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oirie — Exemple enrichi" sheetId="1" r:id="rId1"/>
    <sheet name="Voirie — Modèle vierge" sheetId="2" r:id="rId2"/>
  </sheets>
  <calcPr calcId="124519" fullCalcOnLoad="1"/>
</workbook>
</file>

<file path=xl/sharedStrings.xml><?xml version="1.0" encoding="utf-8"?>
<sst xmlns="http://schemas.openxmlformats.org/spreadsheetml/2006/main" count="100" uniqueCount="65">
  <si>
    <t>Gantt — Travaux de Voirie (Hebdomadaire) — Exemple enrichi</t>
  </si>
  <si>
    <t>Modifiez Début/Fin/%/Catégorie. B4 déplace la frise. Affichage dates optimisé (FR).</t>
  </si>
  <si>
    <t>Date de départ de la frise</t>
  </si>
  <si>
    <t>DONNÉES</t>
  </si>
  <si>
    <t>ID</t>
  </si>
  <si>
    <t>Tâche</t>
  </si>
  <si>
    <t>Catégorie/Phase/Pôle</t>
  </si>
  <si>
    <t>Responsable</t>
  </si>
  <si>
    <t>Statut</t>
  </si>
  <si>
    <t>Début</t>
  </si>
  <si>
    <t>Fin</t>
  </si>
  <si>
    <t>Durée (j)</t>
  </si>
  <si>
    <t>% Avancement</t>
  </si>
  <si>
    <t>Commentaires</t>
  </si>
  <si>
    <t>Études topo &amp; DICT</t>
  </si>
  <si>
    <t>Études &amp; DICT</t>
  </si>
  <si>
    <t>MOE</t>
  </si>
  <si>
    <t>Piquetage &amp; implantation</t>
  </si>
  <si>
    <t>Piquetage &amp; Implantation</t>
  </si>
  <si>
    <t>Géomètre</t>
  </si>
  <si>
    <t>Mise en place signalisation</t>
  </si>
  <si>
    <t>Préparation &amp; Signalisation</t>
  </si>
  <si>
    <t>Entreprise</t>
  </si>
  <si>
    <t>Terrassement principal</t>
  </si>
  <si>
    <t>Terrassement</t>
  </si>
  <si>
    <t>VRD</t>
  </si>
  <si>
    <t>Pose EU/EP</t>
  </si>
  <si>
    <t>Réseaux (EU/EP/ER/GAZ)</t>
  </si>
  <si>
    <t>Regards + branchements</t>
  </si>
  <si>
    <t>Regard &amp; Branchement</t>
  </si>
  <si>
    <t>Couche de forme</t>
  </si>
  <si>
    <t>Structure (couche de forme)</t>
  </si>
  <si>
    <t>Fondation/Grave 0/31,5</t>
  </si>
  <si>
    <t>Fondation/Grave</t>
  </si>
  <si>
    <t>Enrobés couche de base</t>
  </si>
  <si>
    <t>Enrobés / Béton</t>
  </si>
  <si>
    <t>Enrobés</t>
  </si>
  <si>
    <t>Bordures T2</t>
  </si>
  <si>
    <t>Bordures &amp; Trottoirs</t>
  </si>
  <si>
    <t>Maçonnerie</t>
  </si>
  <si>
    <t>Caniveaux CC1 + avaloirs</t>
  </si>
  <si>
    <t>Caniveaux &amp; Avaloirs</t>
  </si>
  <si>
    <t>Éclairage/candélabres</t>
  </si>
  <si>
    <t>Éclairage / Candélabres</t>
  </si>
  <si>
    <t>Électricien</t>
  </si>
  <si>
    <t>Marquage au sol</t>
  </si>
  <si>
    <t>Marquage &amp; Signalétique</t>
  </si>
  <si>
    <t>Signalisation</t>
  </si>
  <si>
    <t>Espaces verts &amp; finitions</t>
  </si>
  <si>
    <t>Espaces verts / Finitions</t>
  </si>
  <si>
    <t>Paysagiste</t>
  </si>
  <si>
    <t>Réception &amp; levée réserves</t>
  </si>
  <si>
    <t>Réception &amp; Réserves</t>
  </si>
  <si>
    <t>MOE/MOA</t>
  </si>
  <si>
    <t>Réouverture circulation</t>
  </si>
  <si>
    <t>MOA</t>
  </si>
  <si>
    <t>Opération complémentaire 17</t>
  </si>
  <si>
    <t>Opération complémentaire 18</t>
  </si>
  <si>
    <t>Opération complémentaire 19</t>
  </si>
  <si>
    <t>Opération complémentaire 20</t>
  </si>
  <si>
    <t>Opération complémentaire 21</t>
  </si>
  <si>
    <t>Opération complémentaire 22</t>
  </si>
  <si>
    <t>Opération complémentaire 23</t>
  </si>
  <si>
    <t>Opération complémentaire 24</t>
  </si>
  <si>
    <t>Gantt — Travaux de Voirie (Hebdomadaire) — Modèle vierge</t>
  </si>
</sst>
</file>

<file path=xl/styles.xml><?xml version="1.0" encoding="utf-8"?>
<styleSheet xmlns="http://schemas.openxmlformats.org/spreadsheetml/2006/main">
  <numFmts count="3">
    <numFmt numFmtId="164" formatCode="[$-fr-FR]dd mmm yyyy"/>
    <numFmt numFmtId="165" formatCode="[$-fr-FR]&quot;Sem&quot; ww &quot;’&quot;yy"/>
    <numFmt numFmtId="166" formatCode="0%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00066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3F3F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 textRotation="90" shrinkToFit="1"/>
    </xf>
    <xf numFmtId="0" fontId="0" fillId="0" borderId="1" xfId="0" applyBorder="1"/>
    <xf numFmtId="166" fontId="0" fillId="0" borderId="1" xfId="0" applyNumberFormat="1" applyBorder="1"/>
  </cellXfs>
  <cellStyles count="1">
    <cellStyle name="Normal" xfId="0" builtinId="0"/>
  </cellStyles>
  <dxfs count="34">
    <dxf>
      <fill>
        <patternFill>
          <bgColor rgb="FFFFF2CC"/>
        </patternFill>
      </fill>
    </dxf>
    <dxf>
      <border>
        <left style="thin">
          <color rgb="FFDDDDDD"/>
        </left>
        <right style="thin">
          <color rgb="FFDDDDDD"/>
        </right>
        <top style="thin">
          <color rgb="FFDDDDDD"/>
        </top>
        <bottom style="thin">
          <color rgb="FFDDDDDD"/>
        </bottom>
        <vertical/>
        <horizontal/>
      </border>
    </dxf>
    <dxf>
      <fill>
        <patternFill>
          <bgColor rgb="FFFDECEA"/>
        </patternFill>
      </fill>
    </dxf>
    <dxf>
      <fill>
        <patternFill>
          <bgColor rgb="FFCFE7FF"/>
        </patternFill>
      </fill>
    </dxf>
    <dxf>
      <fill>
        <patternFill>
          <bgColor rgb="FF89BCFF"/>
        </patternFill>
      </fill>
    </dxf>
    <dxf>
      <fill>
        <patternFill>
          <bgColor rgb="FFE3F2FD"/>
        </patternFill>
      </fill>
    </dxf>
    <dxf>
      <fill>
        <patternFill>
          <bgColor rgb="FF90CAF9"/>
        </patternFill>
      </fill>
    </dxf>
    <dxf>
      <fill>
        <patternFill>
          <bgColor rgb="FFFFE6A8"/>
        </patternFill>
      </fill>
    </dxf>
    <dxf>
      <fill>
        <patternFill>
          <bgColor rgb="FFFFC650"/>
        </patternFill>
      </fill>
    </dxf>
    <dxf>
      <fill>
        <patternFill>
          <bgColor rgb="FFFFD2C2"/>
        </patternFill>
      </fill>
    </dxf>
    <dxf>
      <fill>
        <patternFill>
          <bgColor rgb="FFFF9F80"/>
        </patternFill>
      </fill>
    </dxf>
    <dxf>
      <fill>
        <patternFill>
          <bgColor rgb="FFE2D0FF"/>
        </patternFill>
      </fill>
    </dxf>
    <dxf>
      <fill>
        <patternFill>
          <bgColor rgb="FFB99BFF"/>
        </patternFill>
      </fill>
    </dxf>
    <dxf>
      <fill>
        <patternFill>
          <bgColor rgb="FFEAD1DC"/>
        </patternFill>
      </fill>
    </dxf>
    <dxf>
      <fill>
        <patternFill>
          <bgColor rgb="FFD79BB6"/>
        </patternFill>
      </fill>
    </dxf>
    <dxf>
      <fill>
        <patternFill>
          <bgColor rgb="FFD0F0D0"/>
        </patternFill>
      </fill>
    </dxf>
    <dxf>
      <fill>
        <patternFill>
          <bgColor rgb="FF93DC93"/>
        </patternFill>
      </fill>
    </dxf>
    <dxf>
      <fill>
        <patternFill>
          <bgColor rgb="FFE0F2F1"/>
        </patternFill>
      </fill>
    </dxf>
    <dxf>
      <fill>
        <patternFill>
          <bgColor rgb="FF80CBC4"/>
        </patternFill>
      </fill>
    </dxf>
    <dxf>
      <fill>
        <patternFill>
          <bgColor rgb="FFFCD5A5"/>
        </patternFill>
      </fill>
    </dxf>
    <dxf>
      <fill>
        <patternFill>
          <bgColor rgb="FFF5A552"/>
        </patternFill>
      </fill>
    </dxf>
    <dxf>
      <fill>
        <patternFill>
          <bgColor rgb="FFE6E6E6"/>
        </patternFill>
      </fill>
    </dxf>
    <dxf>
      <fill>
        <patternFill>
          <bgColor rgb="FFBFBFBF"/>
        </patternFill>
      </fill>
    </dxf>
    <dxf>
      <fill>
        <patternFill>
          <bgColor rgb="FFFFF0F5"/>
        </patternFill>
      </fill>
    </dxf>
    <dxf>
      <fill>
        <patternFill>
          <bgColor rgb="FFF8BBD0"/>
        </patternFill>
      </fill>
    </dxf>
    <dxf>
      <fill>
        <patternFill>
          <bgColor rgb="FFFFF3CD"/>
        </patternFill>
      </fill>
    </dxf>
    <dxf>
      <fill>
        <patternFill>
          <bgColor rgb="FFFFE082"/>
        </patternFill>
      </fill>
    </dxf>
    <dxf>
      <fill>
        <patternFill>
          <bgColor rgb="FFCCE7FF"/>
        </patternFill>
      </fill>
    </dxf>
    <dxf>
      <fill>
        <patternFill>
          <bgColor rgb="FF66B3FF"/>
        </patternFill>
      </fill>
    </dxf>
    <dxf>
      <fill>
        <patternFill>
          <bgColor rgb="FFE8F5E9"/>
        </patternFill>
      </fill>
    </dxf>
    <dxf>
      <fill>
        <patternFill>
          <bgColor rgb="FFA5D6A7"/>
        </patternFill>
      </fill>
    </dxf>
    <dxf>
      <fill>
        <patternFill>
          <bgColor rgb="FFD6F5EB"/>
        </patternFill>
      </fill>
    </dxf>
    <dxf>
      <fill>
        <patternFill>
          <bgColor rgb="FF8DE0CA"/>
        </patternFill>
      </fill>
    </dxf>
    <dxf>
      <fill>
        <patternFill>
          <bgColor rgb="FFF5D76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X43"/>
  <sheetViews>
    <sheetView tabSelected="1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22.7109375" customWidth="1"/>
    <col min="4" max="4" width="16.7109375" customWidth="1"/>
    <col min="5" max="7" width="14.7109375" customWidth="1"/>
    <col min="8" max="8" width="10.7109375" customWidth="1"/>
    <col min="9" max="9" width="12.7109375" customWidth="1"/>
    <col min="10" max="10" width="32.7109375" customWidth="1"/>
    <col min="11" max="102" width="10.7109375" customWidth="1"/>
  </cols>
  <sheetData>
    <row r="1" spans="1:102" ht="28" customHeight="1">
      <c r="A1" s="1" t="s">
        <v>0</v>
      </c>
    </row>
    <row r="3" spans="1:102" ht="18" customHeight="1">
      <c r="A3" s="2" t="s">
        <v>1</v>
      </c>
    </row>
    <row r="4" spans="1:102" ht="18" customHeight="1">
      <c r="A4" t="s">
        <v>2</v>
      </c>
      <c r="B4" s="3">
        <f>TODAY()-28</f>
        <v>0</v>
      </c>
    </row>
    <row r="6" spans="1:102" ht="18" customHeight="1">
      <c r="A6" s="4" t="s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2" ht="18" customHeight="1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5">
        <f>$B$4+7*0</f>
        <v>0</v>
      </c>
      <c r="L7" s="5">
        <f>$B$4+7*1</f>
        <v>0</v>
      </c>
      <c r="M7" s="5">
        <f>$B$4+7*2</f>
        <v>0</v>
      </c>
      <c r="N7" s="5">
        <f>$B$4+7*3</f>
        <v>0</v>
      </c>
      <c r="O7" s="5">
        <f>$B$4+7*4</f>
        <v>0</v>
      </c>
      <c r="P7" s="5">
        <f>$B$4+7*5</f>
        <v>0</v>
      </c>
      <c r="Q7" s="5">
        <f>$B$4+7*6</f>
        <v>0</v>
      </c>
      <c r="R7" s="5">
        <f>$B$4+7*7</f>
        <v>0</v>
      </c>
      <c r="S7" s="5">
        <f>$B$4+7*8</f>
        <v>0</v>
      </c>
      <c r="T7" s="5">
        <f>$B$4+7*9</f>
        <v>0</v>
      </c>
      <c r="U7" s="5">
        <f>$B$4+7*10</f>
        <v>0</v>
      </c>
      <c r="V7" s="5">
        <f>$B$4+7*11</f>
        <v>0</v>
      </c>
      <c r="W7" s="5">
        <f>$B$4+7*12</f>
        <v>0</v>
      </c>
      <c r="X7" s="5">
        <f>$B$4+7*13</f>
        <v>0</v>
      </c>
      <c r="Y7" s="5">
        <f>$B$4+7*14</f>
        <v>0</v>
      </c>
      <c r="Z7" s="5">
        <f>$B$4+7*15</f>
        <v>0</v>
      </c>
      <c r="AA7" s="5">
        <f>$B$4+7*16</f>
        <v>0</v>
      </c>
      <c r="AB7" s="5">
        <f>$B$4+7*17</f>
        <v>0</v>
      </c>
      <c r="AC7" s="5">
        <f>$B$4+7*18</f>
        <v>0</v>
      </c>
      <c r="AD7" s="5">
        <f>$B$4+7*19</f>
        <v>0</v>
      </c>
      <c r="AE7" s="5">
        <f>$B$4+7*20</f>
        <v>0</v>
      </c>
      <c r="AF7" s="5">
        <f>$B$4+7*21</f>
        <v>0</v>
      </c>
      <c r="AG7" s="5">
        <f>$B$4+7*22</f>
        <v>0</v>
      </c>
      <c r="AH7" s="5">
        <f>$B$4+7*23</f>
        <v>0</v>
      </c>
      <c r="AI7" s="5">
        <f>$B$4+7*24</f>
        <v>0</v>
      </c>
      <c r="AJ7" s="5">
        <f>$B$4+7*25</f>
        <v>0</v>
      </c>
      <c r="AK7" s="5">
        <f>$B$4+7*26</f>
        <v>0</v>
      </c>
      <c r="AL7" s="5">
        <f>$B$4+7*27</f>
        <v>0</v>
      </c>
      <c r="AM7" s="5">
        <f>$B$4+7*28</f>
        <v>0</v>
      </c>
      <c r="AN7" s="5">
        <f>$B$4+7*29</f>
        <v>0</v>
      </c>
      <c r="AO7" s="5">
        <f>$B$4+7*30</f>
        <v>0</v>
      </c>
      <c r="AP7" s="5">
        <f>$B$4+7*31</f>
        <v>0</v>
      </c>
      <c r="AQ7" s="5">
        <f>$B$4+7*32</f>
        <v>0</v>
      </c>
      <c r="AR7" s="5">
        <f>$B$4+7*33</f>
        <v>0</v>
      </c>
      <c r="AS7" s="5">
        <f>$B$4+7*34</f>
        <v>0</v>
      </c>
      <c r="AT7" s="5">
        <f>$B$4+7*35</f>
        <v>0</v>
      </c>
      <c r="AU7" s="5">
        <f>$B$4+7*36</f>
        <v>0</v>
      </c>
      <c r="AV7" s="5">
        <f>$B$4+7*37</f>
        <v>0</v>
      </c>
      <c r="AW7" s="5">
        <f>$B$4+7*38</f>
        <v>0</v>
      </c>
      <c r="AX7" s="5">
        <f>$B$4+7*39</f>
        <v>0</v>
      </c>
      <c r="AY7" s="5">
        <f>$B$4+7*40</f>
        <v>0</v>
      </c>
      <c r="AZ7" s="5">
        <f>$B$4+7*41</f>
        <v>0</v>
      </c>
      <c r="BA7" s="5">
        <f>$B$4+7*42</f>
        <v>0</v>
      </c>
      <c r="BB7" s="5">
        <f>$B$4+7*43</f>
        <v>0</v>
      </c>
      <c r="BC7" s="5">
        <f>$B$4+7*44</f>
        <v>0</v>
      </c>
      <c r="BD7" s="5">
        <f>$B$4+7*45</f>
        <v>0</v>
      </c>
      <c r="BE7" s="5">
        <f>$B$4+7*46</f>
        <v>0</v>
      </c>
      <c r="BF7" s="5">
        <f>$B$4+7*47</f>
        <v>0</v>
      </c>
      <c r="BG7" s="5">
        <f>$B$4+7*48</f>
        <v>0</v>
      </c>
      <c r="BH7" s="5">
        <f>$B$4+7*49</f>
        <v>0</v>
      </c>
      <c r="BI7" s="5">
        <f>$B$4+7*50</f>
        <v>0</v>
      </c>
      <c r="BJ7" s="5">
        <f>$B$4+7*51</f>
        <v>0</v>
      </c>
      <c r="BK7" s="5">
        <f>$B$4+7*52</f>
        <v>0</v>
      </c>
      <c r="BL7" s="5">
        <f>$B$4+7*53</f>
        <v>0</v>
      </c>
      <c r="BM7" s="5">
        <f>$B$4+7*54</f>
        <v>0</v>
      </c>
      <c r="BN7" s="5">
        <f>$B$4+7*55</f>
        <v>0</v>
      </c>
      <c r="BO7" s="5">
        <f>$B$4+7*56</f>
        <v>0</v>
      </c>
      <c r="BP7" s="5">
        <f>$B$4+7*57</f>
        <v>0</v>
      </c>
      <c r="BQ7" s="5">
        <f>$B$4+7*58</f>
        <v>0</v>
      </c>
      <c r="BR7" s="5">
        <f>$B$4+7*59</f>
        <v>0</v>
      </c>
      <c r="BS7" s="5">
        <f>$B$4+7*60</f>
        <v>0</v>
      </c>
      <c r="BT7" s="5">
        <f>$B$4+7*61</f>
        <v>0</v>
      </c>
      <c r="BU7" s="5">
        <f>$B$4+7*62</f>
        <v>0</v>
      </c>
      <c r="BV7" s="5">
        <f>$B$4+7*63</f>
        <v>0</v>
      </c>
      <c r="BW7" s="5">
        <f>$B$4+7*64</f>
        <v>0</v>
      </c>
      <c r="BX7" s="5">
        <f>$B$4+7*65</f>
        <v>0</v>
      </c>
      <c r="BY7" s="5">
        <f>$B$4+7*66</f>
        <v>0</v>
      </c>
      <c r="BZ7" s="5">
        <f>$B$4+7*67</f>
        <v>0</v>
      </c>
      <c r="CA7" s="5">
        <f>$B$4+7*68</f>
        <v>0</v>
      </c>
      <c r="CB7" s="5">
        <f>$B$4+7*69</f>
        <v>0</v>
      </c>
      <c r="CC7" s="5">
        <f>$B$4+7*70</f>
        <v>0</v>
      </c>
      <c r="CD7" s="5">
        <f>$B$4+7*71</f>
        <v>0</v>
      </c>
      <c r="CE7" s="5">
        <f>$B$4+7*72</f>
        <v>0</v>
      </c>
      <c r="CF7" s="5">
        <f>$B$4+7*73</f>
        <v>0</v>
      </c>
      <c r="CG7" s="5">
        <f>$B$4+7*74</f>
        <v>0</v>
      </c>
      <c r="CH7" s="5">
        <f>$B$4+7*75</f>
        <v>0</v>
      </c>
      <c r="CI7" s="5">
        <f>$B$4+7*76</f>
        <v>0</v>
      </c>
      <c r="CJ7" s="5">
        <f>$B$4+7*77</f>
        <v>0</v>
      </c>
      <c r="CK7" s="5">
        <f>$B$4+7*78</f>
        <v>0</v>
      </c>
      <c r="CL7" s="5">
        <f>$B$4+7*79</f>
        <v>0</v>
      </c>
      <c r="CM7" s="5">
        <f>$B$4+7*80</f>
        <v>0</v>
      </c>
      <c r="CN7" s="5">
        <f>$B$4+7*81</f>
        <v>0</v>
      </c>
      <c r="CO7" s="5">
        <f>$B$4+7*82</f>
        <v>0</v>
      </c>
      <c r="CP7" s="5">
        <f>$B$4+7*83</f>
        <v>0</v>
      </c>
      <c r="CQ7" s="5">
        <f>$B$4+7*84</f>
        <v>0</v>
      </c>
      <c r="CR7" s="5">
        <f>$B$4+7*85</f>
        <v>0</v>
      </c>
      <c r="CS7" s="5">
        <f>$B$4+7*86</f>
        <v>0</v>
      </c>
      <c r="CT7" s="5">
        <f>$B$4+7*87</f>
        <v>0</v>
      </c>
      <c r="CU7" s="5">
        <f>$B$4+7*88</f>
        <v>0</v>
      </c>
      <c r="CV7" s="5">
        <f>$B$4+7*89</f>
        <v>0</v>
      </c>
      <c r="CW7" s="5">
        <f>$B$4+7*90</f>
        <v>0</v>
      </c>
      <c r="CX7" s="5">
        <f>$B$4+7*91</f>
        <v>0</v>
      </c>
    </row>
    <row r="8" spans="1:102" ht="18" customHeight="1">
      <c r="A8" s="6">
        <v>1</v>
      </c>
      <c r="B8" s="6" t="s">
        <v>14</v>
      </c>
      <c r="C8" s="6" t="s">
        <v>15</v>
      </c>
      <c r="D8" s="6" t="s">
        <v>16</v>
      </c>
      <c r="E8" s="6"/>
      <c r="F8" s="3">
        <v>45924</v>
      </c>
      <c r="G8" s="3">
        <v>45938</v>
      </c>
      <c r="H8" s="6"/>
      <c r="I8" s="7">
        <v>1</v>
      </c>
      <c r="J8" s="6"/>
    </row>
    <row r="9" spans="1:102" ht="18" customHeight="1">
      <c r="A9" s="6">
        <v>2</v>
      </c>
      <c r="B9" s="6" t="s">
        <v>17</v>
      </c>
      <c r="C9" s="6" t="s">
        <v>18</v>
      </c>
      <c r="D9" s="6" t="s">
        <v>19</v>
      </c>
      <c r="E9" s="6"/>
      <c r="F9" s="3">
        <v>45936</v>
      </c>
      <c r="G9" s="3">
        <v>45942</v>
      </c>
      <c r="H9" s="6"/>
      <c r="I9" s="7">
        <v>0.8</v>
      </c>
      <c r="J9" s="6"/>
    </row>
    <row r="10" spans="1:102" ht="18" customHeight="1">
      <c r="A10" s="6">
        <v>3</v>
      </c>
      <c r="B10" s="6" t="s">
        <v>20</v>
      </c>
      <c r="C10" s="6" t="s">
        <v>21</v>
      </c>
      <c r="D10" s="6" t="s">
        <v>22</v>
      </c>
      <c r="E10" s="6"/>
      <c r="F10" s="3">
        <v>45939</v>
      </c>
      <c r="G10" s="3">
        <v>45945</v>
      </c>
      <c r="H10" s="6"/>
      <c r="I10" s="7">
        <v>0.6</v>
      </c>
      <c r="J10" s="6"/>
    </row>
    <row r="11" spans="1:102" ht="18" customHeight="1">
      <c r="A11" s="6">
        <v>4</v>
      </c>
      <c r="B11" s="6" t="s">
        <v>23</v>
      </c>
      <c r="C11" s="6" t="s">
        <v>24</v>
      </c>
      <c r="D11" s="6" t="s">
        <v>25</v>
      </c>
      <c r="E11" s="6"/>
      <c r="F11" s="3">
        <v>45944</v>
      </c>
      <c r="G11" s="3">
        <v>45974</v>
      </c>
      <c r="H11" s="6"/>
      <c r="I11" s="7">
        <v>0.35</v>
      </c>
      <c r="J11" s="6"/>
    </row>
    <row r="12" spans="1:102" ht="18" customHeight="1">
      <c r="A12" s="6">
        <v>5</v>
      </c>
      <c r="B12" s="6" t="s">
        <v>26</v>
      </c>
      <c r="C12" s="6" t="s">
        <v>27</v>
      </c>
      <c r="D12" s="6" t="s">
        <v>25</v>
      </c>
      <c r="E12" s="6"/>
      <c r="F12" s="3">
        <v>45954</v>
      </c>
      <c r="G12" s="3">
        <v>45980</v>
      </c>
      <c r="H12" s="6"/>
      <c r="I12" s="7">
        <v>0.25</v>
      </c>
      <c r="J12" s="6"/>
    </row>
    <row r="13" spans="1:102" ht="18" customHeight="1">
      <c r="A13" s="6">
        <v>6</v>
      </c>
      <c r="B13" s="6" t="s">
        <v>28</v>
      </c>
      <c r="C13" s="6" t="s">
        <v>29</v>
      </c>
      <c r="D13" s="6" t="s">
        <v>25</v>
      </c>
      <c r="E13" s="6"/>
      <c r="F13" s="3">
        <v>45964</v>
      </c>
      <c r="G13" s="3">
        <v>45984</v>
      </c>
      <c r="H13" s="6"/>
      <c r="I13" s="7">
        <v>0.15</v>
      </c>
      <c r="J13" s="6"/>
    </row>
    <row r="14" spans="1:102" ht="18" customHeight="1">
      <c r="A14" s="6">
        <v>7</v>
      </c>
      <c r="B14" s="6" t="s">
        <v>30</v>
      </c>
      <c r="C14" s="6" t="s">
        <v>31</v>
      </c>
      <c r="D14" s="6" t="s">
        <v>25</v>
      </c>
      <c r="E14" s="6"/>
      <c r="F14" s="3">
        <v>45979</v>
      </c>
      <c r="G14" s="3">
        <v>45994</v>
      </c>
      <c r="H14" s="6"/>
      <c r="I14" s="7">
        <v>0</v>
      </c>
      <c r="J14" s="6"/>
    </row>
    <row r="15" spans="1:102" ht="18" customHeight="1">
      <c r="A15" s="6">
        <v>8</v>
      </c>
      <c r="B15" s="6" t="s">
        <v>32</v>
      </c>
      <c r="C15" s="6" t="s">
        <v>33</v>
      </c>
      <c r="D15" s="6" t="s">
        <v>25</v>
      </c>
      <c r="E15" s="6"/>
      <c r="F15" s="3">
        <v>45992</v>
      </c>
      <c r="G15" s="3">
        <v>46004</v>
      </c>
      <c r="H15" s="6"/>
      <c r="I15" s="7">
        <v>0</v>
      </c>
      <c r="J15" s="6"/>
    </row>
    <row r="16" spans="1:102" ht="18" customHeight="1">
      <c r="A16" s="6">
        <v>9</v>
      </c>
      <c r="B16" s="6" t="s">
        <v>34</v>
      </c>
      <c r="C16" s="6" t="s">
        <v>35</v>
      </c>
      <c r="D16" s="6" t="s">
        <v>36</v>
      </c>
      <c r="E16" s="6"/>
      <c r="F16" s="3">
        <v>46005</v>
      </c>
      <c r="G16" s="3">
        <v>46012</v>
      </c>
      <c r="H16" s="6"/>
      <c r="I16" s="7">
        <v>0</v>
      </c>
      <c r="J16" s="6"/>
    </row>
    <row r="17" spans="1:10" ht="18" customHeight="1">
      <c r="A17" s="6">
        <v>10</v>
      </c>
      <c r="B17" s="6" t="s">
        <v>37</v>
      </c>
      <c r="C17" s="6" t="s">
        <v>38</v>
      </c>
      <c r="D17" s="6" t="s">
        <v>39</v>
      </c>
      <c r="E17" s="6"/>
      <c r="F17" s="3">
        <v>46006</v>
      </c>
      <c r="G17" s="3">
        <v>46022</v>
      </c>
      <c r="H17" s="6"/>
      <c r="I17" s="7">
        <v>0</v>
      </c>
      <c r="J17" s="6"/>
    </row>
    <row r="18" spans="1:10" ht="18" customHeight="1">
      <c r="A18" s="6">
        <v>11</v>
      </c>
      <c r="B18" s="6" t="s">
        <v>40</v>
      </c>
      <c r="C18" s="6" t="s">
        <v>41</v>
      </c>
      <c r="D18" s="6" t="s">
        <v>39</v>
      </c>
      <c r="E18" s="6"/>
      <c r="F18" s="3">
        <v>46010</v>
      </c>
      <c r="G18" s="3">
        <v>46026</v>
      </c>
      <c r="H18" s="6"/>
      <c r="I18" s="7">
        <v>0</v>
      </c>
      <c r="J18" s="6"/>
    </row>
    <row r="19" spans="1:10" ht="18" customHeight="1">
      <c r="A19" s="6">
        <v>12</v>
      </c>
      <c r="B19" s="6" t="s">
        <v>42</v>
      </c>
      <c r="C19" s="6" t="s">
        <v>43</v>
      </c>
      <c r="D19" s="6" t="s">
        <v>44</v>
      </c>
      <c r="E19" s="6"/>
      <c r="F19" s="3">
        <v>46014</v>
      </c>
      <c r="G19" s="3">
        <v>46034</v>
      </c>
      <c r="H19" s="6"/>
      <c r="I19" s="7">
        <v>0</v>
      </c>
      <c r="J19" s="6"/>
    </row>
    <row r="20" spans="1:10" ht="18" customHeight="1">
      <c r="A20" s="6">
        <v>13</v>
      </c>
      <c r="B20" s="6" t="s">
        <v>45</v>
      </c>
      <c r="C20" s="6" t="s">
        <v>46</v>
      </c>
      <c r="D20" s="6" t="s">
        <v>47</v>
      </c>
      <c r="E20" s="6"/>
      <c r="F20" s="3">
        <v>46027</v>
      </c>
      <c r="G20" s="3">
        <v>46032</v>
      </c>
      <c r="H20" s="6"/>
      <c r="I20" s="7">
        <v>0</v>
      </c>
      <c r="J20" s="6"/>
    </row>
    <row r="21" spans="1:10" ht="18" customHeight="1">
      <c r="A21" s="6">
        <v>14</v>
      </c>
      <c r="B21" s="6" t="s">
        <v>48</v>
      </c>
      <c r="C21" s="6" t="s">
        <v>49</v>
      </c>
      <c r="D21" s="6" t="s">
        <v>50</v>
      </c>
      <c r="E21" s="6"/>
      <c r="F21" s="3">
        <v>46029</v>
      </c>
      <c r="G21" s="3">
        <v>46039</v>
      </c>
      <c r="H21" s="6"/>
      <c r="I21" s="7">
        <v>0</v>
      </c>
      <c r="J21" s="6"/>
    </row>
    <row r="22" spans="1:10" ht="18" customHeight="1">
      <c r="A22" s="6">
        <v>15</v>
      </c>
      <c r="B22" s="6" t="s">
        <v>51</v>
      </c>
      <c r="C22" s="6" t="s">
        <v>52</v>
      </c>
      <c r="D22" s="6" t="s">
        <v>53</v>
      </c>
      <c r="E22" s="6"/>
      <c r="F22" s="3">
        <v>46040</v>
      </c>
      <c r="G22" s="3">
        <v>46044</v>
      </c>
      <c r="H22" s="6"/>
      <c r="I22" s="7">
        <v>0</v>
      </c>
      <c r="J22" s="6"/>
    </row>
    <row r="23" spans="1:10" ht="18" customHeight="1">
      <c r="A23" s="6">
        <v>16</v>
      </c>
      <c r="B23" s="6" t="s">
        <v>54</v>
      </c>
      <c r="C23" s="6" t="s">
        <v>54</v>
      </c>
      <c r="D23" s="6" t="s">
        <v>55</v>
      </c>
      <c r="E23" s="6"/>
      <c r="F23" s="3">
        <v>46045</v>
      </c>
      <c r="G23" s="3">
        <v>46046</v>
      </c>
      <c r="H23" s="6"/>
      <c r="I23" s="7">
        <v>0</v>
      </c>
      <c r="J23" s="6"/>
    </row>
    <row r="24" spans="1:10" ht="18" customHeight="1">
      <c r="A24" s="6">
        <v>17</v>
      </c>
      <c r="B24" s="6" t="s">
        <v>56</v>
      </c>
      <c r="C24" s="6" t="s">
        <v>21</v>
      </c>
      <c r="D24" s="6" t="s">
        <v>22</v>
      </c>
      <c r="E24" s="6"/>
      <c r="F24" s="3">
        <v>46009</v>
      </c>
      <c r="G24" s="3">
        <v>46015</v>
      </c>
      <c r="H24" s="6"/>
      <c r="I24" s="7">
        <v>0</v>
      </c>
      <c r="J24" s="6"/>
    </row>
    <row r="25" spans="1:10" ht="18" customHeight="1">
      <c r="A25" s="6">
        <v>18</v>
      </c>
      <c r="B25" s="6" t="s">
        <v>57</v>
      </c>
      <c r="C25" s="6" t="s">
        <v>21</v>
      </c>
      <c r="D25" s="6" t="s">
        <v>22</v>
      </c>
      <c r="E25" s="6"/>
      <c r="F25" s="3">
        <v>46014</v>
      </c>
      <c r="G25" s="3">
        <v>46020</v>
      </c>
      <c r="H25" s="6"/>
      <c r="I25" s="7">
        <v>0</v>
      </c>
      <c r="J25" s="6"/>
    </row>
    <row r="26" spans="1:10" ht="18" customHeight="1">
      <c r="A26" s="6">
        <v>19</v>
      </c>
      <c r="B26" s="6" t="s">
        <v>58</v>
      </c>
      <c r="C26" s="6" t="s">
        <v>21</v>
      </c>
      <c r="D26" s="6" t="s">
        <v>22</v>
      </c>
      <c r="E26" s="6"/>
      <c r="F26" s="3">
        <v>46019</v>
      </c>
      <c r="G26" s="3">
        <v>46025</v>
      </c>
      <c r="H26" s="6"/>
      <c r="I26" s="7">
        <v>0</v>
      </c>
      <c r="J26" s="6"/>
    </row>
    <row r="27" spans="1:10" ht="18" customHeight="1">
      <c r="A27" s="6">
        <v>20</v>
      </c>
      <c r="B27" s="6" t="s">
        <v>59</v>
      </c>
      <c r="C27" s="6" t="s">
        <v>21</v>
      </c>
      <c r="D27" s="6" t="s">
        <v>22</v>
      </c>
      <c r="E27" s="6"/>
      <c r="F27" s="3">
        <v>46024</v>
      </c>
      <c r="G27" s="3">
        <v>46030</v>
      </c>
      <c r="H27" s="6"/>
      <c r="I27" s="7">
        <v>0</v>
      </c>
      <c r="J27" s="6"/>
    </row>
    <row r="28" spans="1:10" ht="18" customHeight="1">
      <c r="A28" s="6">
        <v>21</v>
      </c>
      <c r="B28" s="6" t="s">
        <v>60</v>
      </c>
      <c r="C28" s="6" t="s">
        <v>21</v>
      </c>
      <c r="D28" s="6" t="s">
        <v>22</v>
      </c>
      <c r="E28" s="6"/>
      <c r="F28" s="3">
        <v>46029</v>
      </c>
      <c r="G28" s="3">
        <v>46035</v>
      </c>
      <c r="H28" s="6"/>
      <c r="I28" s="7">
        <v>0</v>
      </c>
      <c r="J28" s="6"/>
    </row>
    <row r="29" spans="1:10" ht="18" customHeight="1">
      <c r="A29" s="6">
        <v>22</v>
      </c>
      <c r="B29" s="6" t="s">
        <v>61</v>
      </c>
      <c r="C29" s="6" t="s">
        <v>21</v>
      </c>
      <c r="D29" s="6" t="s">
        <v>22</v>
      </c>
      <c r="E29" s="6"/>
      <c r="F29" s="3">
        <v>46034</v>
      </c>
      <c r="G29" s="3">
        <v>46040</v>
      </c>
      <c r="H29" s="6"/>
      <c r="I29" s="7">
        <v>0</v>
      </c>
      <c r="J29" s="6"/>
    </row>
    <row r="30" spans="1:10" ht="18" customHeight="1">
      <c r="A30" s="6">
        <v>23</v>
      </c>
      <c r="B30" s="6" t="s">
        <v>62</v>
      </c>
      <c r="C30" s="6" t="s">
        <v>21</v>
      </c>
      <c r="D30" s="6" t="s">
        <v>22</v>
      </c>
      <c r="E30" s="6"/>
      <c r="F30" s="3">
        <v>46039</v>
      </c>
      <c r="G30" s="3">
        <v>46045</v>
      </c>
      <c r="H30" s="6"/>
      <c r="I30" s="7">
        <v>0</v>
      </c>
      <c r="J30" s="6"/>
    </row>
    <row r="31" spans="1:10" ht="18" customHeight="1">
      <c r="A31" s="6">
        <v>24</v>
      </c>
      <c r="B31" s="6" t="s">
        <v>63</v>
      </c>
      <c r="C31" s="6" t="s">
        <v>21</v>
      </c>
      <c r="D31" s="6" t="s">
        <v>22</v>
      </c>
      <c r="E31" s="6"/>
      <c r="F31" s="3">
        <v>46044</v>
      </c>
      <c r="G31" s="3">
        <v>46050</v>
      </c>
      <c r="H31" s="6"/>
      <c r="I31" s="7">
        <v>0</v>
      </c>
      <c r="J31" s="6"/>
    </row>
    <row r="32" spans="1:10" ht="18" customHeight="1">
      <c r="A32" s="6"/>
      <c r="B32" s="6"/>
      <c r="C32" s="6"/>
      <c r="D32" s="6"/>
      <c r="E32" s="6"/>
      <c r="F32" s="3"/>
      <c r="G32" s="3"/>
      <c r="H32" s="6">
        <f>IF(AND(F32&gt;0,G32&gt;0),G32-F32+1,)</f>
        <v>0</v>
      </c>
      <c r="I32" s="7"/>
      <c r="J32" s="6"/>
    </row>
    <row r="33" spans="1:10" ht="18" customHeight="1">
      <c r="A33" s="6"/>
      <c r="B33" s="6"/>
      <c r="C33" s="6"/>
      <c r="D33" s="6"/>
      <c r="E33" s="6"/>
      <c r="F33" s="3"/>
      <c r="G33" s="3"/>
      <c r="H33" s="6">
        <f>IF(AND(F33&gt;0,G33&gt;0),G33-F33+1,)</f>
        <v>0</v>
      </c>
      <c r="I33" s="7"/>
      <c r="J33" s="6"/>
    </row>
    <row r="34" spans="1:10" ht="18" customHeight="1">
      <c r="A34" s="6"/>
      <c r="B34" s="6"/>
      <c r="C34" s="6"/>
      <c r="D34" s="6"/>
      <c r="E34" s="6"/>
      <c r="F34" s="3"/>
      <c r="G34" s="3"/>
      <c r="H34" s="6">
        <f>IF(AND(F34&gt;0,G34&gt;0),G34-F34+1,)</f>
        <v>0</v>
      </c>
      <c r="I34" s="7"/>
      <c r="J34" s="6"/>
    </row>
    <row r="35" spans="1:10" ht="18" customHeight="1">
      <c r="A35" s="6"/>
      <c r="B35" s="6"/>
      <c r="C35" s="6"/>
      <c r="D35" s="6"/>
      <c r="E35" s="6"/>
      <c r="F35" s="3"/>
      <c r="G35" s="3"/>
      <c r="H35" s="6">
        <f>IF(AND(F35&gt;0,G35&gt;0),G35-F35+1,)</f>
        <v>0</v>
      </c>
      <c r="I35" s="7"/>
      <c r="J35" s="6"/>
    </row>
    <row r="36" spans="1:10" ht="18" customHeight="1">
      <c r="A36" s="6"/>
      <c r="B36" s="6"/>
      <c r="C36" s="6"/>
      <c r="D36" s="6"/>
      <c r="E36" s="6"/>
      <c r="F36" s="3"/>
      <c r="G36" s="3"/>
      <c r="H36" s="6">
        <f>IF(AND(F36&gt;0,G36&gt;0),G36-F36+1,)</f>
        <v>0</v>
      </c>
      <c r="I36" s="7"/>
      <c r="J36" s="6"/>
    </row>
    <row r="37" spans="1:10" ht="18" customHeight="1">
      <c r="A37" s="6"/>
      <c r="B37" s="6"/>
      <c r="C37" s="6"/>
      <c r="D37" s="6"/>
      <c r="E37" s="6"/>
      <c r="F37" s="3"/>
      <c r="G37" s="3"/>
      <c r="H37" s="6">
        <f>IF(AND(F37&gt;0,G37&gt;0),G37-F37+1,)</f>
        <v>0</v>
      </c>
      <c r="I37" s="7"/>
      <c r="J37" s="6"/>
    </row>
    <row r="38" spans="1:10" ht="18" customHeight="1">
      <c r="A38" s="6"/>
      <c r="B38" s="6"/>
      <c r="C38" s="6"/>
      <c r="D38" s="6"/>
      <c r="E38" s="6"/>
      <c r="F38" s="3"/>
      <c r="G38" s="3"/>
      <c r="H38" s="6">
        <f>IF(AND(F38&gt;0,G38&gt;0),G38-F38+1,)</f>
        <v>0</v>
      </c>
      <c r="I38" s="7"/>
      <c r="J38" s="6"/>
    </row>
    <row r="39" spans="1:10" ht="18" customHeight="1">
      <c r="A39" s="6"/>
      <c r="B39" s="6"/>
      <c r="C39" s="6"/>
      <c r="D39" s="6"/>
      <c r="E39" s="6"/>
      <c r="F39" s="3"/>
      <c r="G39" s="3"/>
      <c r="H39" s="6">
        <f>IF(AND(F39&gt;0,G39&gt;0),G39-F39+1,)</f>
        <v>0</v>
      </c>
      <c r="I39" s="7"/>
      <c r="J39" s="6"/>
    </row>
    <row r="40" spans="1:10" ht="18" customHeight="1">
      <c r="A40" s="6"/>
      <c r="B40" s="6"/>
      <c r="C40" s="6"/>
      <c r="D40" s="6"/>
      <c r="E40" s="6"/>
      <c r="F40" s="3"/>
      <c r="G40" s="3"/>
      <c r="H40" s="6">
        <f>IF(AND(F40&gt;0,G40&gt;0),G40-F40+1,)</f>
        <v>0</v>
      </c>
      <c r="I40" s="7"/>
      <c r="J40" s="6"/>
    </row>
    <row r="41" spans="1:10" ht="18" customHeight="1">
      <c r="A41" s="6"/>
      <c r="B41" s="6"/>
      <c r="C41" s="6"/>
      <c r="D41" s="6"/>
      <c r="E41" s="6"/>
      <c r="F41" s="3"/>
      <c r="G41" s="3"/>
      <c r="H41" s="6">
        <f>IF(AND(F41&gt;0,G41&gt;0),G41-F41+1,)</f>
        <v>0</v>
      </c>
      <c r="I41" s="7"/>
      <c r="J41" s="6"/>
    </row>
    <row r="42" spans="1:10" ht="18" customHeight="1">
      <c r="A42" s="6"/>
      <c r="B42" s="6"/>
      <c r="C42" s="6"/>
      <c r="D42" s="6"/>
      <c r="E42" s="6"/>
      <c r="F42" s="3"/>
      <c r="G42" s="3"/>
      <c r="H42" s="6">
        <f>IF(AND(F42&gt;0,G42&gt;0),G42-F42+1,)</f>
        <v>0</v>
      </c>
      <c r="I42" s="7"/>
      <c r="J42" s="6"/>
    </row>
    <row r="43" spans="1:10" ht="18" customHeight="1">
      <c r="A43" s="6"/>
      <c r="B43" s="6"/>
      <c r="C43" s="6"/>
      <c r="D43" s="6"/>
      <c r="E43" s="6"/>
      <c r="F43" s="3"/>
      <c r="G43" s="3"/>
      <c r="H43" s="6">
        <f>IF(AND(F43&gt;0,G43&gt;0),G43-F43+1,)</f>
        <v>0</v>
      </c>
      <c r="I43" s="7"/>
      <c r="J43" s="6"/>
    </row>
  </sheetData>
  <mergeCells count="1">
    <mergeCell ref="A6:J6"/>
  </mergeCells>
  <conditionalFormatting sqref="A8:J43">
    <cfRule type="expression" dxfId="2" priority="94">
      <formula>AND(TODAY()&gt;$G7,$H7&lt;1,$F7&gt;0,$G7&gt;0)</formula>
    </cfRule>
  </conditionalFormatting>
  <conditionalFormatting sqref="AA7:AA43">
    <cfRule type="expression" dxfId="0" priority="17">
      <formula>($AA$7=TODAY())</formula>
    </cfRule>
  </conditionalFormatting>
  <conditionalFormatting sqref="AA8:AA43">
    <cfRule type="expression" dxfId="3" priority="607">
      <formula>AND($C7="Études &amp; DICT", $F7&gt;0, $G7&gt;0, $AA$7&gt;=$F7, $AA$7&lt;=$G7)</formula>
    </cfRule>
    <cfRule type="expression" dxfId="4" priority="608">
      <formula>AND($C7="Études &amp; DICT", $F7&gt;0, $G7&gt;0, $AA$7&gt;=$F7, $AA$7&lt;=($F7+ROUND(($G7-$F7+1)*$H7,0)-1))</formula>
    </cfRule>
    <cfRule type="expression" dxfId="5" priority="609">
      <formula>AND($C7="Piquetage &amp; Implantation", $F7&gt;0, $G7&gt;0, $AA$7&gt;=$F7, $AA$7&lt;=$G7)</formula>
    </cfRule>
    <cfRule type="expression" dxfId="6" priority="610">
      <formula>AND($C7="Piquetage &amp; Implantation", $F7&gt;0, $G7&gt;0, $AA$7&gt;=$F7, $AA$7&lt;=($F7+ROUND(($G7-$F7+1)*$H7,0)-1))</formula>
    </cfRule>
    <cfRule type="expression" dxfId="7" priority="611">
      <formula>AND($C7="Préparation &amp; Signalisation", $F7&gt;0, $G7&gt;0, $AA$7&gt;=$F7, $AA$7&lt;=$G7)</formula>
    </cfRule>
    <cfRule type="expression" dxfId="8" priority="612">
      <formula>AND($C7="Préparation &amp; Signalisation", $F7&gt;0, $G7&gt;0, $AA$7&gt;=$F7, $AA$7&lt;=($F7+ROUND(($G7-$F7+1)*$H7,0)-1))</formula>
    </cfRule>
    <cfRule type="expression" dxfId="9" priority="613">
      <formula>AND($C7="Terrassement", $F7&gt;0, $G7&gt;0, $AA$7&gt;=$F7, $AA$7&lt;=$G7)</formula>
    </cfRule>
    <cfRule type="expression" dxfId="10" priority="614">
      <formula>AND($C7="Terrassement", $F7&gt;0, $G7&gt;0, $AA$7&gt;=$F7, $AA$7&lt;=($F7+ROUND(($G7-$F7+1)*$H7,0)-1))</formula>
    </cfRule>
    <cfRule type="expression" dxfId="11" priority="615">
      <formula>AND($C7="Réseaux (EU/EP/ER/GAZ)", $F7&gt;0, $G7&gt;0, $AA$7&gt;=$F7, $AA$7&lt;=$G7)</formula>
    </cfRule>
    <cfRule type="expression" dxfId="12" priority="616">
      <formula>AND($C7="Réseaux (EU/EP/ER/GAZ)", $F7&gt;0, $G7&gt;0, $AA$7&gt;=$F7, $AA$7&lt;=($F7+ROUND(($G7-$F7+1)*$H7,0)-1))</formula>
    </cfRule>
    <cfRule type="expression" dxfId="13" priority="617">
      <formula>AND($C7="Regard &amp; Branchement", $F7&gt;0, $G7&gt;0, $AA$7&gt;=$F7, $AA$7&lt;=$G7)</formula>
    </cfRule>
    <cfRule type="expression" dxfId="14" priority="618">
      <formula>AND($C7="Regard &amp; Branchement", $F7&gt;0, $G7&gt;0, $AA$7&gt;=$F7, $AA$7&lt;=($F7+ROUND(($G7-$F7+1)*$H7,0)-1))</formula>
    </cfRule>
    <cfRule type="expression" dxfId="15" priority="619">
      <formula>AND($C7="Structure (couche de forme)", $F7&gt;0, $G7&gt;0, $AA$7&gt;=$F7, $AA$7&lt;=$G7)</formula>
    </cfRule>
    <cfRule type="expression" dxfId="16" priority="620">
      <formula>AND($C7="Structure (couche de forme)", $F7&gt;0, $G7&gt;0, $AA$7&gt;=$F7, $AA$7&lt;=($F7+ROUND(($G7-$F7+1)*$H7,0)-1))</formula>
    </cfRule>
    <cfRule type="expression" dxfId="17" priority="621">
      <formula>AND($C7="Fondation/Grave", $F7&gt;0, $G7&gt;0, $AA$7&gt;=$F7, $AA$7&lt;=$G7)</formula>
    </cfRule>
    <cfRule type="expression" dxfId="18" priority="622">
      <formula>AND($C7="Fondation/Grave", $F7&gt;0, $G7&gt;0, $AA$7&gt;=$F7, $AA$7&lt;=($F7+ROUND(($G7-$F7+1)*$H7,0)-1))</formula>
    </cfRule>
    <cfRule type="expression" dxfId="19" priority="623">
      <formula>AND($C7="Enrobés / Béton", $F7&gt;0, $G7&gt;0, $AA$7&gt;=$F7, $AA$7&lt;=$G7)</formula>
    </cfRule>
    <cfRule type="expression" dxfId="20" priority="624">
      <formula>AND($C7="Enrobés / Béton", $F7&gt;0, $G7&gt;0, $AA$7&gt;=$F7, $AA$7&lt;=($F7+ROUND(($G7-$F7+1)*$H7,0)-1))</formula>
    </cfRule>
    <cfRule type="expression" dxfId="21" priority="625">
      <formula>AND($C7="Bordures &amp; Trottoirs", $F7&gt;0, $G7&gt;0, $AA$7&gt;=$F7, $AA$7&lt;=$G7)</formula>
    </cfRule>
    <cfRule type="expression" dxfId="22" priority="626">
      <formula>AND($C7="Bordures &amp; Trottoirs", $F7&gt;0, $G7&gt;0, $AA$7&gt;=$F7, $AA$7&lt;=($F7+ROUND(($G7-$F7+1)*$H7,0)-1))</formula>
    </cfRule>
    <cfRule type="expression" dxfId="23" priority="627">
      <formula>AND($C7="Caniveaux &amp; Avaloirs", $F7&gt;0, $G7&gt;0, $AA$7&gt;=$F7, $AA$7&lt;=$G7)</formula>
    </cfRule>
    <cfRule type="expression" dxfId="24" priority="628">
      <formula>AND($C7="Caniveaux &amp; Avaloirs", $F7&gt;0, $G7&gt;0, $AA$7&gt;=$F7, $AA$7&lt;=($F7+ROUND(($G7-$F7+1)*$H7,0)-1))</formula>
    </cfRule>
    <cfRule type="expression" dxfId="25" priority="629">
      <formula>AND($C7="Éclairage / Candélabres", $F7&gt;0, $G7&gt;0, $AA$7&gt;=$F7, $AA$7&lt;=$G7)</formula>
    </cfRule>
    <cfRule type="expression" dxfId="26" priority="630">
      <formula>AND($C7="Éclairage / Candélabres", $F7&gt;0, $G7&gt;0, $AA$7&gt;=$F7, $AA$7&lt;=($F7+ROUND(($G7-$F7+1)*$H7,0)-1))</formula>
    </cfRule>
    <cfRule type="expression" dxfId="27" priority="631">
      <formula>AND($C7="Marquage &amp; Signalétique", $F7&gt;0, $G7&gt;0, $AA$7&gt;=$F7, $AA$7&lt;=$G7)</formula>
    </cfRule>
    <cfRule type="expression" dxfId="28" priority="632">
      <formula>AND($C7="Marquage &amp; Signalétique", $F7&gt;0, $G7&gt;0, $AA$7&gt;=$F7, $AA$7&lt;=($F7+ROUND(($G7-$F7+1)*$H7,0)-1))</formula>
    </cfRule>
    <cfRule type="expression" dxfId="29" priority="633">
      <formula>AND($C7="Espaces verts / Finitions", $F7&gt;0, $G7&gt;0, $AA$7&gt;=$F7, $AA$7&lt;=$G7)</formula>
    </cfRule>
    <cfRule type="expression" dxfId="30" priority="634">
      <formula>AND($C7="Espaces verts / Finitions", $F7&gt;0, $G7&gt;0, $AA$7&gt;=$F7, $AA$7&lt;=($F7+ROUND(($G7-$F7+1)*$H7,0)-1))</formula>
    </cfRule>
    <cfRule type="expression" dxfId="31" priority="635">
      <formula>AND($C7="Réception &amp; Réserves", $F7&gt;0, $G7&gt;0, $AA$7&gt;=$F7, $AA$7&lt;=$G7)</formula>
    </cfRule>
    <cfRule type="expression" dxfId="32" priority="636">
      <formula>AND($C7="Réception &amp; Réserves", $F7&gt;0, $G7&gt;0, $AA$7&gt;=$F7, $AA$7&lt;=($F7+ROUND(($G7-$F7+1)*$H7,0)-1))</formula>
    </cfRule>
    <cfRule type="expression" dxfId="0" priority="637">
      <formula>AND($C7="Réouverture circulation", $F7&gt;0, $G7&gt;0, $AA$7&gt;=$F7, $AA$7&lt;=$G7)</formula>
    </cfRule>
    <cfRule type="expression" dxfId="33" priority="638">
      <formula>AND($C7="Réouverture circulation", $F7&gt;0, $G7&gt;0, $AA$7&gt;=$F7, $AA$7&lt;=($F7+ROUND(($G7-$F7+1)*$H7,0)-1))</formula>
    </cfRule>
  </conditionalFormatting>
  <conditionalFormatting sqref="AB7:AB43">
    <cfRule type="expression" dxfId="0" priority="18">
      <formula>($AB$7=TODAY())</formula>
    </cfRule>
  </conditionalFormatting>
  <conditionalFormatting sqref="AB8:AB43">
    <cfRule type="expression" dxfId="3" priority="639">
      <formula>AND($C7="Études &amp; DICT", $F7&gt;0, $G7&gt;0, $AB$7&gt;=$F7, $AB$7&lt;=$G7)</formula>
    </cfRule>
    <cfRule type="expression" dxfId="4" priority="640">
      <formula>AND($C7="Études &amp; DICT", $F7&gt;0, $G7&gt;0, $AB$7&gt;=$F7, $AB$7&lt;=($F7+ROUND(($G7-$F7+1)*$H7,0)-1))</formula>
    </cfRule>
    <cfRule type="expression" dxfId="5" priority="641">
      <formula>AND($C7="Piquetage &amp; Implantation", $F7&gt;0, $G7&gt;0, $AB$7&gt;=$F7, $AB$7&lt;=$G7)</formula>
    </cfRule>
    <cfRule type="expression" dxfId="6" priority="642">
      <formula>AND($C7="Piquetage &amp; Implantation", $F7&gt;0, $G7&gt;0, $AB$7&gt;=$F7, $AB$7&lt;=($F7+ROUND(($G7-$F7+1)*$H7,0)-1))</formula>
    </cfRule>
    <cfRule type="expression" dxfId="7" priority="643">
      <formula>AND($C7="Préparation &amp; Signalisation", $F7&gt;0, $G7&gt;0, $AB$7&gt;=$F7, $AB$7&lt;=$G7)</formula>
    </cfRule>
    <cfRule type="expression" dxfId="8" priority="644">
      <formula>AND($C7="Préparation &amp; Signalisation", $F7&gt;0, $G7&gt;0, $AB$7&gt;=$F7, $AB$7&lt;=($F7+ROUND(($G7-$F7+1)*$H7,0)-1))</formula>
    </cfRule>
    <cfRule type="expression" dxfId="9" priority="645">
      <formula>AND($C7="Terrassement", $F7&gt;0, $G7&gt;0, $AB$7&gt;=$F7, $AB$7&lt;=$G7)</formula>
    </cfRule>
    <cfRule type="expression" dxfId="10" priority="646">
      <formula>AND($C7="Terrassement", $F7&gt;0, $G7&gt;0, $AB$7&gt;=$F7, $AB$7&lt;=($F7+ROUND(($G7-$F7+1)*$H7,0)-1))</formula>
    </cfRule>
    <cfRule type="expression" dxfId="11" priority="647">
      <formula>AND($C7="Réseaux (EU/EP/ER/GAZ)", $F7&gt;0, $G7&gt;0, $AB$7&gt;=$F7, $AB$7&lt;=$G7)</formula>
    </cfRule>
    <cfRule type="expression" dxfId="12" priority="648">
      <formula>AND($C7="Réseaux (EU/EP/ER/GAZ)", $F7&gt;0, $G7&gt;0, $AB$7&gt;=$F7, $AB$7&lt;=($F7+ROUND(($G7-$F7+1)*$H7,0)-1))</formula>
    </cfRule>
    <cfRule type="expression" dxfId="13" priority="649">
      <formula>AND($C7="Regard &amp; Branchement", $F7&gt;0, $G7&gt;0, $AB$7&gt;=$F7, $AB$7&lt;=$G7)</formula>
    </cfRule>
    <cfRule type="expression" dxfId="14" priority="650">
      <formula>AND($C7="Regard &amp; Branchement", $F7&gt;0, $G7&gt;0, $AB$7&gt;=$F7, $AB$7&lt;=($F7+ROUND(($G7-$F7+1)*$H7,0)-1))</formula>
    </cfRule>
    <cfRule type="expression" dxfId="15" priority="651">
      <formula>AND($C7="Structure (couche de forme)", $F7&gt;0, $G7&gt;0, $AB$7&gt;=$F7, $AB$7&lt;=$G7)</formula>
    </cfRule>
    <cfRule type="expression" dxfId="16" priority="652">
      <formula>AND($C7="Structure (couche de forme)", $F7&gt;0, $G7&gt;0, $AB$7&gt;=$F7, $AB$7&lt;=($F7+ROUND(($G7-$F7+1)*$H7,0)-1))</formula>
    </cfRule>
    <cfRule type="expression" dxfId="17" priority="653">
      <formula>AND($C7="Fondation/Grave", $F7&gt;0, $G7&gt;0, $AB$7&gt;=$F7, $AB$7&lt;=$G7)</formula>
    </cfRule>
    <cfRule type="expression" dxfId="18" priority="654">
      <formula>AND($C7="Fondation/Grave", $F7&gt;0, $G7&gt;0, $AB$7&gt;=$F7, $AB$7&lt;=($F7+ROUND(($G7-$F7+1)*$H7,0)-1))</formula>
    </cfRule>
    <cfRule type="expression" dxfId="19" priority="655">
      <formula>AND($C7="Enrobés / Béton", $F7&gt;0, $G7&gt;0, $AB$7&gt;=$F7, $AB$7&lt;=$G7)</formula>
    </cfRule>
    <cfRule type="expression" dxfId="20" priority="656">
      <formula>AND($C7="Enrobés / Béton", $F7&gt;0, $G7&gt;0, $AB$7&gt;=$F7, $AB$7&lt;=($F7+ROUND(($G7-$F7+1)*$H7,0)-1))</formula>
    </cfRule>
    <cfRule type="expression" dxfId="21" priority="657">
      <formula>AND($C7="Bordures &amp; Trottoirs", $F7&gt;0, $G7&gt;0, $AB$7&gt;=$F7, $AB$7&lt;=$G7)</formula>
    </cfRule>
    <cfRule type="expression" dxfId="22" priority="658">
      <formula>AND($C7="Bordures &amp; Trottoirs", $F7&gt;0, $G7&gt;0, $AB$7&gt;=$F7, $AB$7&lt;=($F7+ROUND(($G7-$F7+1)*$H7,0)-1))</formula>
    </cfRule>
    <cfRule type="expression" dxfId="23" priority="659">
      <formula>AND($C7="Caniveaux &amp; Avaloirs", $F7&gt;0, $G7&gt;0, $AB$7&gt;=$F7, $AB$7&lt;=$G7)</formula>
    </cfRule>
    <cfRule type="expression" dxfId="24" priority="660">
      <formula>AND($C7="Caniveaux &amp; Avaloirs", $F7&gt;0, $G7&gt;0, $AB$7&gt;=$F7, $AB$7&lt;=($F7+ROUND(($G7-$F7+1)*$H7,0)-1))</formula>
    </cfRule>
    <cfRule type="expression" dxfId="25" priority="661">
      <formula>AND($C7="Éclairage / Candélabres", $F7&gt;0, $G7&gt;0, $AB$7&gt;=$F7, $AB$7&lt;=$G7)</formula>
    </cfRule>
    <cfRule type="expression" dxfId="26" priority="662">
      <formula>AND($C7="Éclairage / Candélabres", $F7&gt;0, $G7&gt;0, $AB$7&gt;=$F7, $AB$7&lt;=($F7+ROUND(($G7-$F7+1)*$H7,0)-1))</formula>
    </cfRule>
    <cfRule type="expression" dxfId="27" priority="663">
      <formula>AND($C7="Marquage &amp; Signalétique", $F7&gt;0, $G7&gt;0, $AB$7&gt;=$F7, $AB$7&lt;=$G7)</formula>
    </cfRule>
    <cfRule type="expression" dxfId="28" priority="664">
      <formula>AND($C7="Marquage &amp; Signalétique", $F7&gt;0, $G7&gt;0, $AB$7&gt;=$F7, $AB$7&lt;=($F7+ROUND(($G7-$F7+1)*$H7,0)-1))</formula>
    </cfRule>
    <cfRule type="expression" dxfId="29" priority="665">
      <formula>AND($C7="Espaces verts / Finitions", $F7&gt;0, $G7&gt;0, $AB$7&gt;=$F7, $AB$7&lt;=$G7)</formula>
    </cfRule>
    <cfRule type="expression" dxfId="30" priority="666">
      <formula>AND($C7="Espaces verts / Finitions", $F7&gt;0, $G7&gt;0, $AB$7&gt;=$F7, $AB$7&lt;=($F7+ROUND(($G7-$F7+1)*$H7,0)-1))</formula>
    </cfRule>
    <cfRule type="expression" dxfId="31" priority="667">
      <formula>AND($C7="Réception &amp; Réserves", $F7&gt;0, $G7&gt;0, $AB$7&gt;=$F7, $AB$7&lt;=$G7)</formula>
    </cfRule>
    <cfRule type="expression" dxfId="32" priority="668">
      <formula>AND($C7="Réception &amp; Réserves", $F7&gt;0, $G7&gt;0, $AB$7&gt;=$F7, $AB$7&lt;=($F7+ROUND(($G7-$F7+1)*$H7,0)-1))</formula>
    </cfRule>
    <cfRule type="expression" dxfId="0" priority="669">
      <formula>AND($C7="Réouverture circulation", $F7&gt;0, $G7&gt;0, $AB$7&gt;=$F7, $AB$7&lt;=$G7)</formula>
    </cfRule>
    <cfRule type="expression" dxfId="33" priority="670">
      <formula>AND($C7="Réouverture circulation", $F7&gt;0, $G7&gt;0, $AB$7&gt;=$F7, $AB$7&lt;=($F7+ROUND(($G7-$F7+1)*$H7,0)-1))</formula>
    </cfRule>
  </conditionalFormatting>
  <conditionalFormatting sqref="AC7:AC43">
    <cfRule type="expression" dxfId="0" priority="19">
      <formula>($AC$7=TODAY())</formula>
    </cfRule>
  </conditionalFormatting>
  <conditionalFormatting sqref="AC8:AC43">
    <cfRule type="expression" dxfId="3" priority="671">
      <formula>AND($C7="Études &amp; DICT", $F7&gt;0, $G7&gt;0, $AC$7&gt;=$F7, $AC$7&lt;=$G7)</formula>
    </cfRule>
    <cfRule type="expression" dxfId="4" priority="672">
      <formula>AND($C7="Études &amp; DICT", $F7&gt;0, $G7&gt;0, $AC$7&gt;=$F7, $AC$7&lt;=($F7+ROUND(($G7-$F7+1)*$H7,0)-1))</formula>
    </cfRule>
    <cfRule type="expression" dxfId="5" priority="673">
      <formula>AND($C7="Piquetage &amp; Implantation", $F7&gt;0, $G7&gt;0, $AC$7&gt;=$F7, $AC$7&lt;=$G7)</formula>
    </cfRule>
    <cfRule type="expression" dxfId="6" priority="674">
      <formula>AND($C7="Piquetage &amp; Implantation", $F7&gt;0, $G7&gt;0, $AC$7&gt;=$F7, $AC$7&lt;=($F7+ROUND(($G7-$F7+1)*$H7,0)-1))</formula>
    </cfRule>
    <cfRule type="expression" dxfId="7" priority="675">
      <formula>AND($C7="Préparation &amp; Signalisation", $F7&gt;0, $G7&gt;0, $AC$7&gt;=$F7, $AC$7&lt;=$G7)</formula>
    </cfRule>
    <cfRule type="expression" dxfId="8" priority="676">
      <formula>AND($C7="Préparation &amp; Signalisation", $F7&gt;0, $G7&gt;0, $AC$7&gt;=$F7, $AC$7&lt;=($F7+ROUND(($G7-$F7+1)*$H7,0)-1))</formula>
    </cfRule>
    <cfRule type="expression" dxfId="9" priority="677">
      <formula>AND($C7="Terrassement", $F7&gt;0, $G7&gt;0, $AC$7&gt;=$F7, $AC$7&lt;=$G7)</formula>
    </cfRule>
    <cfRule type="expression" dxfId="10" priority="678">
      <formula>AND($C7="Terrassement", $F7&gt;0, $G7&gt;0, $AC$7&gt;=$F7, $AC$7&lt;=($F7+ROUND(($G7-$F7+1)*$H7,0)-1))</formula>
    </cfRule>
    <cfRule type="expression" dxfId="11" priority="679">
      <formula>AND($C7="Réseaux (EU/EP/ER/GAZ)", $F7&gt;0, $G7&gt;0, $AC$7&gt;=$F7, $AC$7&lt;=$G7)</formula>
    </cfRule>
    <cfRule type="expression" dxfId="12" priority="680">
      <formula>AND($C7="Réseaux (EU/EP/ER/GAZ)", $F7&gt;0, $G7&gt;0, $AC$7&gt;=$F7, $AC$7&lt;=($F7+ROUND(($G7-$F7+1)*$H7,0)-1))</formula>
    </cfRule>
    <cfRule type="expression" dxfId="13" priority="681">
      <formula>AND($C7="Regard &amp; Branchement", $F7&gt;0, $G7&gt;0, $AC$7&gt;=$F7, $AC$7&lt;=$G7)</formula>
    </cfRule>
    <cfRule type="expression" dxfId="14" priority="682">
      <formula>AND($C7="Regard &amp; Branchement", $F7&gt;0, $G7&gt;0, $AC$7&gt;=$F7, $AC$7&lt;=($F7+ROUND(($G7-$F7+1)*$H7,0)-1))</formula>
    </cfRule>
    <cfRule type="expression" dxfId="15" priority="683">
      <formula>AND($C7="Structure (couche de forme)", $F7&gt;0, $G7&gt;0, $AC$7&gt;=$F7, $AC$7&lt;=$G7)</formula>
    </cfRule>
    <cfRule type="expression" dxfId="16" priority="684">
      <formula>AND($C7="Structure (couche de forme)", $F7&gt;0, $G7&gt;0, $AC$7&gt;=$F7, $AC$7&lt;=($F7+ROUND(($G7-$F7+1)*$H7,0)-1))</formula>
    </cfRule>
    <cfRule type="expression" dxfId="17" priority="685">
      <formula>AND($C7="Fondation/Grave", $F7&gt;0, $G7&gt;0, $AC$7&gt;=$F7, $AC$7&lt;=$G7)</formula>
    </cfRule>
    <cfRule type="expression" dxfId="18" priority="686">
      <formula>AND($C7="Fondation/Grave", $F7&gt;0, $G7&gt;0, $AC$7&gt;=$F7, $AC$7&lt;=($F7+ROUND(($G7-$F7+1)*$H7,0)-1))</formula>
    </cfRule>
    <cfRule type="expression" dxfId="19" priority="687">
      <formula>AND($C7="Enrobés / Béton", $F7&gt;0, $G7&gt;0, $AC$7&gt;=$F7, $AC$7&lt;=$G7)</formula>
    </cfRule>
    <cfRule type="expression" dxfId="20" priority="688">
      <formula>AND($C7="Enrobés / Béton", $F7&gt;0, $G7&gt;0, $AC$7&gt;=$F7, $AC$7&lt;=($F7+ROUND(($G7-$F7+1)*$H7,0)-1))</formula>
    </cfRule>
    <cfRule type="expression" dxfId="21" priority="689">
      <formula>AND($C7="Bordures &amp; Trottoirs", $F7&gt;0, $G7&gt;0, $AC$7&gt;=$F7, $AC$7&lt;=$G7)</formula>
    </cfRule>
    <cfRule type="expression" dxfId="22" priority="690">
      <formula>AND($C7="Bordures &amp; Trottoirs", $F7&gt;0, $G7&gt;0, $AC$7&gt;=$F7, $AC$7&lt;=($F7+ROUND(($G7-$F7+1)*$H7,0)-1))</formula>
    </cfRule>
    <cfRule type="expression" dxfId="23" priority="691">
      <formula>AND($C7="Caniveaux &amp; Avaloirs", $F7&gt;0, $G7&gt;0, $AC$7&gt;=$F7, $AC$7&lt;=$G7)</formula>
    </cfRule>
    <cfRule type="expression" dxfId="24" priority="692">
      <formula>AND($C7="Caniveaux &amp; Avaloirs", $F7&gt;0, $G7&gt;0, $AC$7&gt;=$F7, $AC$7&lt;=($F7+ROUND(($G7-$F7+1)*$H7,0)-1))</formula>
    </cfRule>
    <cfRule type="expression" dxfId="25" priority="693">
      <formula>AND($C7="Éclairage / Candélabres", $F7&gt;0, $G7&gt;0, $AC$7&gt;=$F7, $AC$7&lt;=$G7)</formula>
    </cfRule>
    <cfRule type="expression" dxfId="26" priority="694">
      <formula>AND($C7="Éclairage / Candélabres", $F7&gt;0, $G7&gt;0, $AC$7&gt;=$F7, $AC$7&lt;=($F7+ROUND(($G7-$F7+1)*$H7,0)-1))</formula>
    </cfRule>
    <cfRule type="expression" dxfId="27" priority="695">
      <formula>AND($C7="Marquage &amp; Signalétique", $F7&gt;0, $G7&gt;0, $AC$7&gt;=$F7, $AC$7&lt;=$G7)</formula>
    </cfRule>
    <cfRule type="expression" dxfId="28" priority="696">
      <formula>AND($C7="Marquage &amp; Signalétique", $F7&gt;0, $G7&gt;0, $AC$7&gt;=$F7, $AC$7&lt;=($F7+ROUND(($G7-$F7+1)*$H7,0)-1))</formula>
    </cfRule>
    <cfRule type="expression" dxfId="29" priority="697">
      <formula>AND($C7="Espaces verts / Finitions", $F7&gt;0, $G7&gt;0, $AC$7&gt;=$F7, $AC$7&lt;=$G7)</formula>
    </cfRule>
    <cfRule type="expression" dxfId="30" priority="698">
      <formula>AND($C7="Espaces verts / Finitions", $F7&gt;0, $G7&gt;0, $AC$7&gt;=$F7, $AC$7&lt;=($F7+ROUND(($G7-$F7+1)*$H7,0)-1))</formula>
    </cfRule>
    <cfRule type="expression" dxfId="31" priority="699">
      <formula>AND($C7="Réception &amp; Réserves", $F7&gt;0, $G7&gt;0, $AC$7&gt;=$F7, $AC$7&lt;=$G7)</formula>
    </cfRule>
    <cfRule type="expression" dxfId="32" priority="700">
      <formula>AND($C7="Réception &amp; Réserves", $F7&gt;0, $G7&gt;0, $AC$7&gt;=$F7, $AC$7&lt;=($F7+ROUND(($G7-$F7+1)*$H7,0)-1))</formula>
    </cfRule>
    <cfRule type="expression" dxfId="0" priority="701">
      <formula>AND($C7="Réouverture circulation", $F7&gt;0, $G7&gt;0, $AC$7&gt;=$F7, $AC$7&lt;=$G7)</formula>
    </cfRule>
    <cfRule type="expression" dxfId="33" priority="702">
      <formula>AND($C7="Réouverture circulation", $F7&gt;0, $G7&gt;0, $AC$7&gt;=$F7, $AC$7&lt;=($F7+ROUND(($G7-$F7+1)*$H7,0)-1))</formula>
    </cfRule>
  </conditionalFormatting>
  <conditionalFormatting sqref="AD7:AD43">
    <cfRule type="expression" dxfId="0" priority="20">
      <formula>($AD$7=TODAY())</formula>
    </cfRule>
  </conditionalFormatting>
  <conditionalFormatting sqref="AD8:AD43">
    <cfRule type="expression" dxfId="3" priority="703">
      <formula>AND($C7="Études &amp; DICT", $F7&gt;0, $G7&gt;0, $AD$7&gt;=$F7, $AD$7&lt;=$G7)</formula>
    </cfRule>
    <cfRule type="expression" dxfId="4" priority="704">
      <formula>AND($C7="Études &amp; DICT", $F7&gt;0, $G7&gt;0, $AD$7&gt;=$F7, $AD$7&lt;=($F7+ROUND(($G7-$F7+1)*$H7,0)-1))</formula>
    </cfRule>
    <cfRule type="expression" dxfId="5" priority="705">
      <formula>AND($C7="Piquetage &amp; Implantation", $F7&gt;0, $G7&gt;0, $AD$7&gt;=$F7, $AD$7&lt;=$G7)</formula>
    </cfRule>
    <cfRule type="expression" dxfId="6" priority="706">
      <formula>AND($C7="Piquetage &amp; Implantation", $F7&gt;0, $G7&gt;0, $AD$7&gt;=$F7, $AD$7&lt;=($F7+ROUND(($G7-$F7+1)*$H7,0)-1))</formula>
    </cfRule>
    <cfRule type="expression" dxfId="7" priority="707">
      <formula>AND($C7="Préparation &amp; Signalisation", $F7&gt;0, $G7&gt;0, $AD$7&gt;=$F7, $AD$7&lt;=$G7)</formula>
    </cfRule>
    <cfRule type="expression" dxfId="8" priority="708">
      <formula>AND($C7="Préparation &amp; Signalisation", $F7&gt;0, $G7&gt;0, $AD$7&gt;=$F7, $AD$7&lt;=($F7+ROUND(($G7-$F7+1)*$H7,0)-1))</formula>
    </cfRule>
    <cfRule type="expression" dxfId="9" priority="709">
      <formula>AND($C7="Terrassement", $F7&gt;0, $G7&gt;0, $AD$7&gt;=$F7, $AD$7&lt;=$G7)</formula>
    </cfRule>
    <cfRule type="expression" dxfId="10" priority="710">
      <formula>AND($C7="Terrassement", $F7&gt;0, $G7&gt;0, $AD$7&gt;=$F7, $AD$7&lt;=($F7+ROUND(($G7-$F7+1)*$H7,0)-1))</formula>
    </cfRule>
    <cfRule type="expression" dxfId="11" priority="711">
      <formula>AND($C7="Réseaux (EU/EP/ER/GAZ)", $F7&gt;0, $G7&gt;0, $AD$7&gt;=$F7, $AD$7&lt;=$G7)</formula>
    </cfRule>
    <cfRule type="expression" dxfId="12" priority="712">
      <formula>AND($C7="Réseaux (EU/EP/ER/GAZ)", $F7&gt;0, $G7&gt;0, $AD$7&gt;=$F7, $AD$7&lt;=($F7+ROUND(($G7-$F7+1)*$H7,0)-1))</formula>
    </cfRule>
    <cfRule type="expression" dxfId="13" priority="713">
      <formula>AND($C7="Regard &amp; Branchement", $F7&gt;0, $G7&gt;0, $AD$7&gt;=$F7, $AD$7&lt;=$G7)</formula>
    </cfRule>
    <cfRule type="expression" dxfId="14" priority="714">
      <formula>AND($C7="Regard &amp; Branchement", $F7&gt;0, $G7&gt;0, $AD$7&gt;=$F7, $AD$7&lt;=($F7+ROUND(($G7-$F7+1)*$H7,0)-1))</formula>
    </cfRule>
    <cfRule type="expression" dxfId="15" priority="715">
      <formula>AND($C7="Structure (couche de forme)", $F7&gt;0, $G7&gt;0, $AD$7&gt;=$F7, $AD$7&lt;=$G7)</formula>
    </cfRule>
    <cfRule type="expression" dxfId="16" priority="716">
      <formula>AND($C7="Structure (couche de forme)", $F7&gt;0, $G7&gt;0, $AD$7&gt;=$F7, $AD$7&lt;=($F7+ROUND(($G7-$F7+1)*$H7,0)-1))</formula>
    </cfRule>
    <cfRule type="expression" dxfId="17" priority="717">
      <formula>AND($C7="Fondation/Grave", $F7&gt;0, $G7&gt;0, $AD$7&gt;=$F7, $AD$7&lt;=$G7)</formula>
    </cfRule>
    <cfRule type="expression" dxfId="18" priority="718">
      <formula>AND($C7="Fondation/Grave", $F7&gt;0, $G7&gt;0, $AD$7&gt;=$F7, $AD$7&lt;=($F7+ROUND(($G7-$F7+1)*$H7,0)-1))</formula>
    </cfRule>
    <cfRule type="expression" dxfId="19" priority="719">
      <formula>AND($C7="Enrobés / Béton", $F7&gt;0, $G7&gt;0, $AD$7&gt;=$F7, $AD$7&lt;=$G7)</formula>
    </cfRule>
    <cfRule type="expression" dxfId="20" priority="720">
      <formula>AND($C7="Enrobés / Béton", $F7&gt;0, $G7&gt;0, $AD$7&gt;=$F7, $AD$7&lt;=($F7+ROUND(($G7-$F7+1)*$H7,0)-1))</formula>
    </cfRule>
    <cfRule type="expression" dxfId="21" priority="721">
      <formula>AND($C7="Bordures &amp; Trottoirs", $F7&gt;0, $G7&gt;0, $AD$7&gt;=$F7, $AD$7&lt;=$G7)</formula>
    </cfRule>
    <cfRule type="expression" dxfId="22" priority="722">
      <formula>AND($C7="Bordures &amp; Trottoirs", $F7&gt;0, $G7&gt;0, $AD$7&gt;=$F7, $AD$7&lt;=($F7+ROUND(($G7-$F7+1)*$H7,0)-1))</formula>
    </cfRule>
    <cfRule type="expression" dxfId="23" priority="723">
      <formula>AND($C7="Caniveaux &amp; Avaloirs", $F7&gt;0, $G7&gt;0, $AD$7&gt;=$F7, $AD$7&lt;=$G7)</formula>
    </cfRule>
    <cfRule type="expression" dxfId="24" priority="724">
      <formula>AND($C7="Caniveaux &amp; Avaloirs", $F7&gt;0, $G7&gt;0, $AD$7&gt;=$F7, $AD$7&lt;=($F7+ROUND(($G7-$F7+1)*$H7,0)-1))</formula>
    </cfRule>
    <cfRule type="expression" dxfId="25" priority="725">
      <formula>AND($C7="Éclairage / Candélabres", $F7&gt;0, $G7&gt;0, $AD$7&gt;=$F7, $AD$7&lt;=$G7)</formula>
    </cfRule>
    <cfRule type="expression" dxfId="26" priority="726">
      <formula>AND($C7="Éclairage / Candélabres", $F7&gt;0, $G7&gt;0, $AD$7&gt;=$F7, $AD$7&lt;=($F7+ROUND(($G7-$F7+1)*$H7,0)-1))</formula>
    </cfRule>
    <cfRule type="expression" dxfId="27" priority="727">
      <formula>AND($C7="Marquage &amp; Signalétique", $F7&gt;0, $G7&gt;0, $AD$7&gt;=$F7, $AD$7&lt;=$G7)</formula>
    </cfRule>
    <cfRule type="expression" dxfId="28" priority="728">
      <formula>AND($C7="Marquage &amp; Signalétique", $F7&gt;0, $G7&gt;0, $AD$7&gt;=$F7, $AD$7&lt;=($F7+ROUND(($G7-$F7+1)*$H7,0)-1))</formula>
    </cfRule>
    <cfRule type="expression" dxfId="29" priority="729">
      <formula>AND($C7="Espaces verts / Finitions", $F7&gt;0, $G7&gt;0, $AD$7&gt;=$F7, $AD$7&lt;=$G7)</formula>
    </cfRule>
    <cfRule type="expression" dxfId="30" priority="730">
      <formula>AND($C7="Espaces verts / Finitions", $F7&gt;0, $G7&gt;0, $AD$7&gt;=$F7, $AD$7&lt;=($F7+ROUND(($G7-$F7+1)*$H7,0)-1))</formula>
    </cfRule>
    <cfRule type="expression" dxfId="31" priority="731">
      <formula>AND($C7="Réception &amp; Réserves", $F7&gt;0, $G7&gt;0, $AD$7&gt;=$F7, $AD$7&lt;=$G7)</formula>
    </cfRule>
    <cfRule type="expression" dxfId="32" priority="732">
      <formula>AND($C7="Réception &amp; Réserves", $F7&gt;0, $G7&gt;0, $AD$7&gt;=$F7, $AD$7&lt;=($F7+ROUND(($G7-$F7+1)*$H7,0)-1))</formula>
    </cfRule>
    <cfRule type="expression" dxfId="0" priority="733">
      <formula>AND($C7="Réouverture circulation", $F7&gt;0, $G7&gt;0, $AD$7&gt;=$F7, $AD$7&lt;=$G7)</formula>
    </cfRule>
    <cfRule type="expression" dxfId="33" priority="734">
      <formula>AND($C7="Réouverture circulation", $F7&gt;0, $G7&gt;0, $AD$7&gt;=$F7, $AD$7&lt;=($F7+ROUND(($G7-$F7+1)*$H7,0)-1))</formula>
    </cfRule>
  </conditionalFormatting>
  <conditionalFormatting sqref="AE7:AE43">
    <cfRule type="expression" dxfId="0" priority="21">
      <formula>($AE$7=TODAY())</formula>
    </cfRule>
  </conditionalFormatting>
  <conditionalFormatting sqref="AE8:AE43">
    <cfRule type="expression" dxfId="3" priority="735">
      <formula>AND($C7="Études &amp; DICT", $F7&gt;0, $G7&gt;0, $AE$7&gt;=$F7, $AE$7&lt;=$G7)</formula>
    </cfRule>
    <cfRule type="expression" dxfId="4" priority="736">
      <formula>AND($C7="Études &amp; DICT", $F7&gt;0, $G7&gt;0, $AE$7&gt;=$F7, $AE$7&lt;=($F7+ROUND(($G7-$F7+1)*$H7,0)-1))</formula>
    </cfRule>
    <cfRule type="expression" dxfId="5" priority="737">
      <formula>AND($C7="Piquetage &amp; Implantation", $F7&gt;0, $G7&gt;0, $AE$7&gt;=$F7, $AE$7&lt;=$G7)</formula>
    </cfRule>
    <cfRule type="expression" dxfId="6" priority="738">
      <formula>AND($C7="Piquetage &amp; Implantation", $F7&gt;0, $G7&gt;0, $AE$7&gt;=$F7, $AE$7&lt;=($F7+ROUND(($G7-$F7+1)*$H7,0)-1))</formula>
    </cfRule>
    <cfRule type="expression" dxfId="7" priority="739">
      <formula>AND($C7="Préparation &amp; Signalisation", $F7&gt;0, $G7&gt;0, $AE$7&gt;=$F7, $AE$7&lt;=$G7)</formula>
    </cfRule>
    <cfRule type="expression" dxfId="8" priority="740">
      <formula>AND($C7="Préparation &amp; Signalisation", $F7&gt;0, $G7&gt;0, $AE$7&gt;=$F7, $AE$7&lt;=($F7+ROUND(($G7-$F7+1)*$H7,0)-1))</formula>
    </cfRule>
    <cfRule type="expression" dxfId="9" priority="741">
      <formula>AND($C7="Terrassement", $F7&gt;0, $G7&gt;0, $AE$7&gt;=$F7, $AE$7&lt;=$G7)</formula>
    </cfRule>
    <cfRule type="expression" dxfId="10" priority="742">
      <formula>AND($C7="Terrassement", $F7&gt;0, $G7&gt;0, $AE$7&gt;=$F7, $AE$7&lt;=($F7+ROUND(($G7-$F7+1)*$H7,0)-1))</formula>
    </cfRule>
    <cfRule type="expression" dxfId="11" priority="743">
      <formula>AND($C7="Réseaux (EU/EP/ER/GAZ)", $F7&gt;0, $G7&gt;0, $AE$7&gt;=$F7, $AE$7&lt;=$G7)</formula>
    </cfRule>
    <cfRule type="expression" dxfId="12" priority="744">
      <formula>AND($C7="Réseaux (EU/EP/ER/GAZ)", $F7&gt;0, $G7&gt;0, $AE$7&gt;=$F7, $AE$7&lt;=($F7+ROUND(($G7-$F7+1)*$H7,0)-1))</formula>
    </cfRule>
    <cfRule type="expression" dxfId="13" priority="745">
      <formula>AND($C7="Regard &amp; Branchement", $F7&gt;0, $G7&gt;0, $AE$7&gt;=$F7, $AE$7&lt;=$G7)</formula>
    </cfRule>
    <cfRule type="expression" dxfId="14" priority="746">
      <formula>AND($C7="Regard &amp; Branchement", $F7&gt;0, $G7&gt;0, $AE$7&gt;=$F7, $AE$7&lt;=($F7+ROUND(($G7-$F7+1)*$H7,0)-1))</formula>
    </cfRule>
    <cfRule type="expression" dxfId="15" priority="747">
      <formula>AND($C7="Structure (couche de forme)", $F7&gt;0, $G7&gt;0, $AE$7&gt;=$F7, $AE$7&lt;=$G7)</formula>
    </cfRule>
    <cfRule type="expression" dxfId="16" priority="748">
      <formula>AND($C7="Structure (couche de forme)", $F7&gt;0, $G7&gt;0, $AE$7&gt;=$F7, $AE$7&lt;=($F7+ROUND(($G7-$F7+1)*$H7,0)-1))</formula>
    </cfRule>
    <cfRule type="expression" dxfId="17" priority="749">
      <formula>AND($C7="Fondation/Grave", $F7&gt;0, $G7&gt;0, $AE$7&gt;=$F7, $AE$7&lt;=$G7)</formula>
    </cfRule>
    <cfRule type="expression" dxfId="18" priority="750">
      <formula>AND($C7="Fondation/Grave", $F7&gt;0, $G7&gt;0, $AE$7&gt;=$F7, $AE$7&lt;=($F7+ROUND(($G7-$F7+1)*$H7,0)-1))</formula>
    </cfRule>
    <cfRule type="expression" dxfId="19" priority="751">
      <formula>AND($C7="Enrobés / Béton", $F7&gt;0, $G7&gt;0, $AE$7&gt;=$F7, $AE$7&lt;=$G7)</formula>
    </cfRule>
    <cfRule type="expression" dxfId="20" priority="752">
      <formula>AND($C7="Enrobés / Béton", $F7&gt;0, $G7&gt;0, $AE$7&gt;=$F7, $AE$7&lt;=($F7+ROUND(($G7-$F7+1)*$H7,0)-1))</formula>
    </cfRule>
    <cfRule type="expression" dxfId="21" priority="753">
      <formula>AND($C7="Bordures &amp; Trottoirs", $F7&gt;0, $G7&gt;0, $AE$7&gt;=$F7, $AE$7&lt;=$G7)</formula>
    </cfRule>
    <cfRule type="expression" dxfId="22" priority="754">
      <formula>AND($C7="Bordures &amp; Trottoirs", $F7&gt;0, $G7&gt;0, $AE$7&gt;=$F7, $AE$7&lt;=($F7+ROUND(($G7-$F7+1)*$H7,0)-1))</formula>
    </cfRule>
    <cfRule type="expression" dxfId="23" priority="755">
      <formula>AND($C7="Caniveaux &amp; Avaloirs", $F7&gt;0, $G7&gt;0, $AE$7&gt;=$F7, $AE$7&lt;=$G7)</formula>
    </cfRule>
    <cfRule type="expression" dxfId="24" priority="756">
      <formula>AND($C7="Caniveaux &amp; Avaloirs", $F7&gt;0, $G7&gt;0, $AE$7&gt;=$F7, $AE$7&lt;=($F7+ROUND(($G7-$F7+1)*$H7,0)-1))</formula>
    </cfRule>
    <cfRule type="expression" dxfId="25" priority="757">
      <formula>AND($C7="Éclairage / Candélabres", $F7&gt;0, $G7&gt;0, $AE$7&gt;=$F7, $AE$7&lt;=$G7)</formula>
    </cfRule>
    <cfRule type="expression" dxfId="26" priority="758">
      <formula>AND($C7="Éclairage / Candélabres", $F7&gt;0, $G7&gt;0, $AE$7&gt;=$F7, $AE$7&lt;=($F7+ROUND(($G7-$F7+1)*$H7,0)-1))</formula>
    </cfRule>
    <cfRule type="expression" dxfId="27" priority="759">
      <formula>AND($C7="Marquage &amp; Signalétique", $F7&gt;0, $G7&gt;0, $AE$7&gt;=$F7, $AE$7&lt;=$G7)</formula>
    </cfRule>
    <cfRule type="expression" dxfId="28" priority="760">
      <formula>AND($C7="Marquage &amp; Signalétique", $F7&gt;0, $G7&gt;0, $AE$7&gt;=$F7, $AE$7&lt;=($F7+ROUND(($G7-$F7+1)*$H7,0)-1))</formula>
    </cfRule>
    <cfRule type="expression" dxfId="29" priority="761">
      <formula>AND($C7="Espaces verts / Finitions", $F7&gt;0, $G7&gt;0, $AE$7&gt;=$F7, $AE$7&lt;=$G7)</formula>
    </cfRule>
    <cfRule type="expression" dxfId="30" priority="762">
      <formula>AND($C7="Espaces verts / Finitions", $F7&gt;0, $G7&gt;0, $AE$7&gt;=$F7, $AE$7&lt;=($F7+ROUND(($G7-$F7+1)*$H7,0)-1))</formula>
    </cfRule>
    <cfRule type="expression" dxfId="31" priority="763">
      <formula>AND($C7="Réception &amp; Réserves", $F7&gt;0, $G7&gt;0, $AE$7&gt;=$F7, $AE$7&lt;=$G7)</formula>
    </cfRule>
    <cfRule type="expression" dxfId="32" priority="764">
      <formula>AND($C7="Réception &amp; Réserves", $F7&gt;0, $G7&gt;0, $AE$7&gt;=$F7, $AE$7&lt;=($F7+ROUND(($G7-$F7+1)*$H7,0)-1))</formula>
    </cfRule>
    <cfRule type="expression" dxfId="0" priority="765">
      <formula>AND($C7="Réouverture circulation", $F7&gt;0, $G7&gt;0, $AE$7&gt;=$F7, $AE$7&lt;=$G7)</formula>
    </cfRule>
    <cfRule type="expression" dxfId="33" priority="766">
      <formula>AND($C7="Réouverture circulation", $F7&gt;0, $G7&gt;0, $AE$7&gt;=$F7, $AE$7&lt;=($F7+ROUND(($G7-$F7+1)*$H7,0)-1))</formula>
    </cfRule>
  </conditionalFormatting>
  <conditionalFormatting sqref="AF7:AF43">
    <cfRule type="expression" dxfId="0" priority="22">
      <formula>($AF$7=TODAY())</formula>
    </cfRule>
  </conditionalFormatting>
  <conditionalFormatting sqref="AF8:AF43">
    <cfRule type="expression" dxfId="3" priority="767">
      <formula>AND($C7="Études &amp; DICT", $F7&gt;0, $G7&gt;0, $AF$7&gt;=$F7, $AF$7&lt;=$G7)</formula>
    </cfRule>
    <cfRule type="expression" dxfId="4" priority="768">
      <formula>AND($C7="Études &amp; DICT", $F7&gt;0, $G7&gt;0, $AF$7&gt;=$F7, $AF$7&lt;=($F7+ROUND(($G7-$F7+1)*$H7,0)-1))</formula>
    </cfRule>
    <cfRule type="expression" dxfId="5" priority="769">
      <formula>AND($C7="Piquetage &amp; Implantation", $F7&gt;0, $G7&gt;0, $AF$7&gt;=$F7, $AF$7&lt;=$G7)</formula>
    </cfRule>
    <cfRule type="expression" dxfId="6" priority="770">
      <formula>AND($C7="Piquetage &amp; Implantation", $F7&gt;0, $G7&gt;0, $AF$7&gt;=$F7, $AF$7&lt;=($F7+ROUND(($G7-$F7+1)*$H7,0)-1))</formula>
    </cfRule>
    <cfRule type="expression" dxfId="7" priority="771">
      <formula>AND($C7="Préparation &amp; Signalisation", $F7&gt;0, $G7&gt;0, $AF$7&gt;=$F7, $AF$7&lt;=$G7)</formula>
    </cfRule>
    <cfRule type="expression" dxfId="8" priority="772">
      <formula>AND($C7="Préparation &amp; Signalisation", $F7&gt;0, $G7&gt;0, $AF$7&gt;=$F7, $AF$7&lt;=($F7+ROUND(($G7-$F7+1)*$H7,0)-1))</formula>
    </cfRule>
    <cfRule type="expression" dxfId="9" priority="773">
      <formula>AND($C7="Terrassement", $F7&gt;0, $G7&gt;0, $AF$7&gt;=$F7, $AF$7&lt;=$G7)</formula>
    </cfRule>
    <cfRule type="expression" dxfId="10" priority="774">
      <formula>AND($C7="Terrassement", $F7&gt;0, $G7&gt;0, $AF$7&gt;=$F7, $AF$7&lt;=($F7+ROUND(($G7-$F7+1)*$H7,0)-1))</formula>
    </cfRule>
    <cfRule type="expression" dxfId="11" priority="775">
      <formula>AND($C7="Réseaux (EU/EP/ER/GAZ)", $F7&gt;0, $G7&gt;0, $AF$7&gt;=$F7, $AF$7&lt;=$G7)</formula>
    </cfRule>
    <cfRule type="expression" dxfId="12" priority="776">
      <formula>AND($C7="Réseaux (EU/EP/ER/GAZ)", $F7&gt;0, $G7&gt;0, $AF$7&gt;=$F7, $AF$7&lt;=($F7+ROUND(($G7-$F7+1)*$H7,0)-1))</formula>
    </cfRule>
    <cfRule type="expression" dxfId="13" priority="777">
      <formula>AND($C7="Regard &amp; Branchement", $F7&gt;0, $G7&gt;0, $AF$7&gt;=$F7, $AF$7&lt;=$G7)</formula>
    </cfRule>
    <cfRule type="expression" dxfId="14" priority="778">
      <formula>AND($C7="Regard &amp; Branchement", $F7&gt;0, $G7&gt;0, $AF$7&gt;=$F7, $AF$7&lt;=($F7+ROUND(($G7-$F7+1)*$H7,0)-1))</formula>
    </cfRule>
    <cfRule type="expression" dxfId="15" priority="779">
      <formula>AND($C7="Structure (couche de forme)", $F7&gt;0, $G7&gt;0, $AF$7&gt;=$F7, $AF$7&lt;=$G7)</formula>
    </cfRule>
    <cfRule type="expression" dxfId="16" priority="780">
      <formula>AND($C7="Structure (couche de forme)", $F7&gt;0, $G7&gt;0, $AF$7&gt;=$F7, $AF$7&lt;=($F7+ROUND(($G7-$F7+1)*$H7,0)-1))</formula>
    </cfRule>
    <cfRule type="expression" dxfId="17" priority="781">
      <formula>AND($C7="Fondation/Grave", $F7&gt;0, $G7&gt;0, $AF$7&gt;=$F7, $AF$7&lt;=$G7)</formula>
    </cfRule>
    <cfRule type="expression" dxfId="18" priority="782">
      <formula>AND($C7="Fondation/Grave", $F7&gt;0, $G7&gt;0, $AF$7&gt;=$F7, $AF$7&lt;=($F7+ROUND(($G7-$F7+1)*$H7,0)-1))</formula>
    </cfRule>
    <cfRule type="expression" dxfId="19" priority="783">
      <formula>AND($C7="Enrobés / Béton", $F7&gt;0, $G7&gt;0, $AF$7&gt;=$F7, $AF$7&lt;=$G7)</formula>
    </cfRule>
    <cfRule type="expression" dxfId="20" priority="784">
      <formula>AND($C7="Enrobés / Béton", $F7&gt;0, $G7&gt;0, $AF$7&gt;=$F7, $AF$7&lt;=($F7+ROUND(($G7-$F7+1)*$H7,0)-1))</formula>
    </cfRule>
    <cfRule type="expression" dxfId="21" priority="785">
      <formula>AND($C7="Bordures &amp; Trottoirs", $F7&gt;0, $G7&gt;0, $AF$7&gt;=$F7, $AF$7&lt;=$G7)</formula>
    </cfRule>
    <cfRule type="expression" dxfId="22" priority="786">
      <formula>AND($C7="Bordures &amp; Trottoirs", $F7&gt;0, $G7&gt;0, $AF$7&gt;=$F7, $AF$7&lt;=($F7+ROUND(($G7-$F7+1)*$H7,0)-1))</formula>
    </cfRule>
    <cfRule type="expression" dxfId="23" priority="787">
      <formula>AND($C7="Caniveaux &amp; Avaloirs", $F7&gt;0, $G7&gt;0, $AF$7&gt;=$F7, $AF$7&lt;=$G7)</formula>
    </cfRule>
    <cfRule type="expression" dxfId="24" priority="788">
      <formula>AND($C7="Caniveaux &amp; Avaloirs", $F7&gt;0, $G7&gt;0, $AF$7&gt;=$F7, $AF$7&lt;=($F7+ROUND(($G7-$F7+1)*$H7,0)-1))</formula>
    </cfRule>
    <cfRule type="expression" dxfId="25" priority="789">
      <formula>AND($C7="Éclairage / Candélabres", $F7&gt;0, $G7&gt;0, $AF$7&gt;=$F7, $AF$7&lt;=$G7)</formula>
    </cfRule>
    <cfRule type="expression" dxfId="26" priority="790">
      <formula>AND($C7="Éclairage / Candélabres", $F7&gt;0, $G7&gt;0, $AF$7&gt;=$F7, $AF$7&lt;=($F7+ROUND(($G7-$F7+1)*$H7,0)-1))</formula>
    </cfRule>
    <cfRule type="expression" dxfId="27" priority="791">
      <formula>AND($C7="Marquage &amp; Signalétique", $F7&gt;0, $G7&gt;0, $AF$7&gt;=$F7, $AF$7&lt;=$G7)</formula>
    </cfRule>
    <cfRule type="expression" dxfId="28" priority="792">
      <formula>AND($C7="Marquage &amp; Signalétique", $F7&gt;0, $G7&gt;0, $AF$7&gt;=$F7, $AF$7&lt;=($F7+ROUND(($G7-$F7+1)*$H7,0)-1))</formula>
    </cfRule>
    <cfRule type="expression" dxfId="29" priority="793">
      <formula>AND($C7="Espaces verts / Finitions", $F7&gt;0, $G7&gt;0, $AF$7&gt;=$F7, $AF$7&lt;=$G7)</formula>
    </cfRule>
    <cfRule type="expression" dxfId="30" priority="794">
      <formula>AND($C7="Espaces verts / Finitions", $F7&gt;0, $G7&gt;0, $AF$7&gt;=$F7, $AF$7&lt;=($F7+ROUND(($G7-$F7+1)*$H7,0)-1))</formula>
    </cfRule>
    <cfRule type="expression" dxfId="31" priority="795">
      <formula>AND($C7="Réception &amp; Réserves", $F7&gt;0, $G7&gt;0, $AF$7&gt;=$F7, $AF$7&lt;=$G7)</formula>
    </cfRule>
    <cfRule type="expression" dxfId="32" priority="796">
      <formula>AND($C7="Réception &amp; Réserves", $F7&gt;0, $G7&gt;0, $AF$7&gt;=$F7, $AF$7&lt;=($F7+ROUND(($G7-$F7+1)*$H7,0)-1))</formula>
    </cfRule>
    <cfRule type="expression" dxfId="0" priority="797">
      <formula>AND($C7="Réouverture circulation", $F7&gt;0, $G7&gt;0, $AF$7&gt;=$F7, $AF$7&lt;=$G7)</formula>
    </cfRule>
    <cfRule type="expression" dxfId="33" priority="798">
      <formula>AND($C7="Réouverture circulation", $F7&gt;0, $G7&gt;0, $AF$7&gt;=$F7, $AF$7&lt;=($F7+ROUND(($G7-$F7+1)*$H7,0)-1))</formula>
    </cfRule>
  </conditionalFormatting>
  <conditionalFormatting sqref="AG7:AG43">
    <cfRule type="expression" dxfId="0" priority="23">
      <formula>($AG$7=TODAY())</formula>
    </cfRule>
  </conditionalFormatting>
  <conditionalFormatting sqref="AG8:AG43">
    <cfRule type="expression" dxfId="3" priority="799">
      <formula>AND($C7="Études &amp; DICT", $F7&gt;0, $G7&gt;0, $AG$7&gt;=$F7, $AG$7&lt;=$G7)</formula>
    </cfRule>
    <cfRule type="expression" dxfId="4" priority="800">
      <formula>AND($C7="Études &amp; DICT", $F7&gt;0, $G7&gt;0, $AG$7&gt;=$F7, $AG$7&lt;=($F7+ROUND(($G7-$F7+1)*$H7,0)-1))</formula>
    </cfRule>
    <cfRule type="expression" dxfId="5" priority="801">
      <formula>AND($C7="Piquetage &amp; Implantation", $F7&gt;0, $G7&gt;0, $AG$7&gt;=$F7, $AG$7&lt;=$G7)</formula>
    </cfRule>
    <cfRule type="expression" dxfId="6" priority="802">
      <formula>AND($C7="Piquetage &amp; Implantation", $F7&gt;0, $G7&gt;0, $AG$7&gt;=$F7, $AG$7&lt;=($F7+ROUND(($G7-$F7+1)*$H7,0)-1))</formula>
    </cfRule>
    <cfRule type="expression" dxfId="7" priority="803">
      <formula>AND($C7="Préparation &amp; Signalisation", $F7&gt;0, $G7&gt;0, $AG$7&gt;=$F7, $AG$7&lt;=$G7)</formula>
    </cfRule>
    <cfRule type="expression" dxfId="8" priority="804">
      <formula>AND($C7="Préparation &amp; Signalisation", $F7&gt;0, $G7&gt;0, $AG$7&gt;=$F7, $AG$7&lt;=($F7+ROUND(($G7-$F7+1)*$H7,0)-1))</formula>
    </cfRule>
    <cfRule type="expression" dxfId="9" priority="805">
      <formula>AND($C7="Terrassement", $F7&gt;0, $G7&gt;0, $AG$7&gt;=$F7, $AG$7&lt;=$G7)</formula>
    </cfRule>
    <cfRule type="expression" dxfId="10" priority="806">
      <formula>AND($C7="Terrassement", $F7&gt;0, $G7&gt;0, $AG$7&gt;=$F7, $AG$7&lt;=($F7+ROUND(($G7-$F7+1)*$H7,0)-1))</formula>
    </cfRule>
    <cfRule type="expression" dxfId="11" priority="807">
      <formula>AND($C7="Réseaux (EU/EP/ER/GAZ)", $F7&gt;0, $G7&gt;0, $AG$7&gt;=$F7, $AG$7&lt;=$G7)</formula>
    </cfRule>
    <cfRule type="expression" dxfId="12" priority="808">
      <formula>AND($C7="Réseaux (EU/EP/ER/GAZ)", $F7&gt;0, $G7&gt;0, $AG$7&gt;=$F7, $AG$7&lt;=($F7+ROUND(($G7-$F7+1)*$H7,0)-1))</formula>
    </cfRule>
    <cfRule type="expression" dxfId="13" priority="809">
      <formula>AND($C7="Regard &amp; Branchement", $F7&gt;0, $G7&gt;0, $AG$7&gt;=$F7, $AG$7&lt;=$G7)</formula>
    </cfRule>
    <cfRule type="expression" dxfId="14" priority="810">
      <formula>AND($C7="Regard &amp; Branchement", $F7&gt;0, $G7&gt;0, $AG$7&gt;=$F7, $AG$7&lt;=($F7+ROUND(($G7-$F7+1)*$H7,0)-1))</formula>
    </cfRule>
    <cfRule type="expression" dxfId="15" priority="811">
      <formula>AND($C7="Structure (couche de forme)", $F7&gt;0, $G7&gt;0, $AG$7&gt;=$F7, $AG$7&lt;=$G7)</formula>
    </cfRule>
    <cfRule type="expression" dxfId="16" priority="812">
      <formula>AND($C7="Structure (couche de forme)", $F7&gt;0, $G7&gt;0, $AG$7&gt;=$F7, $AG$7&lt;=($F7+ROUND(($G7-$F7+1)*$H7,0)-1))</formula>
    </cfRule>
    <cfRule type="expression" dxfId="17" priority="813">
      <formula>AND($C7="Fondation/Grave", $F7&gt;0, $G7&gt;0, $AG$7&gt;=$F7, $AG$7&lt;=$G7)</formula>
    </cfRule>
    <cfRule type="expression" dxfId="18" priority="814">
      <formula>AND($C7="Fondation/Grave", $F7&gt;0, $G7&gt;0, $AG$7&gt;=$F7, $AG$7&lt;=($F7+ROUND(($G7-$F7+1)*$H7,0)-1))</formula>
    </cfRule>
    <cfRule type="expression" dxfId="19" priority="815">
      <formula>AND($C7="Enrobés / Béton", $F7&gt;0, $G7&gt;0, $AG$7&gt;=$F7, $AG$7&lt;=$G7)</formula>
    </cfRule>
    <cfRule type="expression" dxfId="20" priority="816">
      <formula>AND($C7="Enrobés / Béton", $F7&gt;0, $G7&gt;0, $AG$7&gt;=$F7, $AG$7&lt;=($F7+ROUND(($G7-$F7+1)*$H7,0)-1))</formula>
    </cfRule>
    <cfRule type="expression" dxfId="21" priority="817">
      <formula>AND($C7="Bordures &amp; Trottoirs", $F7&gt;0, $G7&gt;0, $AG$7&gt;=$F7, $AG$7&lt;=$G7)</formula>
    </cfRule>
    <cfRule type="expression" dxfId="22" priority="818">
      <formula>AND($C7="Bordures &amp; Trottoirs", $F7&gt;0, $G7&gt;0, $AG$7&gt;=$F7, $AG$7&lt;=($F7+ROUND(($G7-$F7+1)*$H7,0)-1))</formula>
    </cfRule>
    <cfRule type="expression" dxfId="23" priority="819">
      <formula>AND($C7="Caniveaux &amp; Avaloirs", $F7&gt;0, $G7&gt;0, $AG$7&gt;=$F7, $AG$7&lt;=$G7)</formula>
    </cfRule>
    <cfRule type="expression" dxfId="24" priority="820">
      <formula>AND($C7="Caniveaux &amp; Avaloirs", $F7&gt;0, $G7&gt;0, $AG$7&gt;=$F7, $AG$7&lt;=($F7+ROUND(($G7-$F7+1)*$H7,0)-1))</formula>
    </cfRule>
    <cfRule type="expression" dxfId="25" priority="821">
      <formula>AND($C7="Éclairage / Candélabres", $F7&gt;0, $G7&gt;0, $AG$7&gt;=$F7, $AG$7&lt;=$G7)</formula>
    </cfRule>
    <cfRule type="expression" dxfId="26" priority="822">
      <formula>AND($C7="Éclairage / Candélabres", $F7&gt;0, $G7&gt;0, $AG$7&gt;=$F7, $AG$7&lt;=($F7+ROUND(($G7-$F7+1)*$H7,0)-1))</formula>
    </cfRule>
    <cfRule type="expression" dxfId="27" priority="823">
      <formula>AND($C7="Marquage &amp; Signalétique", $F7&gt;0, $G7&gt;0, $AG$7&gt;=$F7, $AG$7&lt;=$G7)</formula>
    </cfRule>
    <cfRule type="expression" dxfId="28" priority="824">
      <formula>AND($C7="Marquage &amp; Signalétique", $F7&gt;0, $G7&gt;0, $AG$7&gt;=$F7, $AG$7&lt;=($F7+ROUND(($G7-$F7+1)*$H7,0)-1))</formula>
    </cfRule>
    <cfRule type="expression" dxfId="29" priority="825">
      <formula>AND($C7="Espaces verts / Finitions", $F7&gt;0, $G7&gt;0, $AG$7&gt;=$F7, $AG$7&lt;=$G7)</formula>
    </cfRule>
    <cfRule type="expression" dxfId="30" priority="826">
      <formula>AND($C7="Espaces verts / Finitions", $F7&gt;0, $G7&gt;0, $AG$7&gt;=$F7, $AG$7&lt;=($F7+ROUND(($G7-$F7+1)*$H7,0)-1))</formula>
    </cfRule>
    <cfRule type="expression" dxfId="31" priority="827">
      <formula>AND($C7="Réception &amp; Réserves", $F7&gt;0, $G7&gt;0, $AG$7&gt;=$F7, $AG$7&lt;=$G7)</formula>
    </cfRule>
    <cfRule type="expression" dxfId="32" priority="828">
      <formula>AND($C7="Réception &amp; Réserves", $F7&gt;0, $G7&gt;0, $AG$7&gt;=$F7, $AG$7&lt;=($F7+ROUND(($G7-$F7+1)*$H7,0)-1))</formula>
    </cfRule>
    <cfRule type="expression" dxfId="0" priority="829">
      <formula>AND($C7="Réouverture circulation", $F7&gt;0, $G7&gt;0, $AG$7&gt;=$F7, $AG$7&lt;=$G7)</formula>
    </cfRule>
    <cfRule type="expression" dxfId="33" priority="830">
      <formula>AND($C7="Réouverture circulation", $F7&gt;0, $G7&gt;0, $AG$7&gt;=$F7, $AG$7&lt;=($F7+ROUND(($G7-$F7+1)*$H7,0)-1))</formula>
    </cfRule>
  </conditionalFormatting>
  <conditionalFormatting sqref="AH7:AH43">
    <cfRule type="expression" dxfId="0" priority="24">
      <formula>($AH$7=TODAY())</formula>
    </cfRule>
  </conditionalFormatting>
  <conditionalFormatting sqref="AH8:AH43">
    <cfRule type="expression" dxfId="3" priority="831">
      <formula>AND($C7="Études &amp; DICT", $F7&gt;0, $G7&gt;0, $AH$7&gt;=$F7, $AH$7&lt;=$G7)</formula>
    </cfRule>
    <cfRule type="expression" dxfId="4" priority="832">
      <formula>AND($C7="Études &amp; DICT", $F7&gt;0, $G7&gt;0, $AH$7&gt;=$F7, $AH$7&lt;=($F7+ROUND(($G7-$F7+1)*$H7,0)-1))</formula>
    </cfRule>
    <cfRule type="expression" dxfId="5" priority="833">
      <formula>AND($C7="Piquetage &amp; Implantation", $F7&gt;0, $G7&gt;0, $AH$7&gt;=$F7, $AH$7&lt;=$G7)</formula>
    </cfRule>
    <cfRule type="expression" dxfId="6" priority="834">
      <formula>AND($C7="Piquetage &amp; Implantation", $F7&gt;0, $G7&gt;0, $AH$7&gt;=$F7, $AH$7&lt;=($F7+ROUND(($G7-$F7+1)*$H7,0)-1))</formula>
    </cfRule>
    <cfRule type="expression" dxfId="7" priority="835">
      <formula>AND($C7="Préparation &amp; Signalisation", $F7&gt;0, $G7&gt;0, $AH$7&gt;=$F7, $AH$7&lt;=$G7)</formula>
    </cfRule>
    <cfRule type="expression" dxfId="8" priority="836">
      <formula>AND($C7="Préparation &amp; Signalisation", $F7&gt;0, $G7&gt;0, $AH$7&gt;=$F7, $AH$7&lt;=($F7+ROUND(($G7-$F7+1)*$H7,0)-1))</formula>
    </cfRule>
    <cfRule type="expression" dxfId="9" priority="837">
      <formula>AND($C7="Terrassement", $F7&gt;0, $G7&gt;0, $AH$7&gt;=$F7, $AH$7&lt;=$G7)</formula>
    </cfRule>
    <cfRule type="expression" dxfId="10" priority="838">
      <formula>AND($C7="Terrassement", $F7&gt;0, $G7&gt;0, $AH$7&gt;=$F7, $AH$7&lt;=($F7+ROUND(($G7-$F7+1)*$H7,0)-1))</formula>
    </cfRule>
    <cfRule type="expression" dxfId="11" priority="839">
      <formula>AND($C7="Réseaux (EU/EP/ER/GAZ)", $F7&gt;0, $G7&gt;0, $AH$7&gt;=$F7, $AH$7&lt;=$G7)</formula>
    </cfRule>
    <cfRule type="expression" dxfId="12" priority="840">
      <formula>AND($C7="Réseaux (EU/EP/ER/GAZ)", $F7&gt;0, $G7&gt;0, $AH$7&gt;=$F7, $AH$7&lt;=($F7+ROUND(($G7-$F7+1)*$H7,0)-1))</formula>
    </cfRule>
    <cfRule type="expression" dxfId="13" priority="841">
      <formula>AND($C7="Regard &amp; Branchement", $F7&gt;0, $G7&gt;0, $AH$7&gt;=$F7, $AH$7&lt;=$G7)</formula>
    </cfRule>
    <cfRule type="expression" dxfId="14" priority="842">
      <formula>AND($C7="Regard &amp; Branchement", $F7&gt;0, $G7&gt;0, $AH$7&gt;=$F7, $AH$7&lt;=($F7+ROUND(($G7-$F7+1)*$H7,0)-1))</formula>
    </cfRule>
    <cfRule type="expression" dxfId="15" priority="843">
      <formula>AND($C7="Structure (couche de forme)", $F7&gt;0, $G7&gt;0, $AH$7&gt;=$F7, $AH$7&lt;=$G7)</formula>
    </cfRule>
    <cfRule type="expression" dxfId="16" priority="844">
      <formula>AND($C7="Structure (couche de forme)", $F7&gt;0, $G7&gt;0, $AH$7&gt;=$F7, $AH$7&lt;=($F7+ROUND(($G7-$F7+1)*$H7,0)-1))</formula>
    </cfRule>
    <cfRule type="expression" dxfId="17" priority="845">
      <formula>AND($C7="Fondation/Grave", $F7&gt;0, $G7&gt;0, $AH$7&gt;=$F7, $AH$7&lt;=$G7)</formula>
    </cfRule>
    <cfRule type="expression" dxfId="18" priority="846">
      <formula>AND($C7="Fondation/Grave", $F7&gt;0, $G7&gt;0, $AH$7&gt;=$F7, $AH$7&lt;=($F7+ROUND(($G7-$F7+1)*$H7,0)-1))</formula>
    </cfRule>
    <cfRule type="expression" dxfId="19" priority="847">
      <formula>AND($C7="Enrobés / Béton", $F7&gt;0, $G7&gt;0, $AH$7&gt;=$F7, $AH$7&lt;=$G7)</formula>
    </cfRule>
    <cfRule type="expression" dxfId="20" priority="848">
      <formula>AND($C7="Enrobés / Béton", $F7&gt;0, $G7&gt;0, $AH$7&gt;=$F7, $AH$7&lt;=($F7+ROUND(($G7-$F7+1)*$H7,0)-1))</formula>
    </cfRule>
    <cfRule type="expression" dxfId="21" priority="849">
      <formula>AND($C7="Bordures &amp; Trottoirs", $F7&gt;0, $G7&gt;0, $AH$7&gt;=$F7, $AH$7&lt;=$G7)</formula>
    </cfRule>
    <cfRule type="expression" dxfId="22" priority="850">
      <formula>AND($C7="Bordures &amp; Trottoirs", $F7&gt;0, $G7&gt;0, $AH$7&gt;=$F7, $AH$7&lt;=($F7+ROUND(($G7-$F7+1)*$H7,0)-1))</formula>
    </cfRule>
    <cfRule type="expression" dxfId="23" priority="851">
      <formula>AND($C7="Caniveaux &amp; Avaloirs", $F7&gt;0, $G7&gt;0, $AH$7&gt;=$F7, $AH$7&lt;=$G7)</formula>
    </cfRule>
    <cfRule type="expression" dxfId="24" priority="852">
      <formula>AND($C7="Caniveaux &amp; Avaloirs", $F7&gt;0, $G7&gt;0, $AH$7&gt;=$F7, $AH$7&lt;=($F7+ROUND(($G7-$F7+1)*$H7,0)-1))</formula>
    </cfRule>
    <cfRule type="expression" dxfId="25" priority="853">
      <formula>AND($C7="Éclairage / Candélabres", $F7&gt;0, $G7&gt;0, $AH$7&gt;=$F7, $AH$7&lt;=$G7)</formula>
    </cfRule>
    <cfRule type="expression" dxfId="26" priority="854">
      <formula>AND($C7="Éclairage / Candélabres", $F7&gt;0, $G7&gt;0, $AH$7&gt;=$F7, $AH$7&lt;=($F7+ROUND(($G7-$F7+1)*$H7,0)-1))</formula>
    </cfRule>
    <cfRule type="expression" dxfId="27" priority="855">
      <formula>AND($C7="Marquage &amp; Signalétique", $F7&gt;0, $G7&gt;0, $AH$7&gt;=$F7, $AH$7&lt;=$G7)</formula>
    </cfRule>
    <cfRule type="expression" dxfId="28" priority="856">
      <formula>AND($C7="Marquage &amp; Signalétique", $F7&gt;0, $G7&gt;0, $AH$7&gt;=$F7, $AH$7&lt;=($F7+ROUND(($G7-$F7+1)*$H7,0)-1))</formula>
    </cfRule>
    <cfRule type="expression" dxfId="29" priority="857">
      <formula>AND($C7="Espaces verts / Finitions", $F7&gt;0, $G7&gt;0, $AH$7&gt;=$F7, $AH$7&lt;=$G7)</formula>
    </cfRule>
    <cfRule type="expression" dxfId="30" priority="858">
      <formula>AND($C7="Espaces verts / Finitions", $F7&gt;0, $G7&gt;0, $AH$7&gt;=$F7, $AH$7&lt;=($F7+ROUND(($G7-$F7+1)*$H7,0)-1))</formula>
    </cfRule>
    <cfRule type="expression" dxfId="31" priority="859">
      <formula>AND($C7="Réception &amp; Réserves", $F7&gt;0, $G7&gt;0, $AH$7&gt;=$F7, $AH$7&lt;=$G7)</formula>
    </cfRule>
    <cfRule type="expression" dxfId="32" priority="860">
      <formula>AND($C7="Réception &amp; Réserves", $F7&gt;0, $G7&gt;0, $AH$7&gt;=$F7, $AH$7&lt;=($F7+ROUND(($G7-$F7+1)*$H7,0)-1))</formula>
    </cfRule>
    <cfRule type="expression" dxfId="0" priority="861">
      <formula>AND($C7="Réouverture circulation", $F7&gt;0, $G7&gt;0, $AH$7&gt;=$F7, $AH$7&lt;=$G7)</formula>
    </cfRule>
    <cfRule type="expression" dxfId="33" priority="862">
      <formula>AND($C7="Réouverture circulation", $F7&gt;0, $G7&gt;0, $AH$7&gt;=$F7, $AH$7&lt;=($F7+ROUND(($G7-$F7+1)*$H7,0)-1))</formula>
    </cfRule>
  </conditionalFormatting>
  <conditionalFormatting sqref="AI7:AI43">
    <cfRule type="expression" dxfId="0" priority="25">
      <formula>($AI$7=TODAY())</formula>
    </cfRule>
  </conditionalFormatting>
  <conditionalFormatting sqref="AI8:AI43">
    <cfRule type="expression" dxfId="3" priority="863">
      <formula>AND($C7="Études &amp; DICT", $F7&gt;0, $G7&gt;0, $AI$7&gt;=$F7, $AI$7&lt;=$G7)</formula>
    </cfRule>
    <cfRule type="expression" dxfId="4" priority="864">
      <formula>AND($C7="Études &amp; DICT", $F7&gt;0, $G7&gt;0, $AI$7&gt;=$F7, $AI$7&lt;=($F7+ROUND(($G7-$F7+1)*$H7,0)-1))</formula>
    </cfRule>
    <cfRule type="expression" dxfId="5" priority="865">
      <formula>AND($C7="Piquetage &amp; Implantation", $F7&gt;0, $G7&gt;0, $AI$7&gt;=$F7, $AI$7&lt;=$G7)</formula>
    </cfRule>
    <cfRule type="expression" dxfId="6" priority="866">
      <formula>AND($C7="Piquetage &amp; Implantation", $F7&gt;0, $G7&gt;0, $AI$7&gt;=$F7, $AI$7&lt;=($F7+ROUND(($G7-$F7+1)*$H7,0)-1))</formula>
    </cfRule>
    <cfRule type="expression" dxfId="7" priority="867">
      <formula>AND($C7="Préparation &amp; Signalisation", $F7&gt;0, $G7&gt;0, $AI$7&gt;=$F7, $AI$7&lt;=$G7)</formula>
    </cfRule>
    <cfRule type="expression" dxfId="8" priority="868">
      <formula>AND($C7="Préparation &amp; Signalisation", $F7&gt;0, $G7&gt;0, $AI$7&gt;=$F7, $AI$7&lt;=($F7+ROUND(($G7-$F7+1)*$H7,0)-1))</formula>
    </cfRule>
    <cfRule type="expression" dxfId="9" priority="869">
      <formula>AND($C7="Terrassement", $F7&gt;0, $G7&gt;0, $AI$7&gt;=$F7, $AI$7&lt;=$G7)</formula>
    </cfRule>
    <cfRule type="expression" dxfId="10" priority="870">
      <formula>AND($C7="Terrassement", $F7&gt;0, $G7&gt;0, $AI$7&gt;=$F7, $AI$7&lt;=($F7+ROUND(($G7-$F7+1)*$H7,0)-1))</formula>
    </cfRule>
    <cfRule type="expression" dxfId="11" priority="871">
      <formula>AND($C7="Réseaux (EU/EP/ER/GAZ)", $F7&gt;0, $G7&gt;0, $AI$7&gt;=$F7, $AI$7&lt;=$G7)</formula>
    </cfRule>
    <cfRule type="expression" dxfId="12" priority="872">
      <formula>AND($C7="Réseaux (EU/EP/ER/GAZ)", $F7&gt;0, $G7&gt;0, $AI$7&gt;=$F7, $AI$7&lt;=($F7+ROUND(($G7-$F7+1)*$H7,0)-1))</formula>
    </cfRule>
    <cfRule type="expression" dxfId="13" priority="873">
      <formula>AND($C7="Regard &amp; Branchement", $F7&gt;0, $G7&gt;0, $AI$7&gt;=$F7, $AI$7&lt;=$G7)</formula>
    </cfRule>
    <cfRule type="expression" dxfId="14" priority="874">
      <formula>AND($C7="Regard &amp; Branchement", $F7&gt;0, $G7&gt;0, $AI$7&gt;=$F7, $AI$7&lt;=($F7+ROUND(($G7-$F7+1)*$H7,0)-1))</formula>
    </cfRule>
    <cfRule type="expression" dxfId="15" priority="875">
      <formula>AND($C7="Structure (couche de forme)", $F7&gt;0, $G7&gt;0, $AI$7&gt;=$F7, $AI$7&lt;=$G7)</formula>
    </cfRule>
    <cfRule type="expression" dxfId="16" priority="876">
      <formula>AND($C7="Structure (couche de forme)", $F7&gt;0, $G7&gt;0, $AI$7&gt;=$F7, $AI$7&lt;=($F7+ROUND(($G7-$F7+1)*$H7,0)-1))</formula>
    </cfRule>
    <cfRule type="expression" dxfId="17" priority="877">
      <formula>AND($C7="Fondation/Grave", $F7&gt;0, $G7&gt;0, $AI$7&gt;=$F7, $AI$7&lt;=$G7)</formula>
    </cfRule>
    <cfRule type="expression" dxfId="18" priority="878">
      <formula>AND($C7="Fondation/Grave", $F7&gt;0, $G7&gt;0, $AI$7&gt;=$F7, $AI$7&lt;=($F7+ROUND(($G7-$F7+1)*$H7,0)-1))</formula>
    </cfRule>
    <cfRule type="expression" dxfId="19" priority="879">
      <formula>AND($C7="Enrobés / Béton", $F7&gt;0, $G7&gt;0, $AI$7&gt;=$F7, $AI$7&lt;=$G7)</formula>
    </cfRule>
    <cfRule type="expression" dxfId="20" priority="880">
      <formula>AND($C7="Enrobés / Béton", $F7&gt;0, $G7&gt;0, $AI$7&gt;=$F7, $AI$7&lt;=($F7+ROUND(($G7-$F7+1)*$H7,0)-1))</formula>
    </cfRule>
    <cfRule type="expression" dxfId="21" priority="881">
      <formula>AND($C7="Bordures &amp; Trottoirs", $F7&gt;0, $G7&gt;0, $AI$7&gt;=$F7, $AI$7&lt;=$G7)</formula>
    </cfRule>
    <cfRule type="expression" dxfId="22" priority="882">
      <formula>AND($C7="Bordures &amp; Trottoirs", $F7&gt;0, $G7&gt;0, $AI$7&gt;=$F7, $AI$7&lt;=($F7+ROUND(($G7-$F7+1)*$H7,0)-1))</formula>
    </cfRule>
    <cfRule type="expression" dxfId="23" priority="883">
      <formula>AND($C7="Caniveaux &amp; Avaloirs", $F7&gt;0, $G7&gt;0, $AI$7&gt;=$F7, $AI$7&lt;=$G7)</formula>
    </cfRule>
    <cfRule type="expression" dxfId="24" priority="884">
      <formula>AND($C7="Caniveaux &amp; Avaloirs", $F7&gt;0, $G7&gt;0, $AI$7&gt;=$F7, $AI$7&lt;=($F7+ROUND(($G7-$F7+1)*$H7,0)-1))</formula>
    </cfRule>
    <cfRule type="expression" dxfId="25" priority="885">
      <formula>AND($C7="Éclairage / Candélabres", $F7&gt;0, $G7&gt;0, $AI$7&gt;=$F7, $AI$7&lt;=$G7)</formula>
    </cfRule>
    <cfRule type="expression" dxfId="26" priority="886">
      <formula>AND($C7="Éclairage / Candélabres", $F7&gt;0, $G7&gt;0, $AI$7&gt;=$F7, $AI$7&lt;=($F7+ROUND(($G7-$F7+1)*$H7,0)-1))</formula>
    </cfRule>
    <cfRule type="expression" dxfId="27" priority="887">
      <formula>AND($C7="Marquage &amp; Signalétique", $F7&gt;0, $G7&gt;0, $AI$7&gt;=$F7, $AI$7&lt;=$G7)</formula>
    </cfRule>
    <cfRule type="expression" dxfId="28" priority="888">
      <formula>AND($C7="Marquage &amp; Signalétique", $F7&gt;0, $G7&gt;0, $AI$7&gt;=$F7, $AI$7&lt;=($F7+ROUND(($G7-$F7+1)*$H7,0)-1))</formula>
    </cfRule>
    <cfRule type="expression" dxfId="29" priority="889">
      <formula>AND($C7="Espaces verts / Finitions", $F7&gt;0, $G7&gt;0, $AI$7&gt;=$F7, $AI$7&lt;=$G7)</formula>
    </cfRule>
    <cfRule type="expression" dxfId="30" priority="890">
      <formula>AND($C7="Espaces verts / Finitions", $F7&gt;0, $G7&gt;0, $AI$7&gt;=$F7, $AI$7&lt;=($F7+ROUND(($G7-$F7+1)*$H7,0)-1))</formula>
    </cfRule>
    <cfRule type="expression" dxfId="31" priority="891">
      <formula>AND($C7="Réception &amp; Réserves", $F7&gt;0, $G7&gt;0, $AI$7&gt;=$F7, $AI$7&lt;=$G7)</formula>
    </cfRule>
    <cfRule type="expression" dxfId="32" priority="892">
      <formula>AND($C7="Réception &amp; Réserves", $F7&gt;0, $G7&gt;0, $AI$7&gt;=$F7, $AI$7&lt;=($F7+ROUND(($G7-$F7+1)*$H7,0)-1))</formula>
    </cfRule>
    <cfRule type="expression" dxfId="0" priority="893">
      <formula>AND($C7="Réouverture circulation", $F7&gt;0, $G7&gt;0, $AI$7&gt;=$F7, $AI$7&lt;=$G7)</formula>
    </cfRule>
    <cfRule type="expression" dxfId="33" priority="894">
      <formula>AND($C7="Réouverture circulation", $F7&gt;0, $G7&gt;0, $AI$7&gt;=$F7, $AI$7&lt;=($F7+ROUND(($G7-$F7+1)*$H7,0)-1))</formula>
    </cfRule>
  </conditionalFormatting>
  <conditionalFormatting sqref="AJ7:AJ43">
    <cfRule type="expression" dxfId="0" priority="26">
      <formula>($AJ$7=TODAY())</formula>
    </cfRule>
  </conditionalFormatting>
  <conditionalFormatting sqref="AJ8:AJ43">
    <cfRule type="expression" dxfId="3" priority="895">
      <formula>AND($C7="Études &amp; DICT", $F7&gt;0, $G7&gt;0, $AJ$7&gt;=$F7, $AJ$7&lt;=$G7)</formula>
    </cfRule>
    <cfRule type="expression" dxfId="4" priority="896">
      <formula>AND($C7="Études &amp; DICT", $F7&gt;0, $G7&gt;0, $AJ$7&gt;=$F7, $AJ$7&lt;=($F7+ROUND(($G7-$F7+1)*$H7,0)-1))</formula>
    </cfRule>
    <cfRule type="expression" dxfId="5" priority="897">
      <formula>AND($C7="Piquetage &amp; Implantation", $F7&gt;0, $G7&gt;0, $AJ$7&gt;=$F7, $AJ$7&lt;=$G7)</formula>
    </cfRule>
    <cfRule type="expression" dxfId="6" priority="898">
      <formula>AND($C7="Piquetage &amp; Implantation", $F7&gt;0, $G7&gt;0, $AJ$7&gt;=$F7, $AJ$7&lt;=($F7+ROUND(($G7-$F7+1)*$H7,0)-1))</formula>
    </cfRule>
    <cfRule type="expression" dxfId="7" priority="899">
      <formula>AND($C7="Préparation &amp; Signalisation", $F7&gt;0, $G7&gt;0, $AJ$7&gt;=$F7, $AJ$7&lt;=$G7)</formula>
    </cfRule>
    <cfRule type="expression" dxfId="8" priority="900">
      <formula>AND($C7="Préparation &amp; Signalisation", $F7&gt;0, $G7&gt;0, $AJ$7&gt;=$F7, $AJ$7&lt;=($F7+ROUND(($G7-$F7+1)*$H7,0)-1))</formula>
    </cfRule>
    <cfRule type="expression" dxfId="9" priority="901">
      <formula>AND($C7="Terrassement", $F7&gt;0, $G7&gt;0, $AJ$7&gt;=$F7, $AJ$7&lt;=$G7)</formula>
    </cfRule>
    <cfRule type="expression" dxfId="10" priority="902">
      <formula>AND($C7="Terrassement", $F7&gt;0, $G7&gt;0, $AJ$7&gt;=$F7, $AJ$7&lt;=($F7+ROUND(($G7-$F7+1)*$H7,0)-1))</formula>
    </cfRule>
    <cfRule type="expression" dxfId="11" priority="903">
      <formula>AND($C7="Réseaux (EU/EP/ER/GAZ)", $F7&gt;0, $G7&gt;0, $AJ$7&gt;=$F7, $AJ$7&lt;=$G7)</formula>
    </cfRule>
    <cfRule type="expression" dxfId="12" priority="904">
      <formula>AND($C7="Réseaux (EU/EP/ER/GAZ)", $F7&gt;0, $G7&gt;0, $AJ$7&gt;=$F7, $AJ$7&lt;=($F7+ROUND(($G7-$F7+1)*$H7,0)-1))</formula>
    </cfRule>
    <cfRule type="expression" dxfId="13" priority="905">
      <formula>AND($C7="Regard &amp; Branchement", $F7&gt;0, $G7&gt;0, $AJ$7&gt;=$F7, $AJ$7&lt;=$G7)</formula>
    </cfRule>
    <cfRule type="expression" dxfId="14" priority="906">
      <formula>AND($C7="Regard &amp; Branchement", $F7&gt;0, $G7&gt;0, $AJ$7&gt;=$F7, $AJ$7&lt;=($F7+ROUND(($G7-$F7+1)*$H7,0)-1))</formula>
    </cfRule>
    <cfRule type="expression" dxfId="15" priority="907">
      <formula>AND($C7="Structure (couche de forme)", $F7&gt;0, $G7&gt;0, $AJ$7&gt;=$F7, $AJ$7&lt;=$G7)</formula>
    </cfRule>
    <cfRule type="expression" dxfId="16" priority="908">
      <formula>AND($C7="Structure (couche de forme)", $F7&gt;0, $G7&gt;0, $AJ$7&gt;=$F7, $AJ$7&lt;=($F7+ROUND(($G7-$F7+1)*$H7,0)-1))</formula>
    </cfRule>
    <cfRule type="expression" dxfId="17" priority="909">
      <formula>AND($C7="Fondation/Grave", $F7&gt;0, $G7&gt;0, $AJ$7&gt;=$F7, $AJ$7&lt;=$G7)</formula>
    </cfRule>
    <cfRule type="expression" dxfId="18" priority="910">
      <formula>AND($C7="Fondation/Grave", $F7&gt;0, $G7&gt;0, $AJ$7&gt;=$F7, $AJ$7&lt;=($F7+ROUND(($G7-$F7+1)*$H7,0)-1))</formula>
    </cfRule>
    <cfRule type="expression" dxfId="19" priority="911">
      <formula>AND($C7="Enrobés / Béton", $F7&gt;0, $G7&gt;0, $AJ$7&gt;=$F7, $AJ$7&lt;=$G7)</formula>
    </cfRule>
    <cfRule type="expression" dxfId="20" priority="912">
      <formula>AND($C7="Enrobés / Béton", $F7&gt;0, $G7&gt;0, $AJ$7&gt;=$F7, $AJ$7&lt;=($F7+ROUND(($G7-$F7+1)*$H7,0)-1))</formula>
    </cfRule>
    <cfRule type="expression" dxfId="21" priority="913">
      <formula>AND($C7="Bordures &amp; Trottoirs", $F7&gt;0, $G7&gt;0, $AJ$7&gt;=$F7, $AJ$7&lt;=$G7)</formula>
    </cfRule>
    <cfRule type="expression" dxfId="22" priority="914">
      <formula>AND($C7="Bordures &amp; Trottoirs", $F7&gt;0, $G7&gt;0, $AJ$7&gt;=$F7, $AJ$7&lt;=($F7+ROUND(($G7-$F7+1)*$H7,0)-1))</formula>
    </cfRule>
    <cfRule type="expression" dxfId="23" priority="915">
      <formula>AND($C7="Caniveaux &amp; Avaloirs", $F7&gt;0, $G7&gt;0, $AJ$7&gt;=$F7, $AJ$7&lt;=$G7)</formula>
    </cfRule>
    <cfRule type="expression" dxfId="24" priority="916">
      <formula>AND($C7="Caniveaux &amp; Avaloirs", $F7&gt;0, $G7&gt;0, $AJ$7&gt;=$F7, $AJ$7&lt;=($F7+ROUND(($G7-$F7+1)*$H7,0)-1))</formula>
    </cfRule>
    <cfRule type="expression" dxfId="25" priority="917">
      <formula>AND($C7="Éclairage / Candélabres", $F7&gt;0, $G7&gt;0, $AJ$7&gt;=$F7, $AJ$7&lt;=$G7)</formula>
    </cfRule>
    <cfRule type="expression" dxfId="26" priority="918">
      <formula>AND($C7="Éclairage / Candélabres", $F7&gt;0, $G7&gt;0, $AJ$7&gt;=$F7, $AJ$7&lt;=($F7+ROUND(($G7-$F7+1)*$H7,0)-1))</formula>
    </cfRule>
    <cfRule type="expression" dxfId="27" priority="919">
      <formula>AND($C7="Marquage &amp; Signalétique", $F7&gt;0, $G7&gt;0, $AJ$7&gt;=$F7, $AJ$7&lt;=$G7)</formula>
    </cfRule>
    <cfRule type="expression" dxfId="28" priority="920">
      <formula>AND($C7="Marquage &amp; Signalétique", $F7&gt;0, $G7&gt;0, $AJ$7&gt;=$F7, $AJ$7&lt;=($F7+ROUND(($G7-$F7+1)*$H7,0)-1))</formula>
    </cfRule>
    <cfRule type="expression" dxfId="29" priority="921">
      <formula>AND($C7="Espaces verts / Finitions", $F7&gt;0, $G7&gt;0, $AJ$7&gt;=$F7, $AJ$7&lt;=$G7)</formula>
    </cfRule>
    <cfRule type="expression" dxfId="30" priority="922">
      <formula>AND($C7="Espaces verts / Finitions", $F7&gt;0, $G7&gt;0, $AJ$7&gt;=$F7, $AJ$7&lt;=($F7+ROUND(($G7-$F7+1)*$H7,0)-1))</formula>
    </cfRule>
    <cfRule type="expression" dxfId="31" priority="923">
      <formula>AND($C7="Réception &amp; Réserves", $F7&gt;0, $G7&gt;0, $AJ$7&gt;=$F7, $AJ$7&lt;=$G7)</formula>
    </cfRule>
    <cfRule type="expression" dxfId="32" priority="924">
      <formula>AND($C7="Réception &amp; Réserves", $F7&gt;0, $G7&gt;0, $AJ$7&gt;=$F7, $AJ$7&lt;=($F7+ROUND(($G7-$F7+1)*$H7,0)-1))</formula>
    </cfRule>
    <cfRule type="expression" dxfId="0" priority="925">
      <formula>AND($C7="Réouverture circulation", $F7&gt;0, $G7&gt;0, $AJ$7&gt;=$F7, $AJ$7&lt;=$G7)</formula>
    </cfRule>
    <cfRule type="expression" dxfId="33" priority="926">
      <formula>AND($C7="Réouverture circulation", $F7&gt;0, $G7&gt;0, $AJ$7&gt;=$F7, $AJ$7&lt;=($F7+ROUND(($G7-$F7+1)*$H7,0)-1))</formula>
    </cfRule>
  </conditionalFormatting>
  <conditionalFormatting sqref="AK7:AK43">
    <cfRule type="expression" dxfId="0" priority="27">
      <formula>($AK$7=TODAY())</formula>
    </cfRule>
  </conditionalFormatting>
  <conditionalFormatting sqref="AK8:AK43">
    <cfRule type="expression" dxfId="3" priority="927">
      <formula>AND($C7="Études &amp; DICT", $F7&gt;0, $G7&gt;0, $AK$7&gt;=$F7, $AK$7&lt;=$G7)</formula>
    </cfRule>
    <cfRule type="expression" dxfId="4" priority="928">
      <formula>AND($C7="Études &amp; DICT", $F7&gt;0, $G7&gt;0, $AK$7&gt;=$F7, $AK$7&lt;=($F7+ROUND(($G7-$F7+1)*$H7,0)-1))</formula>
    </cfRule>
    <cfRule type="expression" dxfId="5" priority="929">
      <formula>AND($C7="Piquetage &amp; Implantation", $F7&gt;0, $G7&gt;0, $AK$7&gt;=$F7, $AK$7&lt;=$G7)</formula>
    </cfRule>
    <cfRule type="expression" dxfId="6" priority="930">
      <formula>AND($C7="Piquetage &amp; Implantation", $F7&gt;0, $G7&gt;0, $AK$7&gt;=$F7, $AK$7&lt;=($F7+ROUND(($G7-$F7+1)*$H7,0)-1))</formula>
    </cfRule>
    <cfRule type="expression" dxfId="7" priority="931">
      <formula>AND($C7="Préparation &amp; Signalisation", $F7&gt;0, $G7&gt;0, $AK$7&gt;=$F7, $AK$7&lt;=$G7)</formula>
    </cfRule>
    <cfRule type="expression" dxfId="8" priority="932">
      <formula>AND($C7="Préparation &amp; Signalisation", $F7&gt;0, $G7&gt;0, $AK$7&gt;=$F7, $AK$7&lt;=($F7+ROUND(($G7-$F7+1)*$H7,0)-1))</formula>
    </cfRule>
    <cfRule type="expression" dxfId="9" priority="933">
      <formula>AND($C7="Terrassement", $F7&gt;0, $G7&gt;0, $AK$7&gt;=$F7, $AK$7&lt;=$G7)</formula>
    </cfRule>
    <cfRule type="expression" dxfId="10" priority="934">
      <formula>AND($C7="Terrassement", $F7&gt;0, $G7&gt;0, $AK$7&gt;=$F7, $AK$7&lt;=($F7+ROUND(($G7-$F7+1)*$H7,0)-1))</formula>
    </cfRule>
    <cfRule type="expression" dxfId="11" priority="935">
      <formula>AND($C7="Réseaux (EU/EP/ER/GAZ)", $F7&gt;0, $G7&gt;0, $AK$7&gt;=$F7, $AK$7&lt;=$G7)</formula>
    </cfRule>
    <cfRule type="expression" dxfId="12" priority="936">
      <formula>AND($C7="Réseaux (EU/EP/ER/GAZ)", $F7&gt;0, $G7&gt;0, $AK$7&gt;=$F7, $AK$7&lt;=($F7+ROUND(($G7-$F7+1)*$H7,0)-1))</formula>
    </cfRule>
    <cfRule type="expression" dxfId="13" priority="937">
      <formula>AND($C7="Regard &amp; Branchement", $F7&gt;0, $G7&gt;0, $AK$7&gt;=$F7, $AK$7&lt;=$G7)</formula>
    </cfRule>
    <cfRule type="expression" dxfId="14" priority="938">
      <formula>AND($C7="Regard &amp; Branchement", $F7&gt;0, $G7&gt;0, $AK$7&gt;=$F7, $AK$7&lt;=($F7+ROUND(($G7-$F7+1)*$H7,0)-1))</formula>
    </cfRule>
    <cfRule type="expression" dxfId="15" priority="939">
      <formula>AND($C7="Structure (couche de forme)", $F7&gt;0, $G7&gt;0, $AK$7&gt;=$F7, $AK$7&lt;=$G7)</formula>
    </cfRule>
    <cfRule type="expression" dxfId="16" priority="940">
      <formula>AND($C7="Structure (couche de forme)", $F7&gt;0, $G7&gt;0, $AK$7&gt;=$F7, $AK$7&lt;=($F7+ROUND(($G7-$F7+1)*$H7,0)-1))</formula>
    </cfRule>
    <cfRule type="expression" dxfId="17" priority="941">
      <formula>AND($C7="Fondation/Grave", $F7&gt;0, $G7&gt;0, $AK$7&gt;=$F7, $AK$7&lt;=$G7)</formula>
    </cfRule>
    <cfRule type="expression" dxfId="18" priority="942">
      <formula>AND($C7="Fondation/Grave", $F7&gt;0, $G7&gt;0, $AK$7&gt;=$F7, $AK$7&lt;=($F7+ROUND(($G7-$F7+1)*$H7,0)-1))</formula>
    </cfRule>
    <cfRule type="expression" dxfId="19" priority="943">
      <formula>AND($C7="Enrobés / Béton", $F7&gt;0, $G7&gt;0, $AK$7&gt;=$F7, $AK$7&lt;=$G7)</formula>
    </cfRule>
    <cfRule type="expression" dxfId="20" priority="944">
      <formula>AND($C7="Enrobés / Béton", $F7&gt;0, $G7&gt;0, $AK$7&gt;=$F7, $AK$7&lt;=($F7+ROUND(($G7-$F7+1)*$H7,0)-1))</formula>
    </cfRule>
    <cfRule type="expression" dxfId="21" priority="945">
      <formula>AND($C7="Bordures &amp; Trottoirs", $F7&gt;0, $G7&gt;0, $AK$7&gt;=$F7, $AK$7&lt;=$G7)</formula>
    </cfRule>
    <cfRule type="expression" dxfId="22" priority="946">
      <formula>AND($C7="Bordures &amp; Trottoirs", $F7&gt;0, $G7&gt;0, $AK$7&gt;=$F7, $AK$7&lt;=($F7+ROUND(($G7-$F7+1)*$H7,0)-1))</formula>
    </cfRule>
    <cfRule type="expression" dxfId="23" priority="947">
      <formula>AND($C7="Caniveaux &amp; Avaloirs", $F7&gt;0, $G7&gt;0, $AK$7&gt;=$F7, $AK$7&lt;=$G7)</formula>
    </cfRule>
    <cfRule type="expression" dxfId="24" priority="948">
      <formula>AND($C7="Caniveaux &amp; Avaloirs", $F7&gt;0, $G7&gt;0, $AK$7&gt;=$F7, $AK$7&lt;=($F7+ROUND(($G7-$F7+1)*$H7,0)-1))</formula>
    </cfRule>
    <cfRule type="expression" dxfId="25" priority="949">
      <formula>AND($C7="Éclairage / Candélabres", $F7&gt;0, $G7&gt;0, $AK$7&gt;=$F7, $AK$7&lt;=$G7)</formula>
    </cfRule>
    <cfRule type="expression" dxfId="26" priority="950">
      <formula>AND($C7="Éclairage / Candélabres", $F7&gt;0, $G7&gt;0, $AK$7&gt;=$F7, $AK$7&lt;=($F7+ROUND(($G7-$F7+1)*$H7,0)-1))</formula>
    </cfRule>
    <cfRule type="expression" dxfId="27" priority="951">
      <formula>AND($C7="Marquage &amp; Signalétique", $F7&gt;0, $G7&gt;0, $AK$7&gt;=$F7, $AK$7&lt;=$G7)</formula>
    </cfRule>
    <cfRule type="expression" dxfId="28" priority="952">
      <formula>AND($C7="Marquage &amp; Signalétique", $F7&gt;0, $G7&gt;0, $AK$7&gt;=$F7, $AK$7&lt;=($F7+ROUND(($G7-$F7+1)*$H7,0)-1))</formula>
    </cfRule>
    <cfRule type="expression" dxfId="29" priority="953">
      <formula>AND($C7="Espaces verts / Finitions", $F7&gt;0, $G7&gt;0, $AK$7&gt;=$F7, $AK$7&lt;=$G7)</formula>
    </cfRule>
    <cfRule type="expression" dxfId="30" priority="954">
      <formula>AND($C7="Espaces verts / Finitions", $F7&gt;0, $G7&gt;0, $AK$7&gt;=$F7, $AK$7&lt;=($F7+ROUND(($G7-$F7+1)*$H7,0)-1))</formula>
    </cfRule>
    <cfRule type="expression" dxfId="31" priority="955">
      <formula>AND($C7="Réception &amp; Réserves", $F7&gt;0, $G7&gt;0, $AK$7&gt;=$F7, $AK$7&lt;=$G7)</formula>
    </cfRule>
    <cfRule type="expression" dxfId="32" priority="956">
      <formula>AND($C7="Réception &amp; Réserves", $F7&gt;0, $G7&gt;0, $AK$7&gt;=$F7, $AK$7&lt;=($F7+ROUND(($G7-$F7+1)*$H7,0)-1))</formula>
    </cfRule>
    <cfRule type="expression" dxfId="0" priority="957">
      <formula>AND($C7="Réouverture circulation", $F7&gt;0, $G7&gt;0, $AK$7&gt;=$F7, $AK$7&lt;=$G7)</formula>
    </cfRule>
    <cfRule type="expression" dxfId="33" priority="958">
      <formula>AND($C7="Réouverture circulation", $F7&gt;0, $G7&gt;0, $AK$7&gt;=$F7, $AK$7&lt;=($F7+ROUND(($G7-$F7+1)*$H7,0)-1))</formula>
    </cfRule>
  </conditionalFormatting>
  <conditionalFormatting sqref="AL7:AL43">
    <cfRule type="expression" dxfId="0" priority="28">
      <formula>($AL$7=TODAY())</formula>
    </cfRule>
  </conditionalFormatting>
  <conditionalFormatting sqref="AL8:AL43">
    <cfRule type="expression" dxfId="3" priority="959">
      <formula>AND($C7="Études &amp; DICT", $F7&gt;0, $G7&gt;0, $AL$7&gt;=$F7, $AL$7&lt;=$G7)</formula>
    </cfRule>
    <cfRule type="expression" dxfId="4" priority="960">
      <formula>AND($C7="Études &amp; DICT", $F7&gt;0, $G7&gt;0, $AL$7&gt;=$F7, $AL$7&lt;=($F7+ROUND(($G7-$F7+1)*$H7,0)-1))</formula>
    </cfRule>
    <cfRule type="expression" dxfId="5" priority="961">
      <formula>AND($C7="Piquetage &amp; Implantation", $F7&gt;0, $G7&gt;0, $AL$7&gt;=$F7, $AL$7&lt;=$G7)</formula>
    </cfRule>
    <cfRule type="expression" dxfId="6" priority="962">
      <formula>AND($C7="Piquetage &amp; Implantation", $F7&gt;0, $G7&gt;0, $AL$7&gt;=$F7, $AL$7&lt;=($F7+ROUND(($G7-$F7+1)*$H7,0)-1))</formula>
    </cfRule>
    <cfRule type="expression" dxfId="7" priority="963">
      <formula>AND($C7="Préparation &amp; Signalisation", $F7&gt;0, $G7&gt;0, $AL$7&gt;=$F7, $AL$7&lt;=$G7)</formula>
    </cfRule>
    <cfRule type="expression" dxfId="8" priority="964">
      <formula>AND($C7="Préparation &amp; Signalisation", $F7&gt;0, $G7&gt;0, $AL$7&gt;=$F7, $AL$7&lt;=($F7+ROUND(($G7-$F7+1)*$H7,0)-1))</formula>
    </cfRule>
    <cfRule type="expression" dxfId="9" priority="965">
      <formula>AND($C7="Terrassement", $F7&gt;0, $G7&gt;0, $AL$7&gt;=$F7, $AL$7&lt;=$G7)</formula>
    </cfRule>
    <cfRule type="expression" dxfId="10" priority="966">
      <formula>AND($C7="Terrassement", $F7&gt;0, $G7&gt;0, $AL$7&gt;=$F7, $AL$7&lt;=($F7+ROUND(($G7-$F7+1)*$H7,0)-1))</formula>
    </cfRule>
    <cfRule type="expression" dxfId="11" priority="967">
      <formula>AND($C7="Réseaux (EU/EP/ER/GAZ)", $F7&gt;0, $G7&gt;0, $AL$7&gt;=$F7, $AL$7&lt;=$G7)</formula>
    </cfRule>
    <cfRule type="expression" dxfId="12" priority="968">
      <formula>AND($C7="Réseaux (EU/EP/ER/GAZ)", $F7&gt;0, $G7&gt;0, $AL$7&gt;=$F7, $AL$7&lt;=($F7+ROUND(($G7-$F7+1)*$H7,0)-1))</formula>
    </cfRule>
    <cfRule type="expression" dxfId="13" priority="969">
      <formula>AND($C7="Regard &amp; Branchement", $F7&gt;0, $G7&gt;0, $AL$7&gt;=$F7, $AL$7&lt;=$G7)</formula>
    </cfRule>
    <cfRule type="expression" dxfId="14" priority="970">
      <formula>AND($C7="Regard &amp; Branchement", $F7&gt;0, $G7&gt;0, $AL$7&gt;=$F7, $AL$7&lt;=($F7+ROUND(($G7-$F7+1)*$H7,0)-1))</formula>
    </cfRule>
    <cfRule type="expression" dxfId="15" priority="971">
      <formula>AND($C7="Structure (couche de forme)", $F7&gt;0, $G7&gt;0, $AL$7&gt;=$F7, $AL$7&lt;=$G7)</formula>
    </cfRule>
    <cfRule type="expression" dxfId="16" priority="972">
      <formula>AND($C7="Structure (couche de forme)", $F7&gt;0, $G7&gt;0, $AL$7&gt;=$F7, $AL$7&lt;=($F7+ROUND(($G7-$F7+1)*$H7,0)-1))</formula>
    </cfRule>
    <cfRule type="expression" dxfId="17" priority="973">
      <formula>AND($C7="Fondation/Grave", $F7&gt;0, $G7&gt;0, $AL$7&gt;=$F7, $AL$7&lt;=$G7)</formula>
    </cfRule>
    <cfRule type="expression" dxfId="18" priority="974">
      <formula>AND($C7="Fondation/Grave", $F7&gt;0, $G7&gt;0, $AL$7&gt;=$F7, $AL$7&lt;=($F7+ROUND(($G7-$F7+1)*$H7,0)-1))</formula>
    </cfRule>
    <cfRule type="expression" dxfId="19" priority="975">
      <formula>AND($C7="Enrobés / Béton", $F7&gt;0, $G7&gt;0, $AL$7&gt;=$F7, $AL$7&lt;=$G7)</formula>
    </cfRule>
    <cfRule type="expression" dxfId="20" priority="976">
      <formula>AND($C7="Enrobés / Béton", $F7&gt;0, $G7&gt;0, $AL$7&gt;=$F7, $AL$7&lt;=($F7+ROUND(($G7-$F7+1)*$H7,0)-1))</formula>
    </cfRule>
    <cfRule type="expression" dxfId="21" priority="977">
      <formula>AND($C7="Bordures &amp; Trottoirs", $F7&gt;0, $G7&gt;0, $AL$7&gt;=$F7, $AL$7&lt;=$G7)</formula>
    </cfRule>
    <cfRule type="expression" dxfId="22" priority="978">
      <formula>AND($C7="Bordures &amp; Trottoirs", $F7&gt;0, $G7&gt;0, $AL$7&gt;=$F7, $AL$7&lt;=($F7+ROUND(($G7-$F7+1)*$H7,0)-1))</formula>
    </cfRule>
    <cfRule type="expression" dxfId="23" priority="979">
      <formula>AND($C7="Caniveaux &amp; Avaloirs", $F7&gt;0, $G7&gt;0, $AL$7&gt;=$F7, $AL$7&lt;=$G7)</formula>
    </cfRule>
    <cfRule type="expression" dxfId="24" priority="980">
      <formula>AND($C7="Caniveaux &amp; Avaloirs", $F7&gt;0, $G7&gt;0, $AL$7&gt;=$F7, $AL$7&lt;=($F7+ROUND(($G7-$F7+1)*$H7,0)-1))</formula>
    </cfRule>
    <cfRule type="expression" dxfId="25" priority="981">
      <formula>AND($C7="Éclairage / Candélabres", $F7&gt;0, $G7&gt;0, $AL$7&gt;=$F7, $AL$7&lt;=$G7)</formula>
    </cfRule>
    <cfRule type="expression" dxfId="26" priority="982">
      <formula>AND($C7="Éclairage / Candélabres", $F7&gt;0, $G7&gt;0, $AL$7&gt;=$F7, $AL$7&lt;=($F7+ROUND(($G7-$F7+1)*$H7,0)-1))</formula>
    </cfRule>
    <cfRule type="expression" dxfId="27" priority="983">
      <formula>AND($C7="Marquage &amp; Signalétique", $F7&gt;0, $G7&gt;0, $AL$7&gt;=$F7, $AL$7&lt;=$G7)</formula>
    </cfRule>
    <cfRule type="expression" dxfId="28" priority="984">
      <formula>AND($C7="Marquage &amp; Signalétique", $F7&gt;0, $G7&gt;0, $AL$7&gt;=$F7, $AL$7&lt;=($F7+ROUND(($G7-$F7+1)*$H7,0)-1))</formula>
    </cfRule>
    <cfRule type="expression" dxfId="29" priority="985">
      <formula>AND($C7="Espaces verts / Finitions", $F7&gt;0, $G7&gt;0, $AL$7&gt;=$F7, $AL$7&lt;=$G7)</formula>
    </cfRule>
    <cfRule type="expression" dxfId="30" priority="986">
      <formula>AND($C7="Espaces verts / Finitions", $F7&gt;0, $G7&gt;0, $AL$7&gt;=$F7, $AL$7&lt;=($F7+ROUND(($G7-$F7+1)*$H7,0)-1))</formula>
    </cfRule>
    <cfRule type="expression" dxfId="31" priority="987">
      <formula>AND($C7="Réception &amp; Réserves", $F7&gt;0, $G7&gt;0, $AL$7&gt;=$F7, $AL$7&lt;=$G7)</formula>
    </cfRule>
    <cfRule type="expression" dxfId="32" priority="988">
      <formula>AND($C7="Réception &amp; Réserves", $F7&gt;0, $G7&gt;0, $AL$7&gt;=$F7, $AL$7&lt;=($F7+ROUND(($G7-$F7+1)*$H7,0)-1))</formula>
    </cfRule>
    <cfRule type="expression" dxfId="0" priority="989">
      <formula>AND($C7="Réouverture circulation", $F7&gt;0, $G7&gt;0, $AL$7&gt;=$F7, $AL$7&lt;=$G7)</formula>
    </cfRule>
    <cfRule type="expression" dxfId="33" priority="990">
      <formula>AND($C7="Réouverture circulation", $F7&gt;0, $G7&gt;0, $AL$7&gt;=$F7, $AL$7&lt;=($F7+ROUND(($G7-$F7+1)*$H7,0)-1))</formula>
    </cfRule>
  </conditionalFormatting>
  <conditionalFormatting sqref="AM7:AM43">
    <cfRule type="expression" dxfId="0" priority="29">
      <formula>($AM$7=TODAY())</formula>
    </cfRule>
  </conditionalFormatting>
  <conditionalFormatting sqref="AM8:AM43">
    <cfRule type="expression" dxfId="3" priority="991">
      <formula>AND($C7="Études &amp; DICT", $F7&gt;0, $G7&gt;0, $AM$7&gt;=$F7, $AM$7&lt;=$G7)</formula>
    </cfRule>
    <cfRule type="expression" dxfId="4" priority="992">
      <formula>AND($C7="Études &amp; DICT", $F7&gt;0, $G7&gt;0, $AM$7&gt;=$F7, $AM$7&lt;=($F7+ROUND(($G7-$F7+1)*$H7,0)-1))</formula>
    </cfRule>
    <cfRule type="expression" dxfId="5" priority="993">
      <formula>AND($C7="Piquetage &amp; Implantation", $F7&gt;0, $G7&gt;0, $AM$7&gt;=$F7, $AM$7&lt;=$G7)</formula>
    </cfRule>
    <cfRule type="expression" dxfId="6" priority="994">
      <formula>AND($C7="Piquetage &amp; Implantation", $F7&gt;0, $G7&gt;0, $AM$7&gt;=$F7, $AM$7&lt;=($F7+ROUND(($G7-$F7+1)*$H7,0)-1))</formula>
    </cfRule>
    <cfRule type="expression" dxfId="7" priority="995">
      <formula>AND($C7="Préparation &amp; Signalisation", $F7&gt;0, $G7&gt;0, $AM$7&gt;=$F7, $AM$7&lt;=$G7)</formula>
    </cfRule>
    <cfRule type="expression" dxfId="8" priority="996">
      <formula>AND($C7="Préparation &amp; Signalisation", $F7&gt;0, $G7&gt;0, $AM$7&gt;=$F7, $AM$7&lt;=($F7+ROUND(($G7-$F7+1)*$H7,0)-1))</formula>
    </cfRule>
    <cfRule type="expression" dxfId="9" priority="997">
      <formula>AND($C7="Terrassement", $F7&gt;0, $G7&gt;0, $AM$7&gt;=$F7, $AM$7&lt;=$G7)</formula>
    </cfRule>
    <cfRule type="expression" dxfId="10" priority="998">
      <formula>AND($C7="Terrassement", $F7&gt;0, $G7&gt;0, $AM$7&gt;=$F7, $AM$7&lt;=($F7+ROUND(($G7-$F7+1)*$H7,0)-1))</formula>
    </cfRule>
    <cfRule type="expression" dxfId="11" priority="999">
      <formula>AND($C7="Réseaux (EU/EP/ER/GAZ)", $F7&gt;0, $G7&gt;0, $AM$7&gt;=$F7, $AM$7&lt;=$G7)</formula>
    </cfRule>
    <cfRule type="expression" dxfId="12" priority="1000">
      <formula>AND($C7="Réseaux (EU/EP/ER/GAZ)", $F7&gt;0, $G7&gt;0, $AM$7&gt;=$F7, $AM$7&lt;=($F7+ROUND(($G7-$F7+1)*$H7,0)-1))</formula>
    </cfRule>
    <cfRule type="expression" dxfId="13" priority="1001">
      <formula>AND($C7="Regard &amp; Branchement", $F7&gt;0, $G7&gt;0, $AM$7&gt;=$F7, $AM$7&lt;=$G7)</formula>
    </cfRule>
    <cfRule type="expression" dxfId="14" priority="1002">
      <formula>AND($C7="Regard &amp; Branchement", $F7&gt;0, $G7&gt;0, $AM$7&gt;=$F7, $AM$7&lt;=($F7+ROUND(($G7-$F7+1)*$H7,0)-1))</formula>
    </cfRule>
    <cfRule type="expression" dxfId="15" priority="1003">
      <formula>AND($C7="Structure (couche de forme)", $F7&gt;0, $G7&gt;0, $AM$7&gt;=$F7, $AM$7&lt;=$G7)</formula>
    </cfRule>
    <cfRule type="expression" dxfId="16" priority="1004">
      <formula>AND($C7="Structure (couche de forme)", $F7&gt;0, $G7&gt;0, $AM$7&gt;=$F7, $AM$7&lt;=($F7+ROUND(($G7-$F7+1)*$H7,0)-1))</formula>
    </cfRule>
    <cfRule type="expression" dxfId="17" priority="1005">
      <formula>AND($C7="Fondation/Grave", $F7&gt;0, $G7&gt;0, $AM$7&gt;=$F7, $AM$7&lt;=$G7)</formula>
    </cfRule>
    <cfRule type="expression" dxfId="18" priority="1006">
      <formula>AND($C7="Fondation/Grave", $F7&gt;0, $G7&gt;0, $AM$7&gt;=$F7, $AM$7&lt;=($F7+ROUND(($G7-$F7+1)*$H7,0)-1))</formula>
    </cfRule>
    <cfRule type="expression" dxfId="19" priority="1007">
      <formula>AND($C7="Enrobés / Béton", $F7&gt;0, $G7&gt;0, $AM$7&gt;=$F7, $AM$7&lt;=$G7)</formula>
    </cfRule>
    <cfRule type="expression" dxfId="20" priority="1008">
      <formula>AND($C7="Enrobés / Béton", $F7&gt;0, $G7&gt;0, $AM$7&gt;=$F7, $AM$7&lt;=($F7+ROUND(($G7-$F7+1)*$H7,0)-1))</formula>
    </cfRule>
    <cfRule type="expression" dxfId="21" priority="1009">
      <formula>AND($C7="Bordures &amp; Trottoirs", $F7&gt;0, $G7&gt;0, $AM$7&gt;=$F7, $AM$7&lt;=$G7)</formula>
    </cfRule>
    <cfRule type="expression" dxfId="22" priority="1010">
      <formula>AND($C7="Bordures &amp; Trottoirs", $F7&gt;0, $G7&gt;0, $AM$7&gt;=$F7, $AM$7&lt;=($F7+ROUND(($G7-$F7+1)*$H7,0)-1))</formula>
    </cfRule>
    <cfRule type="expression" dxfId="23" priority="1011">
      <formula>AND($C7="Caniveaux &amp; Avaloirs", $F7&gt;0, $G7&gt;0, $AM$7&gt;=$F7, $AM$7&lt;=$G7)</formula>
    </cfRule>
    <cfRule type="expression" dxfId="24" priority="1012">
      <formula>AND($C7="Caniveaux &amp; Avaloirs", $F7&gt;0, $G7&gt;0, $AM$7&gt;=$F7, $AM$7&lt;=($F7+ROUND(($G7-$F7+1)*$H7,0)-1))</formula>
    </cfRule>
    <cfRule type="expression" dxfId="25" priority="1013">
      <formula>AND($C7="Éclairage / Candélabres", $F7&gt;0, $G7&gt;0, $AM$7&gt;=$F7, $AM$7&lt;=$G7)</formula>
    </cfRule>
    <cfRule type="expression" dxfId="26" priority="1014">
      <formula>AND($C7="Éclairage / Candélabres", $F7&gt;0, $G7&gt;0, $AM$7&gt;=$F7, $AM$7&lt;=($F7+ROUND(($G7-$F7+1)*$H7,0)-1))</formula>
    </cfRule>
    <cfRule type="expression" dxfId="27" priority="1015">
      <formula>AND($C7="Marquage &amp; Signalétique", $F7&gt;0, $G7&gt;0, $AM$7&gt;=$F7, $AM$7&lt;=$G7)</formula>
    </cfRule>
    <cfRule type="expression" dxfId="28" priority="1016">
      <formula>AND($C7="Marquage &amp; Signalétique", $F7&gt;0, $G7&gt;0, $AM$7&gt;=$F7, $AM$7&lt;=($F7+ROUND(($G7-$F7+1)*$H7,0)-1))</formula>
    </cfRule>
    <cfRule type="expression" dxfId="29" priority="1017">
      <formula>AND($C7="Espaces verts / Finitions", $F7&gt;0, $G7&gt;0, $AM$7&gt;=$F7, $AM$7&lt;=$G7)</formula>
    </cfRule>
    <cfRule type="expression" dxfId="30" priority="1018">
      <formula>AND($C7="Espaces verts / Finitions", $F7&gt;0, $G7&gt;0, $AM$7&gt;=$F7, $AM$7&lt;=($F7+ROUND(($G7-$F7+1)*$H7,0)-1))</formula>
    </cfRule>
    <cfRule type="expression" dxfId="31" priority="1019">
      <formula>AND($C7="Réception &amp; Réserves", $F7&gt;0, $G7&gt;0, $AM$7&gt;=$F7, $AM$7&lt;=$G7)</formula>
    </cfRule>
    <cfRule type="expression" dxfId="32" priority="1020">
      <formula>AND($C7="Réception &amp; Réserves", $F7&gt;0, $G7&gt;0, $AM$7&gt;=$F7, $AM$7&lt;=($F7+ROUND(($G7-$F7+1)*$H7,0)-1))</formula>
    </cfRule>
    <cfRule type="expression" dxfId="0" priority="1021">
      <formula>AND($C7="Réouverture circulation", $F7&gt;0, $G7&gt;0, $AM$7&gt;=$F7, $AM$7&lt;=$G7)</formula>
    </cfRule>
    <cfRule type="expression" dxfId="33" priority="1022">
      <formula>AND($C7="Réouverture circulation", $F7&gt;0, $G7&gt;0, $AM$7&gt;=$F7, $AM$7&lt;=($F7+ROUND(($G7-$F7+1)*$H7,0)-1))</formula>
    </cfRule>
  </conditionalFormatting>
  <conditionalFormatting sqref="AN7:AN43">
    <cfRule type="expression" dxfId="0" priority="30">
      <formula>($AN$7=TODAY())</formula>
    </cfRule>
  </conditionalFormatting>
  <conditionalFormatting sqref="AN8:AN43">
    <cfRule type="expression" dxfId="3" priority="1023">
      <formula>AND($C7="Études &amp; DICT", $F7&gt;0, $G7&gt;0, $AN$7&gt;=$F7, $AN$7&lt;=$G7)</formula>
    </cfRule>
    <cfRule type="expression" dxfId="4" priority="1024">
      <formula>AND($C7="Études &amp; DICT", $F7&gt;0, $G7&gt;0, $AN$7&gt;=$F7, $AN$7&lt;=($F7+ROUND(($G7-$F7+1)*$H7,0)-1))</formula>
    </cfRule>
    <cfRule type="expression" dxfId="5" priority="1025">
      <formula>AND($C7="Piquetage &amp; Implantation", $F7&gt;0, $G7&gt;0, $AN$7&gt;=$F7, $AN$7&lt;=$G7)</formula>
    </cfRule>
    <cfRule type="expression" dxfId="6" priority="1026">
      <formula>AND($C7="Piquetage &amp; Implantation", $F7&gt;0, $G7&gt;0, $AN$7&gt;=$F7, $AN$7&lt;=($F7+ROUND(($G7-$F7+1)*$H7,0)-1))</formula>
    </cfRule>
    <cfRule type="expression" dxfId="7" priority="1027">
      <formula>AND($C7="Préparation &amp; Signalisation", $F7&gt;0, $G7&gt;0, $AN$7&gt;=$F7, $AN$7&lt;=$G7)</formula>
    </cfRule>
    <cfRule type="expression" dxfId="8" priority="1028">
      <formula>AND($C7="Préparation &amp; Signalisation", $F7&gt;0, $G7&gt;0, $AN$7&gt;=$F7, $AN$7&lt;=($F7+ROUND(($G7-$F7+1)*$H7,0)-1))</formula>
    </cfRule>
    <cfRule type="expression" dxfId="9" priority="1029">
      <formula>AND($C7="Terrassement", $F7&gt;0, $G7&gt;0, $AN$7&gt;=$F7, $AN$7&lt;=$G7)</formula>
    </cfRule>
    <cfRule type="expression" dxfId="10" priority="1030">
      <formula>AND($C7="Terrassement", $F7&gt;0, $G7&gt;0, $AN$7&gt;=$F7, $AN$7&lt;=($F7+ROUND(($G7-$F7+1)*$H7,0)-1))</formula>
    </cfRule>
    <cfRule type="expression" dxfId="11" priority="1031">
      <formula>AND($C7="Réseaux (EU/EP/ER/GAZ)", $F7&gt;0, $G7&gt;0, $AN$7&gt;=$F7, $AN$7&lt;=$G7)</formula>
    </cfRule>
    <cfRule type="expression" dxfId="12" priority="1032">
      <formula>AND($C7="Réseaux (EU/EP/ER/GAZ)", $F7&gt;0, $G7&gt;0, $AN$7&gt;=$F7, $AN$7&lt;=($F7+ROUND(($G7-$F7+1)*$H7,0)-1))</formula>
    </cfRule>
    <cfRule type="expression" dxfId="13" priority="1033">
      <formula>AND($C7="Regard &amp; Branchement", $F7&gt;0, $G7&gt;0, $AN$7&gt;=$F7, $AN$7&lt;=$G7)</formula>
    </cfRule>
    <cfRule type="expression" dxfId="14" priority="1034">
      <formula>AND($C7="Regard &amp; Branchement", $F7&gt;0, $G7&gt;0, $AN$7&gt;=$F7, $AN$7&lt;=($F7+ROUND(($G7-$F7+1)*$H7,0)-1))</formula>
    </cfRule>
    <cfRule type="expression" dxfId="15" priority="1035">
      <formula>AND($C7="Structure (couche de forme)", $F7&gt;0, $G7&gt;0, $AN$7&gt;=$F7, $AN$7&lt;=$G7)</formula>
    </cfRule>
    <cfRule type="expression" dxfId="16" priority="1036">
      <formula>AND($C7="Structure (couche de forme)", $F7&gt;0, $G7&gt;0, $AN$7&gt;=$F7, $AN$7&lt;=($F7+ROUND(($G7-$F7+1)*$H7,0)-1))</formula>
    </cfRule>
    <cfRule type="expression" dxfId="17" priority="1037">
      <formula>AND($C7="Fondation/Grave", $F7&gt;0, $G7&gt;0, $AN$7&gt;=$F7, $AN$7&lt;=$G7)</formula>
    </cfRule>
    <cfRule type="expression" dxfId="18" priority="1038">
      <formula>AND($C7="Fondation/Grave", $F7&gt;0, $G7&gt;0, $AN$7&gt;=$F7, $AN$7&lt;=($F7+ROUND(($G7-$F7+1)*$H7,0)-1))</formula>
    </cfRule>
    <cfRule type="expression" dxfId="19" priority="1039">
      <formula>AND($C7="Enrobés / Béton", $F7&gt;0, $G7&gt;0, $AN$7&gt;=$F7, $AN$7&lt;=$G7)</formula>
    </cfRule>
    <cfRule type="expression" dxfId="20" priority="1040">
      <formula>AND($C7="Enrobés / Béton", $F7&gt;0, $G7&gt;0, $AN$7&gt;=$F7, $AN$7&lt;=($F7+ROUND(($G7-$F7+1)*$H7,0)-1))</formula>
    </cfRule>
    <cfRule type="expression" dxfId="21" priority="1041">
      <formula>AND($C7="Bordures &amp; Trottoirs", $F7&gt;0, $G7&gt;0, $AN$7&gt;=$F7, $AN$7&lt;=$G7)</formula>
    </cfRule>
    <cfRule type="expression" dxfId="22" priority="1042">
      <formula>AND($C7="Bordures &amp; Trottoirs", $F7&gt;0, $G7&gt;0, $AN$7&gt;=$F7, $AN$7&lt;=($F7+ROUND(($G7-$F7+1)*$H7,0)-1))</formula>
    </cfRule>
    <cfRule type="expression" dxfId="23" priority="1043">
      <formula>AND($C7="Caniveaux &amp; Avaloirs", $F7&gt;0, $G7&gt;0, $AN$7&gt;=$F7, $AN$7&lt;=$G7)</formula>
    </cfRule>
    <cfRule type="expression" dxfId="24" priority="1044">
      <formula>AND($C7="Caniveaux &amp; Avaloirs", $F7&gt;0, $G7&gt;0, $AN$7&gt;=$F7, $AN$7&lt;=($F7+ROUND(($G7-$F7+1)*$H7,0)-1))</formula>
    </cfRule>
    <cfRule type="expression" dxfId="25" priority="1045">
      <formula>AND($C7="Éclairage / Candélabres", $F7&gt;0, $G7&gt;0, $AN$7&gt;=$F7, $AN$7&lt;=$G7)</formula>
    </cfRule>
    <cfRule type="expression" dxfId="26" priority="1046">
      <formula>AND($C7="Éclairage / Candélabres", $F7&gt;0, $G7&gt;0, $AN$7&gt;=$F7, $AN$7&lt;=($F7+ROUND(($G7-$F7+1)*$H7,0)-1))</formula>
    </cfRule>
    <cfRule type="expression" dxfId="27" priority="1047">
      <formula>AND($C7="Marquage &amp; Signalétique", $F7&gt;0, $G7&gt;0, $AN$7&gt;=$F7, $AN$7&lt;=$G7)</formula>
    </cfRule>
    <cfRule type="expression" dxfId="28" priority="1048">
      <formula>AND($C7="Marquage &amp; Signalétique", $F7&gt;0, $G7&gt;0, $AN$7&gt;=$F7, $AN$7&lt;=($F7+ROUND(($G7-$F7+1)*$H7,0)-1))</formula>
    </cfRule>
    <cfRule type="expression" dxfId="29" priority="1049">
      <formula>AND($C7="Espaces verts / Finitions", $F7&gt;0, $G7&gt;0, $AN$7&gt;=$F7, $AN$7&lt;=$G7)</formula>
    </cfRule>
    <cfRule type="expression" dxfId="30" priority="1050">
      <formula>AND($C7="Espaces verts / Finitions", $F7&gt;0, $G7&gt;0, $AN$7&gt;=$F7, $AN$7&lt;=($F7+ROUND(($G7-$F7+1)*$H7,0)-1))</formula>
    </cfRule>
    <cfRule type="expression" dxfId="31" priority="1051">
      <formula>AND($C7="Réception &amp; Réserves", $F7&gt;0, $G7&gt;0, $AN$7&gt;=$F7, $AN$7&lt;=$G7)</formula>
    </cfRule>
    <cfRule type="expression" dxfId="32" priority="1052">
      <formula>AND($C7="Réception &amp; Réserves", $F7&gt;0, $G7&gt;0, $AN$7&gt;=$F7, $AN$7&lt;=($F7+ROUND(($G7-$F7+1)*$H7,0)-1))</formula>
    </cfRule>
    <cfRule type="expression" dxfId="0" priority="1053">
      <formula>AND($C7="Réouverture circulation", $F7&gt;0, $G7&gt;0, $AN$7&gt;=$F7, $AN$7&lt;=$G7)</formula>
    </cfRule>
    <cfRule type="expression" dxfId="33" priority="1054">
      <formula>AND($C7="Réouverture circulation", $F7&gt;0, $G7&gt;0, $AN$7&gt;=$F7, $AN$7&lt;=($F7+ROUND(($G7-$F7+1)*$H7,0)-1))</formula>
    </cfRule>
  </conditionalFormatting>
  <conditionalFormatting sqref="AO7:AO43">
    <cfRule type="expression" dxfId="0" priority="31">
      <formula>($AO$7=TODAY())</formula>
    </cfRule>
  </conditionalFormatting>
  <conditionalFormatting sqref="AO8:AO43">
    <cfRule type="expression" dxfId="3" priority="1055">
      <formula>AND($C7="Études &amp; DICT", $F7&gt;0, $G7&gt;0, $AO$7&gt;=$F7, $AO$7&lt;=$G7)</formula>
    </cfRule>
    <cfRule type="expression" dxfId="4" priority="1056">
      <formula>AND($C7="Études &amp; DICT", $F7&gt;0, $G7&gt;0, $AO$7&gt;=$F7, $AO$7&lt;=($F7+ROUND(($G7-$F7+1)*$H7,0)-1))</formula>
    </cfRule>
    <cfRule type="expression" dxfId="5" priority="1057">
      <formula>AND($C7="Piquetage &amp; Implantation", $F7&gt;0, $G7&gt;0, $AO$7&gt;=$F7, $AO$7&lt;=$G7)</formula>
    </cfRule>
    <cfRule type="expression" dxfId="6" priority="1058">
      <formula>AND($C7="Piquetage &amp; Implantation", $F7&gt;0, $G7&gt;0, $AO$7&gt;=$F7, $AO$7&lt;=($F7+ROUND(($G7-$F7+1)*$H7,0)-1))</formula>
    </cfRule>
    <cfRule type="expression" dxfId="7" priority="1059">
      <formula>AND($C7="Préparation &amp; Signalisation", $F7&gt;0, $G7&gt;0, $AO$7&gt;=$F7, $AO$7&lt;=$G7)</formula>
    </cfRule>
    <cfRule type="expression" dxfId="8" priority="1060">
      <formula>AND($C7="Préparation &amp; Signalisation", $F7&gt;0, $G7&gt;0, $AO$7&gt;=$F7, $AO$7&lt;=($F7+ROUND(($G7-$F7+1)*$H7,0)-1))</formula>
    </cfRule>
    <cfRule type="expression" dxfId="9" priority="1061">
      <formula>AND($C7="Terrassement", $F7&gt;0, $G7&gt;0, $AO$7&gt;=$F7, $AO$7&lt;=$G7)</formula>
    </cfRule>
    <cfRule type="expression" dxfId="10" priority="1062">
      <formula>AND($C7="Terrassement", $F7&gt;0, $G7&gt;0, $AO$7&gt;=$F7, $AO$7&lt;=($F7+ROUND(($G7-$F7+1)*$H7,0)-1))</formula>
    </cfRule>
    <cfRule type="expression" dxfId="11" priority="1063">
      <formula>AND($C7="Réseaux (EU/EP/ER/GAZ)", $F7&gt;0, $G7&gt;0, $AO$7&gt;=$F7, $AO$7&lt;=$G7)</formula>
    </cfRule>
    <cfRule type="expression" dxfId="12" priority="1064">
      <formula>AND($C7="Réseaux (EU/EP/ER/GAZ)", $F7&gt;0, $G7&gt;0, $AO$7&gt;=$F7, $AO$7&lt;=($F7+ROUND(($G7-$F7+1)*$H7,0)-1))</formula>
    </cfRule>
    <cfRule type="expression" dxfId="13" priority="1065">
      <formula>AND($C7="Regard &amp; Branchement", $F7&gt;0, $G7&gt;0, $AO$7&gt;=$F7, $AO$7&lt;=$G7)</formula>
    </cfRule>
    <cfRule type="expression" dxfId="14" priority="1066">
      <formula>AND($C7="Regard &amp; Branchement", $F7&gt;0, $G7&gt;0, $AO$7&gt;=$F7, $AO$7&lt;=($F7+ROUND(($G7-$F7+1)*$H7,0)-1))</formula>
    </cfRule>
    <cfRule type="expression" dxfId="15" priority="1067">
      <formula>AND($C7="Structure (couche de forme)", $F7&gt;0, $G7&gt;0, $AO$7&gt;=$F7, $AO$7&lt;=$G7)</formula>
    </cfRule>
    <cfRule type="expression" dxfId="16" priority="1068">
      <formula>AND($C7="Structure (couche de forme)", $F7&gt;0, $G7&gt;0, $AO$7&gt;=$F7, $AO$7&lt;=($F7+ROUND(($G7-$F7+1)*$H7,0)-1))</formula>
    </cfRule>
    <cfRule type="expression" dxfId="17" priority="1069">
      <formula>AND($C7="Fondation/Grave", $F7&gt;0, $G7&gt;0, $AO$7&gt;=$F7, $AO$7&lt;=$G7)</formula>
    </cfRule>
    <cfRule type="expression" dxfId="18" priority="1070">
      <formula>AND($C7="Fondation/Grave", $F7&gt;0, $G7&gt;0, $AO$7&gt;=$F7, $AO$7&lt;=($F7+ROUND(($G7-$F7+1)*$H7,0)-1))</formula>
    </cfRule>
    <cfRule type="expression" dxfId="19" priority="1071">
      <formula>AND($C7="Enrobés / Béton", $F7&gt;0, $G7&gt;0, $AO$7&gt;=$F7, $AO$7&lt;=$G7)</formula>
    </cfRule>
    <cfRule type="expression" dxfId="20" priority="1072">
      <formula>AND($C7="Enrobés / Béton", $F7&gt;0, $G7&gt;0, $AO$7&gt;=$F7, $AO$7&lt;=($F7+ROUND(($G7-$F7+1)*$H7,0)-1))</formula>
    </cfRule>
    <cfRule type="expression" dxfId="21" priority="1073">
      <formula>AND($C7="Bordures &amp; Trottoirs", $F7&gt;0, $G7&gt;0, $AO$7&gt;=$F7, $AO$7&lt;=$G7)</formula>
    </cfRule>
    <cfRule type="expression" dxfId="22" priority="1074">
      <formula>AND($C7="Bordures &amp; Trottoirs", $F7&gt;0, $G7&gt;0, $AO$7&gt;=$F7, $AO$7&lt;=($F7+ROUND(($G7-$F7+1)*$H7,0)-1))</formula>
    </cfRule>
    <cfRule type="expression" dxfId="23" priority="1075">
      <formula>AND($C7="Caniveaux &amp; Avaloirs", $F7&gt;0, $G7&gt;0, $AO$7&gt;=$F7, $AO$7&lt;=$G7)</formula>
    </cfRule>
    <cfRule type="expression" dxfId="24" priority="1076">
      <formula>AND($C7="Caniveaux &amp; Avaloirs", $F7&gt;0, $G7&gt;0, $AO$7&gt;=$F7, $AO$7&lt;=($F7+ROUND(($G7-$F7+1)*$H7,0)-1))</formula>
    </cfRule>
    <cfRule type="expression" dxfId="25" priority="1077">
      <formula>AND($C7="Éclairage / Candélabres", $F7&gt;0, $G7&gt;0, $AO$7&gt;=$F7, $AO$7&lt;=$G7)</formula>
    </cfRule>
    <cfRule type="expression" dxfId="26" priority="1078">
      <formula>AND($C7="Éclairage / Candélabres", $F7&gt;0, $G7&gt;0, $AO$7&gt;=$F7, $AO$7&lt;=($F7+ROUND(($G7-$F7+1)*$H7,0)-1))</formula>
    </cfRule>
    <cfRule type="expression" dxfId="27" priority="1079">
      <formula>AND($C7="Marquage &amp; Signalétique", $F7&gt;0, $G7&gt;0, $AO$7&gt;=$F7, $AO$7&lt;=$G7)</formula>
    </cfRule>
    <cfRule type="expression" dxfId="28" priority="1080">
      <formula>AND($C7="Marquage &amp; Signalétique", $F7&gt;0, $G7&gt;0, $AO$7&gt;=$F7, $AO$7&lt;=($F7+ROUND(($G7-$F7+1)*$H7,0)-1))</formula>
    </cfRule>
    <cfRule type="expression" dxfId="29" priority="1081">
      <formula>AND($C7="Espaces verts / Finitions", $F7&gt;0, $G7&gt;0, $AO$7&gt;=$F7, $AO$7&lt;=$G7)</formula>
    </cfRule>
    <cfRule type="expression" dxfId="30" priority="1082">
      <formula>AND($C7="Espaces verts / Finitions", $F7&gt;0, $G7&gt;0, $AO$7&gt;=$F7, $AO$7&lt;=($F7+ROUND(($G7-$F7+1)*$H7,0)-1))</formula>
    </cfRule>
    <cfRule type="expression" dxfId="31" priority="1083">
      <formula>AND($C7="Réception &amp; Réserves", $F7&gt;0, $G7&gt;0, $AO$7&gt;=$F7, $AO$7&lt;=$G7)</formula>
    </cfRule>
    <cfRule type="expression" dxfId="32" priority="1084">
      <formula>AND($C7="Réception &amp; Réserves", $F7&gt;0, $G7&gt;0, $AO$7&gt;=$F7, $AO$7&lt;=($F7+ROUND(($G7-$F7+1)*$H7,0)-1))</formula>
    </cfRule>
    <cfRule type="expression" dxfId="0" priority="1085">
      <formula>AND($C7="Réouverture circulation", $F7&gt;0, $G7&gt;0, $AO$7&gt;=$F7, $AO$7&lt;=$G7)</formula>
    </cfRule>
    <cfRule type="expression" dxfId="33" priority="1086">
      <formula>AND($C7="Réouverture circulation", $F7&gt;0, $G7&gt;0, $AO$7&gt;=$F7, $AO$7&lt;=($F7+ROUND(($G7-$F7+1)*$H7,0)-1))</formula>
    </cfRule>
  </conditionalFormatting>
  <conditionalFormatting sqref="AP7:AP43">
    <cfRule type="expression" dxfId="0" priority="32">
      <formula>($AP$7=TODAY())</formula>
    </cfRule>
  </conditionalFormatting>
  <conditionalFormatting sqref="AP8:AP43">
    <cfRule type="expression" dxfId="3" priority="1087">
      <formula>AND($C7="Études &amp; DICT", $F7&gt;0, $G7&gt;0, $AP$7&gt;=$F7, $AP$7&lt;=$G7)</formula>
    </cfRule>
    <cfRule type="expression" dxfId="4" priority="1088">
      <formula>AND($C7="Études &amp; DICT", $F7&gt;0, $G7&gt;0, $AP$7&gt;=$F7, $AP$7&lt;=($F7+ROUND(($G7-$F7+1)*$H7,0)-1))</formula>
    </cfRule>
    <cfRule type="expression" dxfId="5" priority="1089">
      <formula>AND($C7="Piquetage &amp; Implantation", $F7&gt;0, $G7&gt;0, $AP$7&gt;=$F7, $AP$7&lt;=$G7)</formula>
    </cfRule>
    <cfRule type="expression" dxfId="6" priority="1090">
      <formula>AND($C7="Piquetage &amp; Implantation", $F7&gt;0, $G7&gt;0, $AP$7&gt;=$F7, $AP$7&lt;=($F7+ROUND(($G7-$F7+1)*$H7,0)-1))</formula>
    </cfRule>
    <cfRule type="expression" dxfId="7" priority="1091">
      <formula>AND($C7="Préparation &amp; Signalisation", $F7&gt;0, $G7&gt;0, $AP$7&gt;=$F7, $AP$7&lt;=$G7)</formula>
    </cfRule>
    <cfRule type="expression" dxfId="8" priority="1092">
      <formula>AND($C7="Préparation &amp; Signalisation", $F7&gt;0, $G7&gt;0, $AP$7&gt;=$F7, $AP$7&lt;=($F7+ROUND(($G7-$F7+1)*$H7,0)-1))</formula>
    </cfRule>
    <cfRule type="expression" dxfId="9" priority="1093">
      <formula>AND($C7="Terrassement", $F7&gt;0, $G7&gt;0, $AP$7&gt;=$F7, $AP$7&lt;=$G7)</formula>
    </cfRule>
    <cfRule type="expression" dxfId="10" priority="1094">
      <formula>AND($C7="Terrassement", $F7&gt;0, $G7&gt;0, $AP$7&gt;=$F7, $AP$7&lt;=($F7+ROUND(($G7-$F7+1)*$H7,0)-1))</formula>
    </cfRule>
    <cfRule type="expression" dxfId="11" priority="1095">
      <formula>AND($C7="Réseaux (EU/EP/ER/GAZ)", $F7&gt;0, $G7&gt;0, $AP$7&gt;=$F7, $AP$7&lt;=$G7)</formula>
    </cfRule>
    <cfRule type="expression" dxfId="12" priority="1096">
      <formula>AND($C7="Réseaux (EU/EP/ER/GAZ)", $F7&gt;0, $G7&gt;0, $AP$7&gt;=$F7, $AP$7&lt;=($F7+ROUND(($G7-$F7+1)*$H7,0)-1))</formula>
    </cfRule>
    <cfRule type="expression" dxfId="13" priority="1097">
      <formula>AND($C7="Regard &amp; Branchement", $F7&gt;0, $G7&gt;0, $AP$7&gt;=$F7, $AP$7&lt;=$G7)</formula>
    </cfRule>
    <cfRule type="expression" dxfId="14" priority="1098">
      <formula>AND($C7="Regard &amp; Branchement", $F7&gt;0, $G7&gt;0, $AP$7&gt;=$F7, $AP$7&lt;=($F7+ROUND(($G7-$F7+1)*$H7,0)-1))</formula>
    </cfRule>
    <cfRule type="expression" dxfId="15" priority="1099">
      <formula>AND($C7="Structure (couche de forme)", $F7&gt;0, $G7&gt;0, $AP$7&gt;=$F7, $AP$7&lt;=$G7)</formula>
    </cfRule>
    <cfRule type="expression" dxfId="16" priority="1100">
      <formula>AND($C7="Structure (couche de forme)", $F7&gt;0, $G7&gt;0, $AP$7&gt;=$F7, $AP$7&lt;=($F7+ROUND(($G7-$F7+1)*$H7,0)-1))</formula>
    </cfRule>
    <cfRule type="expression" dxfId="17" priority="1101">
      <formula>AND($C7="Fondation/Grave", $F7&gt;0, $G7&gt;0, $AP$7&gt;=$F7, $AP$7&lt;=$G7)</formula>
    </cfRule>
    <cfRule type="expression" dxfId="18" priority="1102">
      <formula>AND($C7="Fondation/Grave", $F7&gt;0, $G7&gt;0, $AP$7&gt;=$F7, $AP$7&lt;=($F7+ROUND(($G7-$F7+1)*$H7,0)-1))</formula>
    </cfRule>
    <cfRule type="expression" dxfId="19" priority="1103">
      <formula>AND($C7="Enrobés / Béton", $F7&gt;0, $G7&gt;0, $AP$7&gt;=$F7, $AP$7&lt;=$G7)</formula>
    </cfRule>
    <cfRule type="expression" dxfId="20" priority="1104">
      <formula>AND($C7="Enrobés / Béton", $F7&gt;0, $G7&gt;0, $AP$7&gt;=$F7, $AP$7&lt;=($F7+ROUND(($G7-$F7+1)*$H7,0)-1))</formula>
    </cfRule>
    <cfRule type="expression" dxfId="21" priority="1105">
      <formula>AND($C7="Bordures &amp; Trottoirs", $F7&gt;0, $G7&gt;0, $AP$7&gt;=$F7, $AP$7&lt;=$G7)</formula>
    </cfRule>
    <cfRule type="expression" dxfId="22" priority="1106">
      <formula>AND($C7="Bordures &amp; Trottoirs", $F7&gt;0, $G7&gt;0, $AP$7&gt;=$F7, $AP$7&lt;=($F7+ROUND(($G7-$F7+1)*$H7,0)-1))</formula>
    </cfRule>
    <cfRule type="expression" dxfId="23" priority="1107">
      <formula>AND($C7="Caniveaux &amp; Avaloirs", $F7&gt;0, $G7&gt;0, $AP$7&gt;=$F7, $AP$7&lt;=$G7)</formula>
    </cfRule>
    <cfRule type="expression" dxfId="24" priority="1108">
      <formula>AND($C7="Caniveaux &amp; Avaloirs", $F7&gt;0, $G7&gt;0, $AP$7&gt;=$F7, $AP$7&lt;=($F7+ROUND(($G7-$F7+1)*$H7,0)-1))</formula>
    </cfRule>
    <cfRule type="expression" dxfId="25" priority="1109">
      <formula>AND($C7="Éclairage / Candélabres", $F7&gt;0, $G7&gt;0, $AP$7&gt;=$F7, $AP$7&lt;=$G7)</formula>
    </cfRule>
    <cfRule type="expression" dxfId="26" priority="1110">
      <formula>AND($C7="Éclairage / Candélabres", $F7&gt;0, $G7&gt;0, $AP$7&gt;=$F7, $AP$7&lt;=($F7+ROUND(($G7-$F7+1)*$H7,0)-1))</formula>
    </cfRule>
    <cfRule type="expression" dxfId="27" priority="1111">
      <formula>AND($C7="Marquage &amp; Signalétique", $F7&gt;0, $G7&gt;0, $AP$7&gt;=$F7, $AP$7&lt;=$G7)</formula>
    </cfRule>
    <cfRule type="expression" dxfId="28" priority="1112">
      <formula>AND($C7="Marquage &amp; Signalétique", $F7&gt;0, $G7&gt;0, $AP$7&gt;=$F7, $AP$7&lt;=($F7+ROUND(($G7-$F7+1)*$H7,0)-1))</formula>
    </cfRule>
    <cfRule type="expression" dxfId="29" priority="1113">
      <formula>AND($C7="Espaces verts / Finitions", $F7&gt;0, $G7&gt;0, $AP$7&gt;=$F7, $AP$7&lt;=$G7)</formula>
    </cfRule>
    <cfRule type="expression" dxfId="30" priority="1114">
      <formula>AND($C7="Espaces verts / Finitions", $F7&gt;0, $G7&gt;0, $AP$7&gt;=$F7, $AP$7&lt;=($F7+ROUND(($G7-$F7+1)*$H7,0)-1))</formula>
    </cfRule>
    <cfRule type="expression" dxfId="31" priority="1115">
      <formula>AND($C7="Réception &amp; Réserves", $F7&gt;0, $G7&gt;0, $AP$7&gt;=$F7, $AP$7&lt;=$G7)</formula>
    </cfRule>
    <cfRule type="expression" dxfId="32" priority="1116">
      <formula>AND($C7="Réception &amp; Réserves", $F7&gt;0, $G7&gt;0, $AP$7&gt;=$F7, $AP$7&lt;=($F7+ROUND(($G7-$F7+1)*$H7,0)-1))</formula>
    </cfRule>
    <cfRule type="expression" dxfId="0" priority="1117">
      <formula>AND($C7="Réouverture circulation", $F7&gt;0, $G7&gt;0, $AP$7&gt;=$F7, $AP$7&lt;=$G7)</formula>
    </cfRule>
    <cfRule type="expression" dxfId="33" priority="1118">
      <formula>AND($C7="Réouverture circulation", $F7&gt;0, $G7&gt;0, $AP$7&gt;=$F7, $AP$7&lt;=($F7+ROUND(($G7-$F7+1)*$H7,0)-1))</formula>
    </cfRule>
  </conditionalFormatting>
  <conditionalFormatting sqref="AQ7:AQ43">
    <cfRule type="expression" dxfId="0" priority="33">
      <formula>($AQ$7=TODAY())</formula>
    </cfRule>
  </conditionalFormatting>
  <conditionalFormatting sqref="AQ8:AQ43">
    <cfRule type="expression" dxfId="3" priority="1119">
      <formula>AND($C7="Études &amp; DICT", $F7&gt;0, $G7&gt;0, $AQ$7&gt;=$F7, $AQ$7&lt;=$G7)</formula>
    </cfRule>
    <cfRule type="expression" dxfId="4" priority="1120">
      <formula>AND($C7="Études &amp; DICT", $F7&gt;0, $G7&gt;0, $AQ$7&gt;=$F7, $AQ$7&lt;=($F7+ROUND(($G7-$F7+1)*$H7,0)-1))</formula>
    </cfRule>
    <cfRule type="expression" dxfId="5" priority="1121">
      <formula>AND($C7="Piquetage &amp; Implantation", $F7&gt;0, $G7&gt;0, $AQ$7&gt;=$F7, $AQ$7&lt;=$G7)</formula>
    </cfRule>
    <cfRule type="expression" dxfId="6" priority="1122">
      <formula>AND($C7="Piquetage &amp; Implantation", $F7&gt;0, $G7&gt;0, $AQ$7&gt;=$F7, $AQ$7&lt;=($F7+ROUND(($G7-$F7+1)*$H7,0)-1))</formula>
    </cfRule>
    <cfRule type="expression" dxfId="7" priority="1123">
      <formula>AND($C7="Préparation &amp; Signalisation", $F7&gt;0, $G7&gt;0, $AQ$7&gt;=$F7, $AQ$7&lt;=$G7)</formula>
    </cfRule>
    <cfRule type="expression" dxfId="8" priority="1124">
      <formula>AND($C7="Préparation &amp; Signalisation", $F7&gt;0, $G7&gt;0, $AQ$7&gt;=$F7, $AQ$7&lt;=($F7+ROUND(($G7-$F7+1)*$H7,0)-1))</formula>
    </cfRule>
    <cfRule type="expression" dxfId="9" priority="1125">
      <formula>AND($C7="Terrassement", $F7&gt;0, $G7&gt;0, $AQ$7&gt;=$F7, $AQ$7&lt;=$G7)</formula>
    </cfRule>
    <cfRule type="expression" dxfId="10" priority="1126">
      <formula>AND($C7="Terrassement", $F7&gt;0, $G7&gt;0, $AQ$7&gt;=$F7, $AQ$7&lt;=($F7+ROUND(($G7-$F7+1)*$H7,0)-1))</formula>
    </cfRule>
    <cfRule type="expression" dxfId="11" priority="1127">
      <formula>AND($C7="Réseaux (EU/EP/ER/GAZ)", $F7&gt;0, $G7&gt;0, $AQ$7&gt;=$F7, $AQ$7&lt;=$G7)</formula>
    </cfRule>
    <cfRule type="expression" dxfId="12" priority="1128">
      <formula>AND($C7="Réseaux (EU/EP/ER/GAZ)", $F7&gt;0, $G7&gt;0, $AQ$7&gt;=$F7, $AQ$7&lt;=($F7+ROUND(($G7-$F7+1)*$H7,0)-1))</formula>
    </cfRule>
    <cfRule type="expression" dxfId="13" priority="1129">
      <formula>AND($C7="Regard &amp; Branchement", $F7&gt;0, $G7&gt;0, $AQ$7&gt;=$F7, $AQ$7&lt;=$G7)</formula>
    </cfRule>
    <cfRule type="expression" dxfId="14" priority="1130">
      <formula>AND($C7="Regard &amp; Branchement", $F7&gt;0, $G7&gt;0, $AQ$7&gt;=$F7, $AQ$7&lt;=($F7+ROUND(($G7-$F7+1)*$H7,0)-1))</formula>
    </cfRule>
    <cfRule type="expression" dxfId="15" priority="1131">
      <formula>AND($C7="Structure (couche de forme)", $F7&gt;0, $G7&gt;0, $AQ$7&gt;=$F7, $AQ$7&lt;=$G7)</formula>
    </cfRule>
    <cfRule type="expression" dxfId="16" priority="1132">
      <formula>AND($C7="Structure (couche de forme)", $F7&gt;0, $G7&gt;0, $AQ$7&gt;=$F7, $AQ$7&lt;=($F7+ROUND(($G7-$F7+1)*$H7,0)-1))</formula>
    </cfRule>
    <cfRule type="expression" dxfId="17" priority="1133">
      <formula>AND($C7="Fondation/Grave", $F7&gt;0, $G7&gt;0, $AQ$7&gt;=$F7, $AQ$7&lt;=$G7)</formula>
    </cfRule>
    <cfRule type="expression" dxfId="18" priority="1134">
      <formula>AND($C7="Fondation/Grave", $F7&gt;0, $G7&gt;0, $AQ$7&gt;=$F7, $AQ$7&lt;=($F7+ROUND(($G7-$F7+1)*$H7,0)-1))</formula>
    </cfRule>
    <cfRule type="expression" dxfId="19" priority="1135">
      <formula>AND($C7="Enrobés / Béton", $F7&gt;0, $G7&gt;0, $AQ$7&gt;=$F7, $AQ$7&lt;=$G7)</formula>
    </cfRule>
    <cfRule type="expression" dxfId="20" priority="1136">
      <formula>AND($C7="Enrobés / Béton", $F7&gt;0, $G7&gt;0, $AQ$7&gt;=$F7, $AQ$7&lt;=($F7+ROUND(($G7-$F7+1)*$H7,0)-1))</formula>
    </cfRule>
    <cfRule type="expression" dxfId="21" priority="1137">
      <formula>AND($C7="Bordures &amp; Trottoirs", $F7&gt;0, $G7&gt;0, $AQ$7&gt;=$F7, $AQ$7&lt;=$G7)</formula>
    </cfRule>
    <cfRule type="expression" dxfId="22" priority="1138">
      <formula>AND($C7="Bordures &amp; Trottoirs", $F7&gt;0, $G7&gt;0, $AQ$7&gt;=$F7, $AQ$7&lt;=($F7+ROUND(($G7-$F7+1)*$H7,0)-1))</formula>
    </cfRule>
    <cfRule type="expression" dxfId="23" priority="1139">
      <formula>AND($C7="Caniveaux &amp; Avaloirs", $F7&gt;0, $G7&gt;0, $AQ$7&gt;=$F7, $AQ$7&lt;=$G7)</formula>
    </cfRule>
    <cfRule type="expression" dxfId="24" priority="1140">
      <formula>AND($C7="Caniveaux &amp; Avaloirs", $F7&gt;0, $G7&gt;0, $AQ$7&gt;=$F7, $AQ$7&lt;=($F7+ROUND(($G7-$F7+1)*$H7,0)-1))</formula>
    </cfRule>
    <cfRule type="expression" dxfId="25" priority="1141">
      <formula>AND($C7="Éclairage / Candélabres", $F7&gt;0, $G7&gt;0, $AQ$7&gt;=$F7, $AQ$7&lt;=$G7)</formula>
    </cfRule>
    <cfRule type="expression" dxfId="26" priority="1142">
      <formula>AND($C7="Éclairage / Candélabres", $F7&gt;0, $G7&gt;0, $AQ$7&gt;=$F7, $AQ$7&lt;=($F7+ROUND(($G7-$F7+1)*$H7,0)-1))</formula>
    </cfRule>
    <cfRule type="expression" dxfId="27" priority="1143">
      <formula>AND($C7="Marquage &amp; Signalétique", $F7&gt;0, $G7&gt;0, $AQ$7&gt;=$F7, $AQ$7&lt;=$G7)</formula>
    </cfRule>
    <cfRule type="expression" dxfId="28" priority="1144">
      <formula>AND($C7="Marquage &amp; Signalétique", $F7&gt;0, $G7&gt;0, $AQ$7&gt;=$F7, $AQ$7&lt;=($F7+ROUND(($G7-$F7+1)*$H7,0)-1))</formula>
    </cfRule>
    <cfRule type="expression" dxfId="29" priority="1145">
      <formula>AND($C7="Espaces verts / Finitions", $F7&gt;0, $G7&gt;0, $AQ$7&gt;=$F7, $AQ$7&lt;=$G7)</formula>
    </cfRule>
    <cfRule type="expression" dxfId="30" priority="1146">
      <formula>AND($C7="Espaces verts / Finitions", $F7&gt;0, $G7&gt;0, $AQ$7&gt;=$F7, $AQ$7&lt;=($F7+ROUND(($G7-$F7+1)*$H7,0)-1))</formula>
    </cfRule>
    <cfRule type="expression" dxfId="31" priority="1147">
      <formula>AND($C7="Réception &amp; Réserves", $F7&gt;0, $G7&gt;0, $AQ$7&gt;=$F7, $AQ$7&lt;=$G7)</formula>
    </cfRule>
    <cfRule type="expression" dxfId="32" priority="1148">
      <formula>AND($C7="Réception &amp; Réserves", $F7&gt;0, $G7&gt;0, $AQ$7&gt;=$F7, $AQ$7&lt;=($F7+ROUND(($G7-$F7+1)*$H7,0)-1))</formula>
    </cfRule>
    <cfRule type="expression" dxfId="0" priority="1149">
      <formula>AND($C7="Réouverture circulation", $F7&gt;0, $G7&gt;0, $AQ$7&gt;=$F7, $AQ$7&lt;=$G7)</formula>
    </cfRule>
    <cfRule type="expression" dxfId="33" priority="1150">
      <formula>AND($C7="Réouverture circulation", $F7&gt;0, $G7&gt;0, $AQ$7&gt;=$F7, $AQ$7&lt;=($F7+ROUND(($G7-$F7+1)*$H7,0)-1))</formula>
    </cfRule>
  </conditionalFormatting>
  <conditionalFormatting sqref="AR7:AR43">
    <cfRule type="expression" dxfId="0" priority="34">
      <formula>($AR$7=TODAY())</formula>
    </cfRule>
  </conditionalFormatting>
  <conditionalFormatting sqref="AR8:AR43">
    <cfRule type="expression" dxfId="3" priority="1151">
      <formula>AND($C7="Études &amp; DICT", $F7&gt;0, $G7&gt;0, $AR$7&gt;=$F7, $AR$7&lt;=$G7)</formula>
    </cfRule>
    <cfRule type="expression" dxfId="4" priority="1152">
      <formula>AND($C7="Études &amp; DICT", $F7&gt;0, $G7&gt;0, $AR$7&gt;=$F7, $AR$7&lt;=($F7+ROUND(($G7-$F7+1)*$H7,0)-1))</formula>
    </cfRule>
    <cfRule type="expression" dxfId="5" priority="1153">
      <formula>AND($C7="Piquetage &amp; Implantation", $F7&gt;0, $G7&gt;0, $AR$7&gt;=$F7, $AR$7&lt;=$G7)</formula>
    </cfRule>
    <cfRule type="expression" dxfId="6" priority="1154">
      <formula>AND($C7="Piquetage &amp; Implantation", $F7&gt;0, $G7&gt;0, $AR$7&gt;=$F7, $AR$7&lt;=($F7+ROUND(($G7-$F7+1)*$H7,0)-1))</formula>
    </cfRule>
    <cfRule type="expression" dxfId="7" priority="1155">
      <formula>AND($C7="Préparation &amp; Signalisation", $F7&gt;0, $G7&gt;0, $AR$7&gt;=$F7, $AR$7&lt;=$G7)</formula>
    </cfRule>
    <cfRule type="expression" dxfId="8" priority="1156">
      <formula>AND($C7="Préparation &amp; Signalisation", $F7&gt;0, $G7&gt;0, $AR$7&gt;=$F7, $AR$7&lt;=($F7+ROUND(($G7-$F7+1)*$H7,0)-1))</formula>
    </cfRule>
    <cfRule type="expression" dxfId="9" priority="1157">
      <formula>AND($C7="Terrassement", $F7&gt;0, $G7&gt;0, $AR$7&gt;=$F7, $AR$7&lt;=$G7)</formula>
    </cfRule>
    <cfRule type="expression" dxfId="10" priority="1158">
      <formula>AND($C7="Terrassement", $F7&gt;0, $G7&gt;0, $AR$7&gt;=$F7, $AR$7&lt;=($F7+ROUND(($G7-$F7+1)*$H7,0)-1))</formula>
    </cfRule>
    <cfRule type="expression" dxfId="11" priority="1159">
      <formula>AND($C7="Réseaux (EU/EP/ER/GAZ)", $F7&gt;0, $G7&gt;0, $AR$7&gt;=$F7, $AR$7&lt;=$G7)</formula>
    </cfRule>
    <cfRule type="expression" dxfId="12" priority="1160">
      <formula>AND($C7="Réseaux (EU/EP/ER/GAZ)", $F7&gt;0, $G7&gt;0, $AR$7&gt;=$F7, $AR$7&lt;=($F7+ROUND(($G7-$F7+1)*$H7,0)-1))</formula>
    </cfRule>
    <cfRule type="expression" dxfId="13" priority="1161">
      <formula>AND($C7="Regard &amp; Branchement", $F7&gt;0, $G7&gt;0, $AR$7&gt;=$F7, $AR$7&lt;=$G7)</formula>
    </cfRule>
    <cfRule type="expression" dxfId="14" priority="1162">
      <formula>AND($C7="Regard &amp; Branchement", $F7&gt;0, $G7&gt;0, $AR$7&gt;=$F7, $AR$7&lt;=($F7+ROUND(($G7-$F7+1)*$H7,0)-1))</formula>
    </cfRule>
    <cfRule type="expression" dxfId="15" priority="1163">
      <formula>AND($C7="Structure (couche de forme)", $F7&gt;0, $G7&gt;0, $AR$7&gt;=$F7, $AR$7&lt;=$G7)</formula>
    </cfRule>
    <cfRule type="expression" dxfId="16" priority="1164">
      <formula>AND($C7="Structure (couche de forme)", $F7&gt;0, $G7&gt;0, $AR$7&gt;=$F7, $AR$7&lt;=($F7+ROUND(($G7-$F7+1)*$H7,0)-1))</formula>
    </cfRule>
    <cfRule type="expression" dxfId="17" priority="1165">
      <formula>AND($C7="Fondation/Grave", $F7&gt;0, $G7&gt;0, $AR$7&gt;=$F7, $AR$7&lt;=$G7)</formula>
    </cfRule>
    <cfRule type="expression" dxfId="18" priority="1166">
      <formula>AND($C7="Fondation/Grave", $F7&gt;0, $G7&gt;0, $AR$7&gt;=$F7, $AR$7&lt;=($F7+ROUND(($G7-$F7+1)*$H7,0)-1))</formula>
    </cfRule>
    <cfRule type="expression" dxfId="19" priority="1167">
      <formula>AND($C7="Enrobés / Béton", $F7&gt;0, $G7&gt;0, $AR$7&gt;=$F7, $AR$7&lt;=$G7)</formula>
    </cfRule>
    <cfRule type="expression" dxfId="20" priority="1168">
      <formula>AND($C7="Enrobés / Béton", $F7&gt;0, $G7&gt;0, $AR$7&gt;=$F7, $AR$7&lt;=($F7+ROUND(($G7-$F7+1)*$H7,0)-1))</formula>
    </cfRule>
    <cfRule type="expression" dxfId="21" priority="1169">
      <formula>AND($C7="Bordures &amp; Trottoirs", $F7&gt;0, $G7&gt;0, $AR$7&gt;=$F7, $AR$7&lt;=$G7)</formula>
    </cfRule>
    <cfRule type="expression" dxfId="22" priority="1170">
      <formula>AND($C7="Bordures &amp; Trottoirs", $F7&gt;0, $G7&gt;0, $AR$7&gt;=$F7, $AR$7&lt;=($F7+ROUND(($G7-$F7+1)*$H7,0)-1))</formula>
    </cfRule>
    <cfRule type="expression" dxfId="23" priority="1171">
      <formula>AND($C7="Caniveaux &amp; Avaloirs", $F7&gt;0, $G7&gt;0, $AR$7&gt;=$F7, $AR$7&lt;=$G7)</formula>
    </cfRule>
    <cfRule type="expression" dxfId="24" priority="1172">
      <formula>AND($C7="Caniveaux &amp; Avaloirs", $F7&gt;0, $G7&gt;0, $AR$7&gt;=$F7, $AR$7&lt;=($F7+ROUND(($G7-$F7+1)*$H7,0)-1))</formula>
    </cfRule>
    <cfRule type="expression" dxfId="25" priority="1173">
      <formula>AND($C7="Éclairage / Candélabres", $F7&gt;0, $G7&gt;0, $AR$7&gt;=$F7, $AR$7&lt;=$G7)</formula>
    </cfRule>
    <cfRule type="expression" dxfId="26" priority="1174">
      <formula>AND($C7="Éclairage / Candélabres", $F7&gt;0, $G7&gt;0, $AR$7&gt;=$F7, $AR$7&lt;=($F7+ROUND(($G7-$F7+1)*$H7,0)-1))</formula>
    </cfRule>
    <cfRule type="expression" dxfId="27" priority="1175">
      <formula>AND($C7="Marquage &amp; Signalétique", $F7&gt;0, $G7&gt;0, $AR$7&gt;=$F7, $AR$7&lt;=$G7)</formula>
    </cfRule>
    <cfRule type="expression" dxfId="28" priority="1176">
      <formula>AND($C7="Marquage &amp; Signalétique", $F7&gt;0, $G7&gt;0, $AR$7&gt;=$F7, $AR$7&lt;=($F7+ROUND(($G7-$F7+1)*$H7,0)-1))</formula>
    </cfRule>
    <cfRule type="expression" dxfId="29" priority="1177">
      <formula>AND($C7="Espaces verts / Finitions", $F7&gt;0, $G7&gt;0, $AR$7&gt;=$F7, $AR$7&lt;=$G7)</formula>
    </cfRule>
    <cfRule type="expression" dxfId="30" priority="1178">
      <formula>AND($C7="Espaces verts / Finitions", $F7&gt;0, $G7&gt;0, $AR$7&gt;=$F7, $AR$7&lt;=($F7+ROUND(($G7-$F7+1)*$H7,0)-1))</formula>
    </cfRule>
    <cfRule type="expression" dxfId="31" priority="1179">
      <formula>AND($C7="Réception &amp; Réserves", $F7&gt;0, $G7&gt;0, $AR$7&gt;=$F7, $AR$7&lt;=$G7)</formula>
    </cfRule>
    <cfRule type="expression" dxfId="32" priority="1180">
      <formula>AND($C7="Réception &amp; Réserves", $F7&gt;0, $G7&gt;0, $AR$7&gt;=$F7, $AR$7&lt;=($F7+ROUND(($G7-$F7+1)*$H7,0)-1))</formula>
    </cfRule>
    <cfRule type="expression" dxfId="0" priority="1181">
      <formula>AND($C7="Réouverture circulation", $F7&gt;0, $G7&gt;0, $AR$7&gt;=$F7, $AR$7&lt;=$G7)</formula>
    </cfRule>
    <cfRule type="expression" dxfId="33" priority="1182">
      <formula>AND($C7="Réouverture circulation", $F7&gt;0, $G7&gt;0, $AR$7&gt;=$F7, $AR$7&lt;=($F7+ROUND(($G7-$F7+1)*$H7,0)-1))</formula>
    </cfRule>
  </conditionalFormatting>
  <conditionalFormatting sqref="AS7:AS43">
    <cfRule type="expression" dxfId="0" priority="35">
      <formula>($AS$7=TODAY())</formula>
    </cfRule>
  </conditionalFormatting>
  <conditionalFormatting sqref="AS8:AS43">
    <cfRule type="expression" dxfId="3" priority="1183">
      <formula>AND($C7="Études &amp; DICT", $F7&gt;0, $G7&gt;0, $AS$7&gt;=$F7, $AS$7&lt;=$G7)</formula>
    </cfRule>
    <cfRule type="expression" dxfId="4" priority="1184">
      <formula>AND($C7="Études &amp; DICT", $F7&gt;0, $G7&gt;0, $AS$7&gt;=$F7, $AS$7&lt;=($F7+ROUND(($G7-$F7+1)*$H7,0)-1))</formula>
    </cfRule>
    <cfRule type="expression" dxfId="5" priority="1185">
      <formula>AND($C7="Piquetage &amp; Implantation", $F7&gt;0, $G7&gt;0, $AS$7&gt;=$F7, $AS$7&lt;=$G7)</formula>
    </cfRule>
    <cfRule type="expression" dxfId="6" priority="1186">
      <formula>AND($C7="Piquetage &amp; Implantation", $F7&gt;0, $G7&gt;0, $AS$7&gt;=$F7, $AS$7&lt;=($F7+ROUND(($G7-$F7+1)*$H7,0)-1))</formula>
    </cfRule>
    <cfRule type="expression" dxfId="7" priority="1187">
      <formula>AND($C7="Préparation &amp; Signalisation", $F7&gt;0, $G7&gt;0, $AS$7&gt;=$F7, $AS$7&lt;=$G7)</formula>
    </cfRule>
    <cfRule type="expression" dxfId="8" priority="1188">
      <formula>AND($C7="Préparation &amp; Signalisation", $F7&gt;0, $G7&gt;0, $AS$7&gt;=$F7, $AS$7&lt;=($F7+ROUND(($G7-$F7+1)*$H7,0)-1))</formula>
    </cfRule>
    <cfRule type="expression" dxfId="9" priority="1189">
      <formula>AND($C7="Terrassement", $F7&gt;0, $G7&gt;0, $AS$7&gt;=$F7, $AS$7&lt;=$G7)</formula>
    </cfRule>
    <cfRule type="expression" dxfId="10" priority="1190">
      <formula>AND($C7="Terrassement", $F7&gt;0, $G7&gt;0, $AS$7&gt;=$F7, $AS$7&lt;=($F7+ROUND(($G7-$F7+1)*$H7,0)-1))</formula>
    </cfRule>
    <cfRule type="expression" dxfId="11" priority="1191">
      <formula>AND($C7="Réseaux (EU/EP/ER/GAZ)", $F7&gt;0, $G7&gt;0, $AS$7&gt;=$F7, $AS$7&lt;=$G7)</formula>
    </cfRule>
    <cfRule type="expression" dxfId="12" priority="1192">
      <formula>AND($C7="Réseaux (EU/EP/ER/GAZ)", $F7&gt;0, $G7&gt;0, $AS$7&gt;=$F7, $AS$7&lt;=($F7+ROUND(($G7-$F7+1)*$H7,0)-1))</formula>
    </cfRule>
    <cfRule type="expression" dxfId="13" priority="1193">
      <formula>AND($C7="Regard &amp; Branchement", $F7&gt;0, $G7&gt;0, $AS$7&gt;=$F7, $AS$7&lt;=$G7)</formula>
    </cfRule>
    <cfRule type="expression" dxfId="14" priority="1194">
      <formula>AND($C7="Regard &amp; Branchement", $F7&gt;0, $G7&gt;0, $AS$7&gt;=$F7, $AS$7&lt;=($F7+ROUND(($G7-$F7+1)*$H7,0)-1))</formula>
    </cfRule>
    <cfRule type="expression" dxfId="15" priority="1195">
      <formula>AND($C7="Structure (couche de forme)", $F7&gt;0, $G7&gt;0, $AS$7&gt;=$F7, $AS$7&lt;=$G7)</formula>
    </cfRule>
    <cfRule type="expression" dxfId="16" priority="1196">
      <formula>AND($C7="Structure (couche de forme)", $F7&gt;0, $G7&gt;0, $AS$7&gt;=$F7, $AS$7&lt;=($F7+ROUND(($G7-$F7+1)*$H7,0)-1))</formula>
    </cfRule>
    <cfRule type="expression" dxfId="17" priority="1197">
      <formula>AND($C7="Fondation/Grave", $F7&gt;0, $G7&gt;0, $AS$7&gt;=$F7, $AS$7&lt;=$G7)</formula>
    </cfRule>
    <cfRule type="expression" dxfId="18" priority="1198">
      <formula>AND($C7="Fondation/Grave", $F7&gt;0, $G7&gt;0, $AS$7&gt;=$F7, $AS$7&lt;=($F7+ROUND(($G7-$F7+1)*$H7,0)-1))</formula>
    </cfRule>
    <cfRule type="expression" dxfId="19" priority="1199">
      <formula>AND($C7="Enrobés / Béton", $F7&gt;0, $G7&gt;0, $AS$7&gt;=$F7, $AS$7&lt;=$G7)</formula>
    </cfRule>
    <cfRule type="expression" dxfId="20" priority="1200">
      <formula>AND($C7="Enrobés / Béton", $F7&gt;0, $G7&gt;0, $AS$7&gt;=$F7, $AS$7&lt;=($F7+ROUND(($G7-$F7+1)*$H7,0)-1))</formula>
    </cfRule>
    <cfRule type="expression" dxfId="21" priority="1201">
      <formula>AND($C7="Bordures &amp; Trottoirs", $F7&gt;0, $G7&gt;0, $AS$7&gt;=$F7, $AS$7&lt;=$G7)</formula>
    </cfRule>
    <cfRule type="expression" dxfId="22" priority="1202">
      <formula>AND($C7="Bordures &amp; Trottoirs", $F7&gt;0, $G7&gt;0, $AS$7&gt;=$F7, $AS$7&lt;=($F7+ROUND(($G7-$F7+1)*$H7,0)-1))</formula>
    </cfRule>
    <cfRule type="expression" dxfId="23" priority="1203">
      <formula>AND($C7="Caniveaux &amp; Avaloirs", $F7&gt;0, $G7&gt;0, $AS$7&gt;=$F7, $AS$7&lt;=$G7)</formula>
    </cfRule>
    <cfRule type="expression" dxfId="24" priority="1204">
      <formula>AND($C7="Caniveaux &amp; Avaloirs", $F7&gt;0, $G7&gt;0, $AS$7&gt;=$F7, $AS$7&lt;=($F7+ROUND(($G7-$F7+1)*$H7,0)-1))</formula>
    </cfRule>
    <cfRule type="expression" dxfId="25" priority="1205">
      <formula>AND($C7="Éclairage / Candélabres", $F7&gt;0, $G7&gt;0, $AS$7&gt;=$F7, $AS$7&lt;=$G7)</formula>
    </cfRule>
    <cfRule type="expression" dxfId="26" priority="1206">
      <formula>AND($C7="Éclairage / Candélabres", $F7&gt;0, $G7&gt;0, $AS$7&gt;=$F7, $AS$7&lt;=($F7+ROUND(($G7-$F7+1)*$H7,0)-1))</formula>
    </cfRule>
    <cfRule type="expression" dxfId="27" priority="1207">
      <formula>AND($C7="Marquage &amp; Signalétique", $F7&gt;0, $G7&gt;0, $AS$7&gt;=$F7, $AS$7&lt;=$G7)</formula>
    </cfRule>
    <cfRule type="expression" dxfId="28" priority="1208">
      <formula>AND($C7="Marquage &amp; Signalétique", $F7&gt;0, $G7&gt;0, $AS$7&gt;=$F7, $AS$7&lt;=($F7+ROUND(($G7-$F7+1)*$H7,0)-1))</formula>
    </cfRule>
    <cfRule type="expression" dxfId="29" priority="1209">
      <formula>AND($C7="Espaces verts / Finitions", $F7&gt;0, $G7&gt;0, $AS$7&gt;=$F7, $AS$7&lt;=$G7)</formula>
    </cfRule>
    <cfRule type="expression" dxfId="30" priority="1210">
      <formula>AND($C7="Espaces verts / Finitions", $F7&gt;0, $G7&gt;0, $AS$7&gt;=$F7, $AS$7&lt;=($F7+ROUND(($G7-$F7+1)*$H7,0)-1))</formula>
    </cfRule>
    <cfRule type="expression" dxfId="31" priority="1211">
      <formula>AND($C7="Réception &amp; Réserves", $F7&gt;0, $G7&gt;0, $AS$7&gt;=$F7, $AS$7&lt;=$G7)</formula>
    </cfRule>
    <cfRule type="expression" dxfId="32" priority="1212">
      <formula>AND($C7="Réception &amp; Réserves", $F7&gt;0, $G7&gt;0, $AS$7&gt;=$F7, $AS$7&lt;=($F7+ROUND(($G7-$F7+1)*$H7,0)-1))</formula>
    </cfRule>
    <cfRule type="expression" dxfId="0" priority="1213">
      <formula>AND($C7="Réouverture circulation", $F7&gt;0, $G7&gt;0, $AS$7&gt;=$F7, $AS$7&lt;=$G7)</formula>
    </cfRule>
    <cfRule type="expression" dxfId="33" priority="1214">
      <formula>AND($C7="Réouverture circulation", $F7&gt;0, $G7&gt;0, $AS$7&gt;=$F7, $AS$7&lt;=($F7+ROUND(($G7-$F7+1)*$H7,0)-1))</formula>
    </cfRule>
  </conditionalFormatting>
  <conditionalFormatting sqref="AT7:AT43">
    <cfRule type="expression" dxfId="0" priority="36">
      <formula>($AT$7=TODAY())</formula>
    </cfRule>
  </conditionalFormatting>
  <conditionalFormatting sqref="AT8:AT43">
    <cfRule type="expression" dxfId="3" priority="1215">
      <formula>AND($C7="Études &amp; DICT", $F7&gt;0, $G7&gt;0, $AT$7&gt;=$F7, $AT$7&lt;=$G7)</formula>
    </cfRule>
    <cfRule type="expression" dxfId="4" priority="1216">
      <formula>AND($C7="Études &amp; DICT", $F7&gt;0, $G7&gt;0, $AT$7&gt;=$F7, $AT$7&lt;=($F7+ROUND(($G7-$F7+1)*$H7,0)-1))</formula>
    </cfRule>
    <cfRule type="expression" dxfId="5" priority="1217">
      <formula>AND($C7="Piquetage &amp; Implantation", $F7&gt;0, $G7&gt;0, $AT$7&gt;=$F7, $AT$7&lt;=$G7)</formula>
    </cfRule>
    <cfRule type="expression" dxfId="6" priority="1218">
      <formula>AND($C7="Piquetage &amp; Implantation", $F7&gt;0, $G7&gt;0, $AT$7&gt;=$F7, $AT$7&lt;=($F7+ROUND(($G7-$F7+1)*$H7,0)-1))</formula>
    </cfRule>
    <cfRule type="expression" dxfId="7" priority="1219">
      <formula>AND($C7="Préparation &amp; Signalisation", $F7&gt;0, $G7&gt;0, $AT$7&gt;=$F7, $AT$7&lt;=$G7)</formula>
    </cfRule>
    <cfRule type="expression" dxfId="8" priority="1220">
      <formula>AND($C7="Préparation &amp; Signalisation", $F7&gt;0, $G7&gt;0, $AT$7&gt;=$F7, $AT$7&lt;=($F7+ROUND(($G7-$F7+1)*$H7,0)-1))</formula>
    </cfRule>
    <cfRule type="expression" dxfId="9" priority="1221">
      <formula>AND($C7="Terrassement", $F7&gt;0, $G7&gt;0, $AT$7&gt;=$F7, $AT$7&lt;=$G7)</formula>
    </cfRule>
    <cfRule type="expression" dxfId="10" priority="1222">
      <formula>AND($C7="Terrassement", $F7&gt;0, $G7&gt;0, $AT$7&gt;=$F7, $AT$7&lt;=($F7+ROUND(($G7-$F7+1)*$H7,0)-1))</formula>
    </cfRule>
    <cfRule type="expression" dxfId="11" priority="1223">
      <formula>AND($C7="Réseaux (EU/EP/ER/GAZ)", $F7&gt;0, $G7&gt;0, $AT$7&gt;=$F7, $AT$7&lt;=$G7)</formula>
    </cfRule>
    <cfRule type="expression" dxfId="12" priority="1224">
      <formula>AND($C7="Réseaux (EU/EP/ER/GAZ)", $F7&gt;0, $G7&gt;0, $AT$7&gt;=$F7, $AT$7&lt;=($F7+ROUND(($G7-$F7+1)*$H7,0)-1))</formula>
    </cfRule>
    <cfRule type="expression" dxfId="13" priority="1225">
      <formula>AND($C7="Regard &amp; Branchement", $F7&gt;0, $G7&gt;0, $AT$7&gt;=$F7, $AT$7&lt;=$G7)</formula>
    </cfRule>
    <cfRule type="expression" dxfId="14" priority="1226">
      <formula>AND($C7="Regard &amp; Branchement", $F7&gt;0, $G7&gt;0, $AT$7&gt;=$F7, $AT$7&lt;=($F7+ROUND(($G7-$F7+1)*$H7,0)-1))</formula>
    </cfRule>
    <cfRule type="expression" dxfId="15" priority="1227">
      <formula>AND($C7="Structure (couche de forme)", $F7&gt;0, $G7&gt;0, $AT$7&gt;=$F7, $AT$7&lt;=$G7)</formula>
    </cfRule>
    <cfRule type="expression" dxfId="16" priority="1228">
      <formula>AND($C7="Structure (couche de forme)", $F7&gt;0, $G7&gt;0, $AT$7&gt;=$F7, $AT$7&lt;=($F7+ROUND(($G7-$F7+1)*$H7,0)-1))</formula>
    </cfRule>
    <cfRule type="expression" dxfId="17" priority="1229">
      <formula>AND($C7="Fondation/Grave", $F7&gt;0, $G7&gt;0, $AT$7&gt;=$F7, $AT$7&lt;=$G7)</formula>
    </cfRule>
    <cfRule type="expression" dxfId="18" priority="1230">
      <formula>AND($C7="Fondation/Grave", $F7&gt;0, $G7&gt;0, $AT$7&gt;=$F7, $AT$7&lt;=($F7+ROUND(($G7-$F7+1)*$H7,0)-1))</formula>
    </cfRule>
    <cfRule type="expression" dxfId="19" priority="1231">
      <formula>AND($C7="Enrobés / Béton", $F7&gt;0, $G7&gt;0, $AT$7&gt;=$F7, $AT$7&lt;=$G7)</formula>
    </cfRule>
    <cfRule type="expression" dxfId="20" priority="1232">
      <formula>AND($C7="Enrobés / Béton", $F7&gt;0, $G7&gt;0, $AT$7&gt;=$F7, $AT$7&lt;=($F7+ROUND(($G7-$F7+1)*$H7,0)-1))</formula>
    </cfRule>
    <cfRule type="expression" dxfId="21" priority="1233">
      <formula>AND($C7="Bordures &amp; Trottoirs", $F7&gt;0, $G7&gt;0, $AT$7&gt;=$F7, $AT$7&lt;=$G7)</formula>
    </cfRule>
    <cfRule type="expression" dxfId="22" priority="1234">
      <formula>AND($C7="Bordures &amp; Trottoirs", $F7&gt;0, $G7&gt;0, $AT$7&gt;=$F7, $AT$7&lt;=($F7+ROUND(($G7-$F7+1)*$H7,0)-1))</formula>
    </cfRule>
    <cfRule type="expression" dxfId="23" priority="1235">
      <formula>AND($C7="Caniveaux &amp; Avaloirs", $F7&gt;0, $G7&gt;0, $AT$7&gt;=$F7, $AT$7&lt;=$G7)</formula>
    </cfRule>
    <cfRule type="expression" dxfId="24" priority="1236">
      <formula>AND($C7="Caniveaux &amp; Avaloirs", $F7&gt;0, $G7&gt;0, $AT$7&gt;=$F7, $AT$7&lt;=($F7+ROUND(($G7-$F7+1)*$H7,0)-1))</formula>
    </cfRule>
    <cfRule type="expression" dxfId="25" priority="1237">
      <formula>AND($C7="Éclairage / Candélabres", $F7&gt;0, $G7&gt;0, $AT$7&gt;=$F7, $AT$7&lt;=$G7)</formula>
    </cfRule>
    <cfRule type="expression" dxfId="26" priority="1238">
      <formula>AND($C7="Éclairage / Candélabres", $F7&gt;0, $G7&gt;0, $AT$7&gt;=$F7, $AT$7&lt;=($F7+ROUND(($G7-$F7+1)*$H7,0)-1))</formula>
    </cfRule>
    <cfRule type="expression" dxfId="27" priority="1239">
      <formula>AND($C7="Marquage &amp; Signalétique", $F7&gt;0, $G7&gt;0, $AT$7&gt;=$F7, $AT$7&lt;=$G7)</formula>
    </cfRule>
    <cfRule type="expression" dxfId="28" priority="1240">
      <formula>AND($C7="Marquage &amp; Signalétique", $F7&gt;0, $G7&gt;0, $AT$7&gt;=$F7, $AT$7&lt;=($F7+ROUND(($G7-$F7+1)*$H7,0)-1))</formula>
    </cfRule>
    <cfRule type="expression" dxfId="29" priority="1241">
      <formula>AND($C7="Espaces verts / Finitions", $F7&gt;0, $G7&gt;0, $AT$7&gt;=$F7, $AT$7&lt;=$G7)</formula>
    </cfRule>
    <cfRule type="expression" dxfId="30" priority="1242">
      <formula>AND($C7="Espaces verts / Finitions", $F7&gt;0, $G7&gt;0, $AT$7&gt;=$F7, $AT$7&lt;=($F7+ROUND(($G7-$F7+1)*$H7,0)-1))</formula>
    </cfRule>
    <cfRule type="expression" dxfId="31" priority="1243">
      <formula>AND($C7="Réception &amp; Réserves", $F7&gt;0, $G7&gt;0, $AT$7&gt;=$F7, $AT$7&lt;=$G7)</formula>
    </cfRule>
    <cfRule type="expression" dxfId="32" priority="1244">
      <formula>AND($C7="Réception &amp; Réserves", $F7&gt;0, $G7&gt;0, $AT$7&gt;=$F7, $AT$7&lt;=($F7+ROUND(($G7-$F7+1)*$H7,0)-1))</formula>
    </cfRule>
    <cfRule type="expression" dxfId="0" priority="1245">
      <formula>AND($C7="Réouverture circulation", $F7&gt;0, $G7&gt;0, $AT$7&gt;=$F7, $AT$7&lt;=$G7)</formula>
    </cfRule>
    <cfRule type="expression" dxfId="33" priority="1246">
      <formula>AND($C7="Réouverture circulation", $F7&gt;0, $G7&gt;0, $AT$7&gt;=$F7, $AT$7&lt;=($F7+ROUND(($G7-$F7+1)*$H7,0)-1))</formula>
    </cfRule>
  </conditionalFormatting>
  <conditionalFormatting sqref="AU7:AU43">
    <cfRule type="expression" dxfId="0" priority="37">
      <formula>($AU$7=TODAY())</formula>
    </cfRule>
  </conditionalFormatting>
  <conditionalFormatting sqref="AU8:AU43">
    <cfRule type="expression" dxfId="3" priority="1247">
      <formula>AND($C7="Études &amp; DICT", $F7&gt;0, $G7&gt;0, $AU$7&gt;=$F7, $AU$7&lt;=$G7)</formula>
    </cfRule>
    <cfRule type="expression" dxfId="4" priority="1248">
      <formula>AND($C7="Études &amp; DICT", $F7&gt;0, $G7&gt;0, $AU$7&gt;=$F7, $AU$7&lt;=($F7+ROUND(($G7-$F7+1)*$H7,0)-1))</formula>
    </cfRule>
    <cfRule type="expression" dxfId="5" priority="1249">
      <formula>AND($C7="Piquetage &amp; Implantation", $F7&gt;0, $G7&gt;0, $AU$7&gt;=$F7, $AU$7&lt;=$G7)</formula>
    </cfRule>
    <cfRule type="expression" dxfId="6" priority="1250">
      <formula>AND($C7="Piquetage &amp; Implantation", $F7&gt;0, $G7&gt;0, $AU$7&gt;=$F7, $AU$7&lt;=($F7+ROUND(($G7-$F7+1)*$H7,0)-1))</formula>
    </cfRule>
    <cfRule type="expression" dxfId="7" priority="1251">
      <formula>AND($C7="Préparation &amp; Signalisation", $F7&gt;0, $G7&gt;0, $AU$7&gt;=$F7, $AU$7&lt;=$G7)</formula>
    </cfRule>
    <cfRule type="expression" dxfId="8" priority="1252">
      <formula>AND($C7="Préparation &amp; Signalisation", $F7&gt;0, $G7&gt;0, $AU$7&gt;=$F7, $AU$7&lt;=($F7+ROUND(($G7-$F7+1)*$H7,0)-1))</formula>
    </cfRule>
    <cfRule type="expression" dxfId="9" priority="1253">
      <formula>AND($C7="Terrassement", $F7&gt;0, $G7&gt;0, $AU$7&gt;=$F7, $AU$7&lt;=$G7)</formula>
    </cfRule>
    <cfRule type="expression" dxfId="10" priority="1254">
      <formula>AND($C7="Terrassement", $F7&gt;0, $G7&gt;0, $AU$7&gt;=$F7, $AU$7&lt;=($F7+ROUND(($G7-$F7+1)*$H7,0)-1))</formula>
    </cfRule>
    <cfRule type="expression" dxfId="11" priority="1255">
      <formula>AND($C7="Réseaux (EU/EP/ER/GAZ)", $F7&gt;0, $G7&gt;0, $AU$7&gt;=$F7, $AU$7&lt;=$G7)</formula>
    </cfRule>
    <cfRule type="expression" dxfId="12" priority="1256">
      <formula>AND($C7="Réseaux (EU/EP/ER/GAZ)", $F7&gt;0, $G7&gt;0, $AU$7&gt;=$F7, $AU$7&lt;=($F7+ROUND(($G7-$F7+1)*$H7,0)-1))</formula>
    </cfRule>
    <cfRule type="expression" dxfId="13" priority="1257">
      <formula>AND($C7="Regard &amp; Branchement", $F7&gt;0, $G7&gt;0, $AU$7&gt;=$F7, $AU$7&lt;=$G7)</formula>
    </cfRule>
    <cfRule type="expression" dxfId="14" priority="1258">
      <formula>AND($C7="Regard &amp; Branchement", $F7&gt;0, $G7&gt;0, $AU$7&gt;=$F7, $AU$7&lt;=($F7+ROUND(($G7-$F7+1)*$H7,0)-1))</formula>
    </cfRule>
    <cfRule type="expression" dxfId="15" priority="1259">
      <formula>AND($C7="Structure (couche de forme)", $F7&gt;0, $G7&gt;0, $AU$7&gt;=$F7, $AU$7&lt;=$G7)</formula>
    </cfRule>
    <cfRule type="expression" dxfId="16" priority="1260">
      <formula>AND($C7="Structure (couche de forme)", $F7&gt;0, $G7&gt;0, $AU$7&gt;=$F7, $AU$7&lt;=($F7+ROUND(($G7-$F7+1)*$H7,0)-1))</formula>
    </cfRule>
    <cfRule type="expression" dxfId="17" priority="1261">
      <formula>AND($C7="Fondation/Grave", $F7&gt;0, $G7&gt;0, $AU$7&gt;=$F7, $AU$7&lt;=$G7)</formula>
    </cfRule>
    <cfRule type="expression" dxfId="18" priority="1262">
      <formula>AND($C7="Fondation/Grave", $F7&gt;0, $G7&gt;0, $AU$7&gt;=$F7, $AU$7&lt;=($F7+ROUND(($G7-$F7+1)*$H7,0)-1))</formula>
    </cfRule>
    <cfRule type="expression" dxfId="19" priority="1263">
      <formula>AND($C7="Enrobés / Béton", $F7&gt;0, $G7&gt;0, $AU$7&gt;=$F7, $AU$7&lt;=$G7)</formula>
    </cfRule>
    <cfRule type="expression" dxfId="20" priority="1264">
      <formula>AND($C7="Enrobés / Béton", $F7&gt;0, $G7&gt;0, $AU$7&gt;=$F7, $AU$7&lt;=($F7+ROUND(($G7-$F7+1)*$H7,0)-1))</formula>
    </cfRule>
    <cfRule type="expression" dxfId="21" priority="1265">
      <formula>AND($C7="Bordures &amp; Trottoirs", $F7&gt;0, $G7&gt;0, $AU$7&gt;=$F7, $AU$7&lt;=$G7)</formula>
    </cfRule>
    <cfRule type="expression" dxfId="22" priority="1266">
      <formula>AND($C7="Bordures &amp; Trottoirs", $F7&gt;0, $G7&gt;0, $AU$7&gt;=$F7, $AU$7&lt;=($F7+ROUND(($G7-$F7+1)*$H7,0)-1))</formula>
    </cfRule>
    <cfRule type="expression" dxfId="23" priority="1267">
      <formula>AND($C7="Caniveaux &amp; Avaloirs", $F7&gt;0, $G7&gt;0, $AU$7&gt;=$F7, $AU$7&lt;=$G7)</formula>
    </cfRule>
    <cfRule type="expression" dxfId="24" priority="1268">
      <formula>AND($C7="Caniveaux &amp; Avaloirs", $F7&gt;0, $G7&gt;0, $AU$7&gt;=$F7, $AU$7&lt;=($F7+ROUND(($G7-$F7+1)*$H7,0)-1))</formula>
    </cfRule>
    <cfRule type="expression" dxfId="25" priority="1269">
      <formula>AND($C7="Éclairage / Candélabres", $F7&gt;0, $G7&gt;0, $AU$7&gt;=$F7, $AU$7&lt;=$G7)</formula>
    </cfRule>
    <cfRule type="expression" dxfId="26" priority="1270">
      <formula>AND($C7="Éclairage / Candélabres", $F7&gt;0, $G7&gt;0, $AU$7&gt;=$F7, $AU$7&lt;=($F7+ROUND(($G7-$F7+1)*$H7,0)-1))</formula>
    </cfRule>
    <cfRule type="expression" dxfId="27" priority="1271">
      <formula>AND($C7="Marquage &amp; Signalétique", $F7&gt;0, $G7&gt;0, $AU$7&gt;=$F7, $AU$7&lt;=$G7)</formula>
    </cfRule>
    <cfRule type="expression" dxfId="28" priority="1272">
      <formula>AND($C7="Marquage &amp; Signalétique", $F7&gt;0, $G7&gt;0, $AU$7&gt;=$F7, $AU$7&lt;=($F7+ROUND(($G7-$F7+1)*$H7,0)-1))</formula>
    </cfRule>
    <cfRule type="expression" dxfId="29" priority="1273">
      <formula>AND($C7="Espaces verts / Finitions", $F7&gt;0, $G7&gt;0, $AU$7&gt;=$F7, $AU$7&lt;=$G7)</formula>
    </cfRule>
    <cfRule type="expression" dxfId="30" priority="1274">
      <formula>AND($C7="Espaces verts / Finitions", $F7&gt;0, $G7&gt;0, $AU$7&gt;=$F7, $AU$7&lt;=($F7+ROUND(($G7-$F7+1)*$H7,0)-1))</formula>
    </cfRule>
    <cfRule type="expression" dxfId="31" priority="1275">
      <formula>AND($C7="Réception &amp; Réserves", $F7&gt;0, $G7&gt;0, $AU$7&gt;=$F7, $AU$7&lt;=$G7)</formula>
    </cfRule>
    <cfRule type="expression" dxfId="32" priority="1276">
      <formula>AND($C7="Réception &amp; Réserves", $F7&gt;0, $G7&gt;0, $AU$7&gt;=$F7, $AU$7&lt;=($F7+ROUND(($G7-$F7+1)*$H7,0)-1))</formula>
    </cfRule>
    <cfRule type="expression" dxfId="0" priority="1277">
      <formula>AND($C7="Réouverture circulation", $F7&gt;0, $G7&gt;0, $AU$7&gt;=$F7, $AU$7&lt;=$G7)</formula>
    </cfRule>
    <cfRule type="expression" dxfId="33" priority="1278">
      <formula>AND($C7="Réouverture circulation", $F7&gt;0, $G7&gt;0, $AU$7&gt;=$F7, $AU$7&lt;=($F7+ROUND(($G7-$F7+1)*$H7,0)-1))</formula>
    </cfRule>
  </conditionalFormatting>
  <conditionalFormatting sqref="AV7:AV43">
    <cfRule type="expression" dxfId="0" priority="38">
      <formula>($AV$7=TODAY())</formula>
    </cfRule>
  </conditionalFormatting>
  <conditionalFormatting sqref="AV8:AV43">
    <cfRule type="expression" dxfId="3" priority="1279">
      <formula>AND($C7="Études &amp; DICT", $F7&gt;0, $G7&gt;0, $AV$7&gt;=$F7, $AV$7&lt;=$G7)</formula>
    </cfRule>
    <cfRule type="expression" dxfId="4" priority="1280">
      <formula>AND($C7="Études &amp; DICT", $F7&gt;0, $G7&gt;0, $AV$7&gt;=$F7, $AV$7&lt;=($F7+ROUND(($G7-$F7+1)*$H7,0)-1))</formula>
    </cfRule>
    <cfRule type="expression" dxfId="5" priority="1281">
      <formula>AND($C7="Piquetage &amp; Implantation", $F7&gt;0, $G7&gt;0, $AV$7&gt;=$F7, $AV$7&lt;=$G7)</formula>
    </cfRule>
    <cfRule type="expression" dxfId="6" priority="1282">
      <formula>AND($C7="Piquetage &amp; Implantation", $F7&gt;0, $G7&gt;0, $AV$7&gt;=$F7, $AV$7&lt;=($F7+ROUND(($G7-$F7+1)*$H7,0)-1))</formula>
    </cfRule>
    <cfRule type="expression" dxfId="7" priority="1283">
      <formula>AND($C7="Préparation &amp; Signalisation", $F7&gt;0, $G7&gt;0, $AV$7&gt;=$F7, $AV$7&lt;=$G7)</formula>
    </cfRule>
    <cfRule type="expression" dxfId="8" priority="1284">
      <formula>AND($C7="Préparation &amp; Signalisation", $F7&gt;0, $G7&gt;0, $AV$7&gt;=$F7, $AV$7&lt;=($F7+ROUND(($G7-$F7+1)*$H7,0)-1))</formula>
    </cfRule>
    <cfRule type="expression" dxfId="9" priority="1285">
      <formula>AND($C7="Terrassement", $F7&gt;0, $G7&gt;0, $AV$7&gt;=$F7, $AV$7&lt;=$G7)</formula>
    </cfRule>
    <cfRule type="expression" dxfId="10" priority="1286">
      <formula>AND($C7="Terrassement", $F7&gt;0, $G7&gt;0, $AV$7&gt;=$F7, $AV$7&lt;=($F7+ROUND(($G7-$F7+1)*$H7,0)-1))</formula>
    </cfRule>
    <cfRule type="expression" dxfId="11" priority="1287">
      <formula>AND($C7="Réseaux (EU/EP/ER/GAZ)", $F7&gt;0, $G7&gt;0, $AV$7&gt;=$F7, $AV$7&lt;=$G7)</formula>
    </cfRule>
    <cfRule type="expression" dxfId="12" priority="1288">
      <formula>AND($C7="Réseaux (EU/EP/ER/GAZ)", $F7&gt;0, $G7&gt;0, $AV$7&gt;=$F7, $AV$7&lt;=($F7+ROUND(($G7-$F7+1)*$H7,0)-1))</formula>
    </cfRule>
    <cfRule type="expression" dxfId="13" priority="1289">
      <formula>AND($C7="Regard &amp; Branchement", $F7&gt;0, $G7&gt;0, $AV$7&gt;=$F7, $AV$7&lt;=$G7)</formula>
    </cfRule>
    <cfRule type="expression" dxfId="14" priority="1290">
      <formula>AND($C7="Regard &amp; Branchement", $F7&gt;0, $G7&gt;0, $AV$7&gt;=$F7, $AV$7&lt;=($F7+ROUND(($G7-$F7+1)*$H7,0)-1))</formula>
    </cfRule>
    <cfRule type="expression" dxfId="15" priority="1291">
      <formula>AND($C7="Structure (couche de forme)", $F7&gt;0, $G7&gt;0, $AV$7&gt;=$F7, $AV$7&lt;=$G7)</formula>
    </cfRule>
    <cfRule type="expression" dxfId="16" priority="1292">
      <formula>AND($C7="Structure (couche de forme)", $F7&gt;0, $G7&gt;0, $AV$7&gt;=$F7, $AV$7&lt;=($F7+ROUND(($G7-$F7+1)*$H7,0)-1))</formula>
    </cfRule>
    <cfRule type="expression" dxfId="17" priority="1293">
      <formula>AND($C7="Fondation/Grave", $F7&gt;0, $G7&gt;0, $AV$7&gt;=$F7, $AV$7&lt;=$G7)</formula>
    </cfRule>
    <cfRule type="expression" dxfId="18" priority="1294">
      <formula>AND($C7="Fondation/Grave", $F7&gt;0, $G7&gt;0, $AV$7&gt;=$F7, $AV$7&lt;=($F7+ROUND(($G7-$F7+1)*$H7,0)-1))</formula>
    </cfRule>
    <cfRule type="expression" dxfId="19" priority="1295">
      <formula>AND($C7="Enrobés / Béton", $F7&gt;0, $G7&gt;0, $AV$7&gt;=$F7, $AV$7&lt;=$G7)</formula>
    </cfRule>
    <cfRule type="expression" dxfId="20" priority="1296">
      <formula>AND($C7="Enrobés / Béton", $F7&gt;0, $G7&gt;0, $AV$7&gt;=$F7, $AV$7&lt;=($F7+ROUND(($G7-$F7+1)*$H7,0)-1))</formula>
    </cfRule>
    <cfRule type="expression" dxfId="21" priority="1297">
      <formula>AND($C7="Bordures &amp; Trottoirs", $F7&gt;0, $G7&gt;0, $AV$7&gt;=$F7, $AV$7&lt;=$G7)</formula>
    </cfRule>
    <cfRule type="expression" dxfId="22" priority="1298">
      <formula>AND($C7="Bordures &amp; Trottoirs", $F7&gt;0, $G7&gt;0, $AV$7&gt;=$F7, $AV$7&lt;=($F7+ROUND(($G7-$F7+1)*$H7,0)-1))</formula>
    </cfRule>
    <cfRule type="expression" dxfId="23" priority="1299">
      <formula>AND($C7="Caniveaux &amp; Avaloirs", $F7&gt;0, $G7&gt;0, $AV$7&gt;=$F7, $AV$7&lt;=$G7)</formula>
    </cfRule>
    <cfRule type="expression" dxfId="24" priority="1300">
      <formula>AND($C7="Caniveaux &amp; Avaloirs", $F7&gt;0, $G7&gt;0, $AV$7&gt;=$F7, $AV$7&lt;=($F7+ROUND(($G7-$F7+1)*$H7,0)-1))</formula>
    </cfRule>
    <cfRule type="expression" dxfId="25" priority="1301">
      <formula>AND($C7="Éclairage / Candélabres", $F7&gt;0, $G7&gt;0, $AV$7&gt;=$F7, $AV$7&lt;=$G7)</formula>
    </cfRule>
    <cfRule type="expression" dxfId="26" priority="1302">
      <formula>AND($C7="Éclairage / Candélabres", $F7&gt;0, $G7&gt;0, $AV$7&gt;=$F7, $AV$7&lt;=($F7+ROUND(($G7-$F7+1)*$H7,0)-1))</formula>
    </cfRule>
    <cfRule type="expression" dxfId="27" priority="1303">
      <formula>AND($C7="Marquage &amp; Signalétique", $F7&gt;0, $G7&gt;0, $AV$7&gt;=$F7, $AV$7&lt;=$G7)</formula>
    </cfRule>
    <cfRule type="expression" dxfId="28" priority="1304">
      <formula>AND($C7="Marquage &amp; Signalétique", $F7&gt;0, $G7&gt;0, $AV$7&gt;=$F7, $AV$7&lt;=($F7+ROUND(($G7-$F7+1)*$H7,0)-1))</formula>
    </cfRule>
    <cfRule type="expression" dxfId="29" priority="1305">
      <formula>AND($C7="Espaces verts / Finitions", $F7&gt;0, $G7&gt;0, $AV$7&gt;=$F7, $AV$7&lt;=$G7)</formula>
    </cfRule>
    <cfRule type="expression" dxfId="30" priority="1306">
      <formula>AND($C7="Espaces verts / Finitions", $F7&gt;0, $G7&gt;0, $AV$7&gt;=$F7, $AV$7&lt;=($F7+ROUND(($G7-$F7+1)*$H7,0)-1))</formula>
    </cfRule>
    <cfRule type="expression" dxfId="31" priority="1307">
      <formula>AND($C7="Réception &amp; Réserves", $F7&gt;0, $G7&gt;0, $AV$7&gt;=$F7, $AV$7&lt;=$G7)</formula>
    </cfRule>
    <cfRule type="expression" dxfId="32" priority="1308">
      <formula>AND($C7="Réception &amp; Réserves", $F7&gt;0, $G7&gt;0, $AV$7&gt;=$F7, $AV$7&lt;=($F7+ROUND(($G7-$F7+1)*$H7,0)-1))</formula>
    </cfRule>
    <cfRule type="expression" dxfId="0" priority="1309">
      <formula>AND($C7="Réouverture circulation", $F7&gt;0, $G7&gt;0, $AV$7&gt;=$F7, $AV$7&lt;=$G7)</formula>
    </cfRule>
    <cfRule type="expression" dxfId="33" priority="1310">
      <formula>AND($C7="Réouverture circulation", $F7&gt;0, $G7&gt;0, $AV$7&gt;=$F7, $AV$7&lt;=($F7+ROUND(($G7-$F7+1)*$H7,0)-1))</formula>
    </cfRule>
  </conditionalFormatting>
  <conditionalFormatting sqref="AW7:AW43">
    <cfRule type="expression" dxfId="0" priority="39">
      <formula>($AW$7=TODAY())</formula>
    </cfRule>
  </conditionalFormatting>
  <conditionalFormatting sqref="AW8:AW43">
    <cfRule type="expression" dxfId="3" priority="1311">
      <formula>AND($C7="Études &amp; DICT", $F7&gt;0, $G7&gt;0, $AW$7&gt;=$F7, $AW$7&lt;=$G7)</formula>
    </cfRule>
    <cfRule type="expression" dxfId="4" priority="1312">
      <formula>AND($C7="Études &amp; DICT", $F7&gt;0, $G7&gt;0, $AW$7&gt;=$F7, $AW$7&lt;=($F7+ROUND(($G7-$F7+1)*$H7,0)-1))</formula>
    </cfRule>
    <cfRule type="expression" dxfId="5" priority="1313">
      <formula>AND($C7="Piquetage &amp; Implantation", $F7&gt;0, $G7&gt;0, $AW$7&gt;=$F7, $AW$7&lt;=$G7)</formula>
    </cfRule>
    <cfRule type="expression" dxfId="6" priority="1314">
      <formula>AND($C7="Piquetage &amp; Implantation", $F7&gt;0, $G7&gt;0, $AW$7&gt;=$F7, $AW$7&lt;=($F7+ROUND(($G7-$F7+1)*$H7,0)-1))</formula>
    </cfRule>
    <cfRule type="expression" dxfId="7" priority="1315">
      <formula>AND($C7="Préparation &amp; Signalisation", $F7&gt;0, $G7&gt;0, $AW$7&gt;=$F7, $AW$7&lt;=$G7)</formula>
    </cfRule>
    <cfRule type="expression" dxfId="8" priority="1316">
      <formula>AND($C7="Préparation &amp; Signalisation", $F7&gt;0, $G7&gt;0, $AW$7&gt;=$F7, $AW$7&lt;=($F7+ROUND(($G7-$F7+1)*$H7,0)-1))</formula>
    </cfRule>
    <cfRule type="expression" dxfId="9" priority="1317">
      <formula>AND($C7="Terrassement", $F7&gt;0, $G7&gt;0, $AW$7&gt;=$F7, $AW$7&lt;=$G7)</formula>
    </cfRule>
    <cfRule type="expression" dxfId="10" priority="1318">
      <formula>AND($C7="Terrassement", $F7&gt;0, $G7&gt;0, $AW$7&gt;=$F7, $AW$7&lt;=($F7+ROUND(($G7-$F7+1)*$H7,0)-1))</formula>
    </cfRule>
    <cfRule type="expression" dxfId="11" priority="1319">
      <formula>AND($C7="Réseaux (EU/EP/ER/GAZ)", $F7&gt;0, $G7&gt;0, $AW$7&gt;=$F7, $AW$7&lt;=$G7)</formula>
    </cfRule>
    <cfRule type="expression" dxfId="12" priority="1320">
      <formula>AND($C7="Réseaux (EU/EP/ER/GAZ)", $F7&gt;0, $G7&gt;0, $AW$7&gt;=$F7, $AW$7&lt;=($F7+ROUND(($G7-$F7+1)*$H7,0)-1))</formula>
    </cfRule>
    <cfRule type="expression" dxfId="13" priority="1321">
      <formula>AND($C7="Regard &amp; Branchement", $F7&gt;0, $G7&gt;0, $AW$7&gt;=$F7, $AW$7&lt;=$G7)</formula>
    </cfRule>
    <cfRule type="expression" dxfId="14" priority="1322">
      <formula>AND($C7="Regard &amp; Branchement", $F7&gt;0, $G7&gt;0, $AW$7&gt;=$F7, $AW$7&lt;=($F7+ROUND(($G7-$F7+1)*$H7,0)-1))</formula>
    </cfRule>
    <cfRule type="expression" dxfId="15" priority="1323">
      <formula>AND($C7="Structure (couche de forme)", $F7&gt;0, $G7&gt;0, $AW$7&gt;=$F7, $AW$7&lt;=$G7)</formula>
    </cfRule>
    <cfRule type="expression" dxfId="16" priority="1324">
      <formula>AND($C7="Structure (couche de forme)", $F7&gt;0, $G7&gt;0, $AW$7&gt;=$F7, $AW$7&lt;=($F7+ROUND(($G7-$F7+1)*$H7,0)-1))</formula>
    </cfRule>
    <cfRule type="expression" dxfId="17" priority="1325">
      <formula>AND($C7="Fondation/Grave", $F7&gt;0, $G7&gt;0, $AW$7&gt;=$F7, $AW$7&lt;=$G7)</formula>
    </cfRule>
    <cfRule type="expression" dxfId="18" priority="1326">
      <formula>AND($C7="Fondation/Grave", $F7&gt;0, $G7&gt;0, $AW$7&gt;=$F7, $AW$7&lt;=($F7+ROUND(($G7-$F7+1)*$H7,0)-1))</formula>
    </cfRule>
    <cfRule type="expression" dxfId="19" priority="1327">
      <formula>AND($C7="Enrobés / Béton", $F7&gt;0, $G7&gt;0, $AW$7&gt;=$F7, $AW$7&lt;=$G7)</formula>
    </cfRule>
    <cfRule type="expression" dxfId="20" priority="1328">
      <formula>AND($C7="Enrobés / Béton", $F7&gt;0, $G7&gt;0, $AW$7&gt;=$F7, $AW$7&lt;=($F7+ROUND(($G7-$F7+1)*$H7,0)-1))</formula>
    </cfRule>
    <cfRule type="expression" dxfId="21" priority="1329">
      <formula>AND($C7="Bordures &amp; Trottoirs", $F7&gt;0, $G7&gt;0, $AW$7&gt;=$F7, $AW$7&lt;=$G7)</formula>
    </cfRule>
    <cfRule type="expression" dxfId="22" priority="1330">
      <formula>AND($C7="Bordures &amp; Trottoirs", $F7&gt;0, $G7&gt;0, $AW$7&gt;=$F7, $AW$7&lt;=($F7+ROUND(($G7-$F7+1)*$H7,0)-1))</formula>
    </cfRule>
    <cfRule type="expression" dxfId="23" priority="1331">
      <formula>AND($C7="Caniveaux &amp; Avaloirs", $F7&gt;0, $G7&gt;0, $AW$7&gt;=$F7, $AW$7&lt;=$G7)</formula>
    </cfRule>
    <cfRule type="expression" dxfId="24" priority="1332">
      <formula>AND($C7="Caniveaux &amp; Avaloirs", $F7&gt;0, $G7&gt;0, $AW$7&gt;=$F7, $AW$7&lt;=($F7+ROUND(($G7-$F7+1)*$H7,0)-1))</formula>
    </cfRule>
    <cfRule type="expression" dxfId="25" priority="1333">
      <formula>AND($C7="Éclairage / Candélabres", $F7&gt;0, $G7&gt;0, $AW$7&gt;=$F7, $AW$7&lt;=$G7)</formula>
    </cfRule>
    <cfRule type="expression" dxfId="26" priority="1334">
      <formula>AND($C7="Éclairage / Candélabres", $F7&gt;0, $G7&gt;0, $AW$7&gt;=$F7, $AW$7&lt;=($F7+ROUND(($G7-$F7+1)*$H7,0)-1))</formula>
    </cfRule>
    <cfRule type="expression" dxfId="27" priority="1335">
      <formula>AND($C7="Marquage &amp; Signalétique", $F7&gt;0, $G7&gt;0, $AW$7&gt;=$F7, $AW$7&lt;=$G7)</formula>
    </cfRule>
    <cfRule type="expression" dxfId="28" priority="1336">
      <formula>AND($C7="Marquage &amp; Signalétique", $F7&gt;0, $G7&gt;0, $AW$7&gt;=$F7, $AW$7&lt;=($F7+ROUND(($G7-$F7+1)*$H7,0)-1))</formula>
    </cfRule>
    <cfRule type="expression" dxfId="29" priority="1337">
      <formula>AND($C7="Espaces verts / Finitions", $F7&gt;0, $G7&gt;0, $AW$7&gt;=$F7, $AW$7&lt;=$G7)</formula>
    </cfRule>
    <cfRule type="expression" dxfId="30" priority="1338">
      <formula>AND($C7="Espaces verts / Finitions", $F7&gt;0, $G7&gt;0, $AW$7&gt;=$F7, $AW$7&lt;=($F7+ROUND(($G7-$F7+1)*$H7,0)-1))</formula>
    </cfRule>
    <cfRule type="expression" dxfId="31" priority="1339">
      <formula>AND($C7="Réception &amp; Réserves", $F7&gt;0, $G7&gt;0, $AW$7&gt;=$F7, $AW$7&lt;=$G7)</formula>
    </cfRule>
    <cfRule type="expression" dxfId="32" priority="1340">
      <formula>AND($C7="Réception &amp; Réserves", $F7&gt;0, $G7&gt;0, $AW$7&gt;=$F7, $AW$7&lt;=($F7+ROUND(($G7-$F7+1)*$H7,0)-1))</formula>
    </cfRule>
    <cfRule type="expression" dxfId="0" priority="1341">
      <formula>AND($C7="Réouverture circulation", $F7&gt;0, $G7&gt;0, $AW$7&gt;=$F7, $AW$7&lt;=$G7)</formula>
    </cfRule>
    <cfRule type="expression" dxfId="33" priority="1342">
      <formula>AND($C7="Réouverture circulation", $F7&gt;0, $G7&gt;0, $AW$7&gt;=$F7, $AW$7&lt;=($F7+ROUND(($G7-$F7+1)*$H7,0)-1))</formula>
    </cfRule>
  </conditionalFormatting>
  <conditionalFormatting sqref="AX7:AX43">
    <cfRule type="expression" dxfId="0" priority="40">
      <formula>($AX$7=TODAY())</formula>
    </cfRule>
  </conditionalFormatting>
  <conditionalFormatting sqref="AX8:AX43">
    <cfRule type="expression" dxfId="3" priority="1343">
      <formula>AND($C7="Études &amp; DICT", $F7&gt;0, $G7&gt;0, $AX$7&gt;=$F7, $AX$7&lt;=$G7)</formula>
    </cfRule>
    <cfRule type="expression" dxfId="4" priority="1344">
      <formula>AND($C7="Études &amp; DICT", $F7&gt;0, $G7&gt;0, $AX$7&gt;=$F7, $AX$7&lt;=($F7+ROUND(($G7-$F7+1)*$H7,0)-1))</formula>
    </cfRule>
    <cfRule type="expression" dxfId="5" priority="1345">
      <formula>AND($C7="Piquetage &amp; Implantation", $F7&gt;0, $G7&gt;0, $AX$7&gt;=$F7, $AX$7&lt;=$G7)</formula>
    </cfRule>
    <cfRule type="expression" dxfId="6" priority="1346">
      <formula>AND($C7="Piquetage &amp; Implantation", $F7&gt;0, $G7&gt;0, $AX$7&gt;=$F7, $AX$7&lt;=($F7+ROUND(($G7-$F7+1)*$H7,0)-1))</formula>
    </cfRule>
    <cfRule type="expression" dxfId="7" priority="1347">
      <formula>AND($C7="Préparation &amp; Signalisation", $F7&gt;0, $G7&gt;0, $AX$7&gt;=$F7, $AX$7&lt;=$G7)</formula>
    </cfRule>
    <cfRule type="expression" dxfId="8" priority="1348">
      <formula>AND($C7="Préparation &amp; Signalisation", $F7&gt;0, $G7&gt;0, $AX$7&gt;=$F7, $AX$7&lt;=($F7+ROUND(($G7-$F7+1)*$H7,0)-1))</formula>
    </cfRule>
    <cfRule type="expression" dxfId="9" priority="1349">
      <formula>AND($C7="Terrassement", $F7&gt;0, $G7&gt;0, $AX$7&gt;=$F7, $AX$7&lt;=$G7)</formula>
    </cfRule>
    <cfRule type="expression" dxfId="10" priority="1350">
      <formula>AND($C7="Terrassement", $F7&gt;0, $G7&gt;0, $AX$7&gt;=$F7, $AX$7&lt;=($F7+ROUND(($G7-$F7+1)*$H7,0)-1))</formula>
    </cfRule>
    <cfRule type="expression" dxfId="11" priority="1351">
      <formula>AND($C7="Réseaux (EU/EP/ER/GAZ)", $F7&gt;0, $G7&gt;0, $AX$7&gt;=$F7, $AX$7&lt;=$G7)</formula>
    </cfRule>
    <cfRule type="expression" dxfId="12" priority="1352">
      <formula>AND($C7="Réseaux (EU/EP/ER/GAZ)", $F7&gt;0, $G7&gt;0, $AX$7&gt;=$F7, $AX$7&lt;=($F7+ROUND(($G7-$F7+1)*$H7,0)-1))</formula>
    </cfRule>
    <cfRule type="expression" dxfId="13" priority="1353">
      <formula>AND($C7="Regard &amp; Branchement", $F7&gt;0, $G7&gt;0, $AX$7&gt;=$F7, $AX$7&lt;=$G7)</formula>
    </cfRule>
    <cfRule type="expression" dxfId="14" priority="1354">
      <formula>AND($C7="Regard &amp; Branchement", $F7&gt;0, $G7&gt;0, $AX$7&gt;=$F7, $AX$7&lt;=($F7+ROUND(($G7-$F7+1)*$H7,0)-1))</formula>
    </cfRule>
    <cfRule type="expression" dxfId="15" priority="1355">
      <formula>AND($C7="Structure (couche de forme)", $F7&gt;0, $G7&gt;0, $AX$7&gt;=$F7, $AX$7&lt;=$G7)</formula>
    </cfRule>
    <cfRule type="expression" dxfId="16" priority="1356">
      <formula>AND($C7="Structure (couche de forme)", $F7&gt;0, $G7&gt;0, $AX$7&gt;=$F7, $AX$7&lt;=($F7+ROUND(($G7-$F7+1)*$H7,0)-1))</formula>
    </cfRule>
    <cfRule type="expression" dxfId="17" priority="1357">
      <formula>AND($C7="Fondation/Grave", $F7&gt;0, $G7&gt;0, $AX$7&gt;=$F7, $AX$7&lt;=$G7)</formula>
    </cfRule>
    <cfRule type="expression" dxfId="18" priority="1358">
      <formula>AND($C7="Fondation/Grave", $F7&gt;0, $G7&gt;0, $AX$7&gt;=$F7, $AX$7&lt;=($F7+ROUND(($G7-$F7+1)*$H7,0)-1))</formula>
    </cfRule>
    <cfRule type="expression" dxfId="19" priority="1359">
      <formula>AND($C7="Enrobés / Béton", $F7&gt;0, $G7&gt;0, $AX$7&gt;=$F7, $AX$7&lt;=$G7)</formula>
    </cfRule>
    <cfRule type="expression" dxfId="20" priority="1360">
      <formula>AND($C7="Enrobés / Béton", $F7&gt;0, $G7&gt;0, $AX$7&gt;=$F7, $AX$7&lt;=($F7+ROUND(($G7-$F7+1)*$H7,0)-1))</formula>
    </cfRule>
    <cfRule type="expression" dxfId="21" priority="1361">
      <formula>AND($C7="Bordures &amp; Trottoirs", $F7&gt;0, $G7&gt;0, $AX$7&gt;=$F7, $AX$7&lt;=$G7)</formula>
    </cfRule>
    <cfRule type="expression" dxfId="22" priority="1362">
      <formula>AND($C7="Bordures &amp; Trottoirs", $F7&gt;0, $G7&gt;0, $AX$7&gt;=$F7, $AX$7&lt;=($F7+ROUND(($G7-$F7+1)*$H7,0)-1))</formula>
    </cfRule>
    <cfRule type="expression" dxfId="23" priority="1363">
      <formula>AND($C7="Caniveaux &amp; Avaloirs", $F7&gt;0, $G7&gt;0, $AX$7&gt;=$F7, $AX$7&lt;=$G7)</formula>
    </cfRule>
    <cfRule type="expression" dxfId="24" priority="1364">
      <formula>AND($C7="Caniveaux &amp; Avaloirs", $F7&gt;0, $G7&gt;0, $AX$7&gt;=$F7, $AX$7&lt;=($F7+ROUND(($G7-$F7+1)*$H7,0)-1))</formula>
    </cfRule>
    <cfRule type="expression" dxfId="25" priority="1365">
      <formula>AND($C7="Éclairage / Candélabres", $F7&gt;0, $G7&gt;0, $AX$7&gt;=$F7, $AX$7&lt;=$G7)</formula>
    </cfRule>
    <cfRule type="expression" dxfId="26" priority="1366">
      <formula>AND($C7="Éclairage / Candélabres", $F7&gt;0, $G7&gt;0, $AX$7&gt;=$F7, $AX$7&lt;=($F7+ROUND(($G7-$F7+1)*$H7,0)-1))</formula>
    </cfRule>
    <cfRule type="expression" dxfId="27" priority="1367">
      <formula>AND($C7="Marquage &amp; Signalétique", $F7&gt;0, $G7&gt;0, $AX$7&gt;=$F7, $AX$7&lt;=$G7)</formula>
    </cfRule>
    <cfRule type="expression" dxfId="28" priority="1368">
      <formula>AND($C7="Marquage &amp; Signalétique", $F7&gt;0, $G7&gt;0, $AX$7&gt;=$F7, $AX$7&lt;=($F7+ROUND(($G7-$F7+1)*$H7,0)-1))</formula>
    </cfRule>
    <cfRule type="expression" dxfId="29" priority="1369">
      <formula>AND($C7="Espaces verts / Finitions", $F7&gt;0, $G7&gt;0, $AX$7&gt;=$F7, $AX$7&lt;=$G7)</formula>
    </cfRule>
    <cfRule type="expression" dxfId="30" priority="1370">
      <formula>AND($C7="Espaces verts / Finitions", $F7&gt;0, $G7&gt;0, $AX$7&gt;=$F7, $AX$7&lt;=($F7+ROUND(($G7-$F7+1)*$H7,0)-1))</formula>
    </cfRule>
    <cfRule type="expression" dxfId="31" priority="1371">
      <formula>AND($C7="Réception &amp; Réserves", $F7&gt;0, $G7&gt;0, $AX$7&gt;=$F7, $AX$7&lt;=$G7)</formula>
    </cfRule>
    <cfRule type="expression" dxfId="32" priority="1372">
      <formula>AND($C7="Réception &amp; Réserves", $F7&gt;0, $G7&gt;0, $AX$7&gt;=$F7, $AX$7&lt;=($F7+ROUND(($G7-$F7+1)*$H7,0)-1))</formula>
    </cfRule>
    <cfRule type="expression" dxfId="0" priority="1373">
      <formula>AND($C7="Réouverture circulation", $F7&gt;0, $G7&gt;0, $AX$7&gt;=$F7, $AX$7&lt;=$G7)</formula>
    </cfRule>
    <cfRule type="expression" dxfId="33" priority="1374">
      <formula>AND($C7="Réouverture circulation", $F7&gt;0, $G7&gt;0, $AX$7&gt;=$F7, $AX$7&lt;=($F7+ROUND(($G7-$F7+1)*$H7,0)-1))</formula>
    </cfRule>
  </conditionalFormatting>
  <conditionalFormatting sqref="AY7:AY43">
    <cfRule type="expression" dxfId="0" priority="41">
      <formula>($AY$7=TODAY())</formula>
    </cfRule>
  </conditionalFormatting>
  <conditionalFormatting sqref="AY8:AY43">
    <cfRule type="expression" dxfId="3" priority="1375">
      <formula>AND($C7="Études &amp; DICT", $F7&gt;0, $G7&gt;0, $AY$7&gt;=$F7, $AY$7&lt;=$G7)</formula>
    </cfRule>
    <cfRule type="expression" dxfId="4" priority="1376">
      <formula>AND($C7="Études &amp; DICT", $F7&gt;0, $G7&gt;0, $AY$7&gt;=$F7, $AY$7&lt;=($F7+ROUND(($G7-$F7+1)*$H7,0)-1))</formula>
    </cfRule>
    <cfRule type="expression" dxfId="5" priority="1377">
      <formula>AND($C7="Piquetage &amp; Implantation", $F7&gt;0, $G7&gt;0, $AY$7&gt;=$F7, $AY$7&lt;=$G7)</formula>
    </cfRule>
    <cfRule type="expression" dxfId="6" priority="1378">
      <formula>AND($C7="Piquetage &amp; Implantation", $F7&gt;0, $G7&gt;0, $AY$7&gt;=$F7, $AY$7&lt;=($F7+ROUND(($G7-$F7+1)*$H7,0)-1))</formula>
    </cfRule>
    <cfRule type="expression" dxfId="7" priority="1379">
      <formula>AND($C7="Préparation &amp; Signalisation", $F7&gt;0, $G7&gt;0, $AY$7&gt;=$F7, $AY$7&lt;=$G7)</formula>
    </cfRule>
    <cfRule type="expression" dxfId="8" priority="1380">
      <formula>AND($C7="Préparation &amp; Signalisation", $F7&gt;0, $G7&gt;0, $AY$7&gt;=$F7, $AY$7&lt;=($F7+ROUND(($G7-$F7+1)*$H7,0)-1))</formula>
    </cfRule>
    <cfRule type="expression" dxfId="9" priority="1381">
      <formula>AND($C7="Terrassement", $F7&gt;0, $G7&gt;0, $AY$7&gt;=$F7, $AY$7&lt;=$G7)</formula>
    </cfRule>
    <cfRule type="expression" dxfId="10" priority="1382">
      <formula>AND($C7="Terrassement", $F7&gt;0, $G7&gt;0, $AY$7&gt;=$F7, $AY$7&lt;=($F7+ROUND(($G7-$F7+1)*$H7,0)-1))</formula>
    </cfRule>
    <cfRule type="expression" dxfId="11" priority="1383">
      <formula>AND($C7="Réseaux (EU/EP/ER/GAZ)", $F7&gt;0, $G7&gt;0, $AY$7&gt;=$F7, $AY$7&lt;=$G7)</formula>
    </cfRule>
    <cfRule type="expression" dxfId="12" priority="1384">
      <formula>AND($C7="Réseaux (EU/EP/ER/GAZ)", $F7&gt;0, $G7&gt;0, $AY$7&gt;=$F7, $AY$7&lt;=($F7+ROUND(($G7-$F7+1)*$H7,0)-1))</formula>
    </cfRule>
    <cfRule type="expression" dxfId="13" priority="1385">
      <formula>AND($C7="Regard &amp; Branchement", $F7&gt;0, $G7&gt;0, $AY$7&gt;=$F7, $AY$7&lt;=$G7)</formula>
    </cfRule>
    <cfRule type="expression" dxfId="14" priority="1386">
      <formula>AND($C7="Regard &amp; Branchement", $F7&gt;0, $G7&gt;0, $AY$7&gt;=$F7, $AY$7&lt;=($F7+ROUND(($G7-$F7+1)*$H7,0)-1))</formula>
    </cfRule>
    <cfRule type="expression" dxfId="15" priority="1387">
      <formula>AND($C7="Structure (couche de forme)", $F7&gt;0, $G7&gt;0, $AY$7&gt;=$F7, $AY$7&lt;=$G7)</formula>
    </cfRule>
    <cfRule type="expression" dxfId="16" priority="1388">
      <formula>AND($C7="Structure (couche de forme)", $F7&gt;0, $G7&gt;0, $AY$7&gt;=$F7, $AY$7&lt;=($F7+ROUND(($G7-$F7+1)*$H7,0)-1))</formula>
    </cfRule>
    <cfRule type="expression" dxfId="17" priority="1389">
      <formula>AND($C7="Fondation/Grave", $F7&gt;0, $G7&gt;0, $AY$7&gt;=$F7, $AY$7&lt;=$G7)</formula>
    </cfRule>
    <cfRule type="expression" dxfId="18" priority="1390">
      <formula>AND($C7="Fondation/Grave", $F7&gt;0, $G7&gt;0, $AY$7&gt;=$F7, $AY$7&lt;=($F7+ROUND(($G7-$F7+1)*$H7,0)-1))</formula>
    </cfRule>
    <cfRule type="expression" dxfId="19" priority="1391">
      <formula>AND($C7="Enrobés / Béton", $F7&gt;0, $G7&gt;0, $AY$7&gt;=$F7, $AY$7&lt;=$G7)</formula>
    </cfRule>
    <cfRule type="expression" dxfId="20" priority="1392">
      <formula>AND($C7="Enrobés / Béton", $F7&gt;0, $G7&gt;0, $AY$7&gt;=$F7, $AY$7&lt;=($F7+ROUND(($G7-$F7+1)*$H7,0)-1))</formula>
    </cfRule>
    <cfRule type="expression" dxfId="21" priority="1393">
      <formula>AND($C7="Bordures &amp; Trottoirs", $F7&gt;0, $G7&gt;0, $AY$7&gt;=$F7, $AY$7&lt;=$G7)</formula>
    </cfRule>
    <cfRule type="expression" dxfId="22" priority="1394">
      <formula>AND($C7="Bordures &amp; Trottoirs", $F7&gt;0, $G7&gt;0, $AY$7&gt;=$F7, $AY$7&lt;=($F7+ROUND(($G7-$F7+1)*$H7,0)-1))</formula>
    </cfRule>
    <cfRule type="expression" dxfId="23" priority="1395">
      <formula>AND($C7="Caniveaux &amp; Avaloirs", $F7&gt;0, $G7&gt;0, $AY$7&gt;=$F7, $AY$7&lt;=$G7)</formula>
    </cfRule>
    <cfRule type="expression" dxfId="24" priority="1396">
      <formula>AND($C7="Caniveaux &amp; Avaloirs", $F7&gt;0, $G7&gt;0, $AY$7&gt;=$F7, $AY$7&lt;=($F7+ROUND(($G7-$F7+1)*$H7,0)-1))</formula>
    </cfRule>
    <cfRule type="expression" dxfId="25" priority="1397">
      <formula>AND($C7="Éclairage / Candélabres", $F7&gt;0, $G7&gt;0, $AY$7&gt;=$F7, $AY$7&lt;=$G7)</formula>
    </cfRule>
    <cfRule type="expression" dxfId="26" priority="1398">
      <formula>AND($C7="Éclairage / Candélabres", $F7&gt;0, $G7&gt;0, $AY$7&gt;=$F7, $AY$7&lt;=($F7+ROUND(($G7-$F7+1)*$H7,0)-1))</formula>
    </cfRule>
    <cfRule type="expression" dxfId="27" priority="1399">
      <formula>AND($C7="Marquage &amp; Signalétique", $F7&gt;0, $G7&gt;0, $AY$7&gt;=$F7, $AY$7&lt;=$G7)</formula>
    </cfRule>
    <cfRule type="expression" dxfId="28" priority="1400">
      <formula>AND($C7="Marquage &amp; Signalétique", $F7&gt;0, $G7&gt;0, $AY$7&gt;=$F7, $AY$7&lt;=($F7+ROUND(($G7-$F7+1)*$H7,0)-1))</formula>
    </cfRule>
    <cfRule type="expression" dxfId="29" priority="1401">
      <formula>AND($C7="Espaces verts / Finitions", $F7&gt;0, $G7&gt;0, $AY$7&gt;=$F7, $AY$7&lt;=$G7)</formula>
    </cfRule>
    <cfRule type="expression" dxfId="30" priority="1402">
      <formula>AND($C7="Espaces verts / Finitions", $F7&gt;0, $G7&gt;0, $AY$7&gt;=$F7, $AY$7&lt;=($F7+ROUND(($G7-$F7+1)*$H7,0)-1))</formula>
    </cfRule>
    <cfRule type="expression" dxfId="31" priority="1403">
      <formula>AND($C7="Réception &amp; Réserves", $F7&gt;0, $G7&gt;0, $AY$7&gt;=$F7, $AY$7&lt;=$G7)</formula>
    </cfRule>
    <cfRule type="expression" dxfId="32" priority="1404">
      <formula>AND($C7="Réception &amp; Réserves", $F7&gt;0, $G7&gt;0, $AY$7&gt;=$F7, $AY$7&lt;=($F7+ROUND(($G7-$F7+1)*$H7,0)-1))</formula>
    </cfRule>
    <cfRule type="expression" dxfId="0" priority="1405">
      <formula>AND($C7="Réouverture circulation", $F7&gt;0, $G7&gt;0, $AY$7&gt;=$F7, $AY$7&lt;=$G7)</formula>
    </cfRule>
    <cfRule type="expression" dxfId="33" priority="1406">
      <formula>AND($C7="Réouverture circulation", $F7&gt;0, $G7&gt;0, $AY$7&gt;=$F7, $AY$7&lt;=($F7+ROUND(($G7-$F7+1)*$H7,0)-1))</formula>
    </cfRule>
  </conditionalFormatting>
  <conditionalFormatting sqref="AZ7:AZ43">
    <cfRule type="expression" dxfId="0" priority="42">
      <formula>($AZ$7=TODAY())</formula>
    </cfRule>
  </conditionalFormatting>
  <conditionalFormatting sqref="AZ8:AZ43">
    <cfRule type="expression" dxfId="3" priority="1407">
      <formula>AND($C7="Études &amp; DICT", $F7&gt;0, $G7&gt;0, $AZ$7&gt;=$F7, $AZ$7&lt;=$G7)</formula>
    </cfRule>
    <cfRule type="expression" dxfId="4" priority="1408">
      <formula>AND($C7="Études &amp; DICT", $F7&gt;0, $G7&gt;0, $AZ$7&gt;=$F7, $AZ$7&lt;=($F7+ROUND(($G7-$F7+1)*$H7,0)-1))</formula>
    </cfRule>
    <cfRule type="expression" dxfId="5" priority="1409">
      <formula>AND($C7="Piquetage &amp; Implantation", $F7&gt;0, $G7&gt;0, $AZ$7&gt;=$F7, $AZ$7&lt;=$G7)</formula>
    </cfRule>
    <cfRule type="expression" dxfId="6" priority="1410">
      <formula>AND($C7="Piquetage &amp; Implantation", $F7&gt;0, $G7&gt;0, $AZ$7&gt;=$F7, $AZ$7&lt;=($F7+ROUND(($G7-$F7+1)*$H7,0)-1))</formula>
    </cfRule>
    <cfRule type="expression" dxfId="7" priority="1411">
      <formula>AND($C7="Préparation &amp; Signalisation", $F7&gt;0, $G7&gt;0, $AZ$7&gt;=$F7, $AZ$7&lt;=$G7)</formula>
    </cfRule>
    <cfRule type="expression" dxfId="8" priority="1412">
      <formula>AND($C7="Préparation &amp; Signalisation", $F7&gt;0, $G7&gt;0, $AZ$7&gt;=$F7, $AZ$7&lt;=($F7+ROUND(($G7-$F7+1)*$H7,0)-1))</formula>
    </cfRule>
    <cfRule type="expression" dxfId="9" priority="1413">
      <formula>AND($C7="Terrassement", $F7&gt;0, $G7&gt;0, $AZ$7&gt;=$F7, $AZ$7&lt;=$G7)</formula>
    </cfRule>
    <cfRule type="expression" dxfId="10" priority="1414">
      <formula>AND($C7="Terrassement", $F7&gt;0, $G7&gt;0, $AZ$7&gt;=$F7, $AZ$7&lt;=($F7+ROUND(($G7-$F7+1)*$H7,0)-1))</formula>
    </cfRule>
    <cfRule type="expression" dxfId="11" priority="1415">
      <formula>AND($C7="Réseaux (EU/EP/ER/GAZ)", $F7&gt;0, $G7&gt;0, $AZ$7&gt;=$F7, $AZ$7&lt;=$G7)</formula>
    </cfRule>
    <cfRule type="expression" dxfId="12" priority="1416">
      <formula>AND($C7="Réseaux (EU/EP/ER/GAZ)", $F7&gt;0, $G7&gt;0, $AZ$7&gt;=$F7, $AZ$7&lt;=($F7+ROUND(($G7-$F7+1)*$H7,0)-1))</formula>
    </cfRule>
    <cfRule type="expression" dxfId="13" priority="1417">
      <formula>AND($C7="Regard &amp; Branchement", $F7&gt;0, $G7&gt;0, $AZ$7&gt;=$F7, $AZ$7&lt;=$G7)</formula>
    </cfRule>
    <cfRule type="expression" dxfId="14" priority="1418">
      <formula>AND($C7="Regard &amp; Branchement", $F7&gt;0, $G7&gt;0, $AZ$7&gt;=$F7, $AZ$7&lt;=($F7+ROUND(($G7-$F7+1)*$H7,0)-1))</formula>
    </cfRule>
    <cfRule type="expression" dxfId="15" priority="1419">
      <formula>AND($C7="Structure (couche de forme)", $F7&gt;0, $G7&gt;0, $AZ$7&gt;=$F7, $AZ$7&lt;=$G7)</formula>
    </cfRule>
    <cfRule type="expression" dxfId="16" priority="1420">
      <formula>AND($C7="Structure (couche de forme)", $F7&gt;0, $G7&gt;0, $AZ$7&gt;=$F7, $AZ$7&lt;=($F7+ROUND(($G7-$F7+1)*$H7,0)-1))</formula>
    </cfRule>
    <cfRule type="expression" dxfId="17" priority="1421">
      <formula>AND($C7="Fondation/Grave", $F7&gt;0, $G7&gt;0, $AZ$7&gt;=$F7, $AZ$7&lt;=$G7)</formula>
    </cfRule>
    <cfRule type="expression" dxfId="18" priority="1422">
      <formula>AND($C7="Fondation/Grave", $F7&gt;0, $G7&gt;0, $AZ$7&gt;=$F7, $AZ$7&lt;=($F7+ROUND(($G7-$F7+1)*$H7,0)-1))</formula>
    </cfRule>
    <cfRule type="expression" dxfId="19" priority="1423">
      <formula>AND($C7="Enrobés / Béton", $F7&gt;0, $G7&gt;0, $AZ$7&gt;=$F7, $AZ$7&lt;=$G7)</formula>
    </cfRule>
    <cfRule type="expression" dxfId="20" priority="1424">
      <formula>AND($C7="Enrobés / Béton", $F7&gt;0, $G7&gt;0, $AZ$7&gt;=$F7, $AZ$7&lt;=($F7+ROUND(($G7-$F7+1)*$H7,0)-1))</formula>
    </cfRule>
    <cfRule type="expression" dxfId="21" priority="1425">
      <formula>AND($C7="Bordures &amp; Trottoirs", $F7&gt;0, $G7&gt;0, $AZ$7&gt;=$F7, $AZ$7&lt;=$G7)</formula>
    </cfRule>
    <cfRule type="expression" dxfId="22" priority="1426">
      <formula>AND($C7="Bordures &amp; Trottoirs", $F7&gt;0, $G7&gt;0, $AZ$7&gt;=$F7, $AZ$7&lt;=($F7+ROUND(($G7-$F7+1)*$H7,0)-1))</formula>
    </cfRule>
    <cfRule type="expression" dxfId="23" priority="1427">
      <formula>AND($C7="Caniveaux &amp; Avaloirs", $F7&gt;0, $G7&gt;0, $AZ$7&gt;=$F7, $AZ$7&lt;=$G7)</formula>
    </cfRule>
    <cfRule type="expression" dxfId="24" priority="1428">
      <formula>AND($C7="Caniveaux &amp; Avaloirs", $F7&gt;0, $G7&gt;0, $AZ$7&gt;=$F7, $AZ$7&lt;=($F7+ROUND(($G7-$F7+1)*$H7,0)-1))</formula>
    </cfRule>
    <cfRule type="expression" dxfId="25" priority="1429">
      <formula>AND($C7="Éclairage / Candélabres", $F7&gt;0, $G7&gt;0, $AZ$7&gt;=$F7, $AZ$7&lt;=$G7)</formula>
    </cfRule>
    <cfRule type="expression" dxfId="26" priority="1430">
      <formula>AND($C7="Éclairage / Candélabres", $F7&gt;0, $G7&gt;0, $AZ$7&gt;=$F7, $AZ$7&lt;=($F7+ROUND(($G7-$F7+1)*$H7,0)-1))</formula>
    </cfRule>
    <cfRule type="expression" dxfId="27" priority="1431">
      <formula>AND($C7="Marquage &amp; Signalétique", $F7&gt;0, $G7&gt;0, $AZ$7&gt;=$F7, $AZ$7&lt;=$G7)</formula>
    </cfRule>
    <cfRule type="expression" dxfId="28" priority="1432">
      <formula>AND($C7="Marquage &amp; Signalétique", $F7&gt;0, $G7&gt;0, $AZ$7&gt;=$F7, $AZ$7&lt;=($F7+ROUND(($G7-$F7+1)*$H7,0)-1))</formula>
    </cfRule>
    <cfRule type="expression" dxfId="29" priority="1433">
      <formula>AND($C7="Espaces verts / Finitions", $F7&gt;0, $G7&gt;0, $AZ$7&gt;=$F7, $AZ$7&lt;=$G7)</formula>
    </cfRule>
    <cfRule type="expression" dxfId="30" priority="1434">
      <formula>AND($C7="Espaces verts / Finitions", $F7&gt;0, $G7&gt;0, $AZ$7&gt;=$F7, $AZ$7&lt;=($F7+ROUND(($G7-$F7+1)*$H7,0)-1))</formula>
    </cfRule>
    <cfRule type="expression" dxfId="31" priority="1435">
      <formula>AND($C7="Réception &amp; Réserves", $F7&gt;0, $G7&gt;0, $AZ$7&gt;=$F7, $AZ$7&lt;=$G7)</formula>
    </cfRule>
    <cfRule type="expression" dxfId="32" priority="1436">
      <formula>AND($C7="Réception &amp; Réserves", $F7&gt;0, $G7&gt;0, $AZ$7&gt;=$F7, $AZ$7&lt;=($F7+ROUND(($G7-$F7+1)*$H7,0)-1))</formula>
    </cfRule>
    <cfRule type="expression" dxfId="0" priority="1437">
      <formula>AND($C7="Réouverture circulation", $F7&gt;0, $G7&gt;0, $AZ$7&gt;=$F7, $AZ$7&lt;=$G7)</formula>
    </cfRule>
    <cfRule type="expression" dxfId="33" priority="1438">
      <formula>AND($C7="Réouverture circulation", $F7&gt;0, $G7&gt;0, $AZ$7&gt;=$F7, $AZ$7&lt;=($F7+ROUND(($G7-$F7+1)*$H7,0)-1))</formula>
    </cfRule>
  </conditionalFormatting>
  <conditionalFormatting sqref="BA7:BA43">
    <cfRule type="expression" dxfId="0" priority="43">
      <formula>($BA$7=TODAY())</formula>
    </cfRule>
  </conditionalFormatting>
  <conditionalFormatting sqref="BA8:BA43">
    <cfRule type="expression" dxfId="3" priority="1439">
      <formula>AND($C7="Études &amp; DICT", $F7&gt;0, $G7&gt;0, $BA$7&gt;=$F7, $BA$7&lt;=$G7)</formula>
    </cfRule>
    <cfRule type="expression" dxfId="4" priority="1440">
      <formula>AND($C7="Études &amp; DICT", $F7&gt;0, $G7&gt;0, $BA$7&gt;=$F7, $BA$7&lt;=($F7+ROUND(($G7-$F7+1)*$H7,0)-1))</formula>
    </cfRule>
    <cfRule type="expression" dxfId="5" priority="1441">
      <formula>AND($C7="Piquetage &amp; Implantation", $F7&gt;0, $G7&gt;0, $BA$7&gt;=$F7, $BA$7&lt;=$G7)</formula>
    </cfRule>
    <cfRule type="expression" dxfId="6" priority="1442">
      <formula>AND($C7="Piquetage &amp; Implantation", $F7&gt;0, $G7&gt;0, $BA$7&gt;=$F7, $BA$7&lt;=($F7+ROUND(($G7-$F7+1)*$H7,0)-1))</formula>
    </cfRule>
    <cfRule type="expression" dxfId="7" priority="1443">
      <formula>AND($C7="Préparation &amp; Signalisation", $F7&gt;0, $G7&gt;0, $BA$7&gt;=$F7, $BA$7&lt;=$G7)</formula>
    </cfRule>
    <cfRule type="expression" dxfId="8" priority="1444">
      <formula>AND($C7="Préparation &amp; Signalisation", $F7&gt;0, $G7&gt;0, $BA$7&gt;=$F7, $BA$7&lt;=($F7+ROUND(($G7-$F7+1)*$H7,0)-1))</formula>
    </cfRule>
    <cfRule type="expression" dxfId="9" priority="1445">
      <formula>AND($C7="Terrassement", $F7&gt;0, $G7&gt;0, $BA$7&gt;=$F7, $BA$7&lt;=$G7)</formula>
    </cfRule>
    <cfRule type="expression" dxfId="10" priority="1446">
      <formula>AND($C7="Terrassement", $F7&gt;0, $G7&gt;0, $BA$7&gt;=$F7, $BA$7&lt;=($F7+ROUND(($G7-$F7+1)*$H7,0)-1))</formula>
    </cfRule>
    <cfRule type="expression" dxfId="11" priority="1447">
      <formula>AND($C7="Réseaux (EU/EP/ER/GAZ)", $F7&gt;0, $G7&gt;0, $BA$7&gt;=$F7, $BA$7&lt;=$G7)</formula>
    </cfRule>
    <cfRule type="expression" dxfId="12" priority="1448">
      <formula>AND($C7="Réseaux (EU/EP/ER/GAZ)", $F7&gt;0, $G7&gt;0, $BA$7&gt;=$F7, $BA$7&lt;=($F7+ROUND(($G7-$F7+1)*$H7,0)-1))</formula>
    </cfRule>
    <cfRule type="expression" dxfId="13" priority="1449">
      <formula>AND($C7="Regard &amp; Branchement", $F7&gt;0, $G7&gt;0, $BA$7&gt;=$F7, $BA$7&lt;=$G7)</formula>
    </cfRule>
    <cfRule type="expression" dxfId="14" priority="1450">
      <formula>AND($C7="Regard &amp; Branchement", $F7&gt;0, $G7&gt;0, $BA$7&gt;=$F7, $BA$7&lt;=($F7+ROUND(($G7-$F7+1)*$H7,0)-1))</formula>
    </cfRule>
    <cfRule type="expression" dxfId="15" priority="1451">
      <formula>AND($C7="Structure (couche de forme)", $F7&gt;0, $G7&gt;0, $BA$7&gt;=$F7, $BA$7&lt;=$G7)</formula>
    </cfRule>
    <cfRule type="expression" dxfId="16" priority="1452">
      <formula>AND($C7="Structure (couche de forme)", $F7&gt;0, $G7&gt;0, $BA$7&gt;=$F7, $BA$7&lt;=($F7+ROUND(($G7-$F7+1)*$H7,0)-1))</formula>
    </cfRule>
    <cfRule type="expression" dxfId="17" priority="1453">
      <formula>AND($C7="Fondation/Grave", $F7&gt;0, $G7&gt;0, $BA$7&gt;=$F7, $BA$7&lt;=$G7)</formula>
    </cfRule>
    <cfRule type="expression" dxfId="18" priority="1454">
      <formula>AND($C7="Fondation/Grave", $F7&gt;0, $G7&gt;0, $BA$7&gt;=$F7, $BA$7&lt;=($F7+ROUND(($G7-$F7+1)*$H7,0)-1))</formula>
    </cfRule>
    <cfRule type="expression" dxfId="19" priority="1455">
      <formula>AND($C7="Enrobés / Béton", $F7&gt;0, $G7&gt;0, $BA$7&gt;=$F7, $BA$7&lt;=$G7)</formula>
    </cfRule>
    <cfRule type="expression" dxfId="20" priority="1456">
      <formula>AND($C7="Enrobés / Béton", $F7&gt;0, $G7&gt;0, $BA$7&gt;=$F7, $BA$7&lt;=($F7+ROUND(($G7-$F7+1)*$H7,0)-1))</formula>
    </cfRule>
    <cfRule type="expression" dxfId="21" priority="1457">
      <formula>AND($C7="Bordures &amp; Trottoirs", $F7&gt;0, $G7&gt;0, $BA$7&gt;=$F7, $BA$7&lt;=$G7)</formula>
    </cfRule>
    <cfRule type="expression" dxfId="22" priority="1458">
      <formula>AND($C7="Bordures &amp; Trottoirs", $F7&gt;0, $G7&gt;0, $BA$7&gt;=$F7, $BA$7&lt;=($F7+ROUND(($G7-$F7+1)*$H7,0)-1))</formula>
    </cfRule>
    <cfRule type="expression" dxfId="23" priority="1459">
      <formula>AND($C7="Caniveaux &amp; Avaloirs", $F7&gt;0, $G7&gt;0, $BA$7&gt;=$F7, $BA$7&lt;=$G7)</formula>
    </cfRule>
    <cfRule type="expression" dxfId="24" priority="1460">
      <formula>AND($C7="Caniveaux &amp; Avaloirs", $F7&gt;0, $G7&gt;0, $BA$7&gt;=$F7, $BA$7&lt;=($F7+ROUND(($G7-$F7+1)*$H7,0)-1))</formula>
    </cfRule>
    <cfRule type="expression" dxfId="25" priority="1461">
      <formula>AND($C7="Éclairage / Candélabres", $F7&gt;0, $G7&gt;0, $BA$7&gt;=$F7, $BA$7&lt;=$G7)</formula>
    </cfRule>
    <cfRule type="expression" dxfId="26" priority="1462">
      <formula>AND($C7="Éclairage / Candélabres", $F7&gt;0, $G7&gt;0, $BA$7&gt;=$F7, $BA$7&lt;=($F7+ROUND(($G7-$F7+1)*$H7,0)-1))</formula>
    </cfRule>
    <cfRule type="expression" dxfId="27" priority="1463">
      <formula>AND($C7="Marquage &amp; Signalétique", $F7&gt;0, $G7&gt;0, $BA$7&gt;=$F7, $BA$7&lt;=$G7)</formula>
    </cfRule>
    <cfRule type="expression" dxfId="28" priority="1464">
      <formula>AND($C7="Marquage &amp; Signalétique", $F7&gt;0, $G7&gt;0, $BA$7&gt;=$F7, $BA$7&lt;=($F7+ROUND(($G7-$F7+1)*$H7,0)-1))</formula>
    </cfRule>
    <cfRule type="expression" dxfId="29" priority="1465">
      <formula>AND($C7="Espaces verts / Finitions", $F7&gt;0, $G7&gt;0, $BA$7&gt;=$F7, $BA$7&lt;=$G7)</formula>
    </cfRule>
    <cfRule type="expression" dxfId="30" priority="1466">
      <formula>AND($C7="Espaces verts / Finitions", $F7&gt;0, $G7&gt;0, $BA$7&gt;=$F7, $BA$7&lt;=($F7+ROUND(($G7-$F7+1)*$H7,0)-1))</formula>
    </cfRule>
    <cfRule type="expression" dxfId="31" priority="1467">
      <formula>AND($C7="Réception &amp; Réserves", $F7&gt;0, $G7&gt;0, $BA$7&gt;=$F7, $BA$7&lt;=$G7)</formula>
    </cfRule>
    <cfRule type="expression" dxfId="32" priority="1468">
      <formula>AND($C7="Réception &amp; Réserves", $F7&gt;0, $G7&gt;0, $BA$7&gt;=$F7, $BA$7&lt;=($F7+ROUND(($G7-$F7+1)*$H7,0)-1))</formula>
    </cfRule>
    <cfRule type="expression" dxfId="0" priority="1469">
      <formula>AND($C7="Réouverture circulation", $F7&gt;0, $G7&gt;0, $BA$7&gt;=$F7, $BA$7&lt;=$G7)</formula>
    </cfRule>
    <cfRule type="expression" dxfId="33" priority="1470">
      <formula>AND($C7="Réouverture circulation", $F7&gt;0, $G7&gt;0, $BA$7&gt;=$F7, $BA$7&lt;=($F7+ROUND(($G7-$F7+1)*$H7,0)-1))</formula>
    </cfRule>
  </conditionalFormatting>
  <conditionalFormatting sqref="BB7:BB43">
    <cfRule type="expression" dxfId="0" priority="44">
      <formula>($BB$7=TODAY())</formula>
    </cfRule>
  </conditionalFormatting>
  <conditionalFormatting sqref="BB8:BB43">
    <cfRule type="expression" dxfId="3" priority="1471">
      <formula>AND($C7="Études &amp; DICT", $F7&gt;0, $G7&gt;0, $BB$7&gt;=$F7, $BB$7&lt;=$G7)</formula>
    </cfRule>
    <cfRule type="expression" dxfId="4" priority="1472">
      <formula>AND($C7="Études &amp; DICT", $F7&gt;0, $G7&gt;0, $BB$7&gt;=$F7, $BB$7&lt;=($F7+ROUND(($G7-$F7+1)*$H7,0)-1))</formula>
    </cfRule>
    <cfRule type="expression" dxfId="5" priority="1473">
      <formula>AND($C7="Piquetage &amp; Implantation", $F7&gt;0, $G7&gt;0, $BB$7&gt;=$F7, $BB$7&lt;=$G7)</formula>
    </cfRule>
    <cfRule type="expression" dxfId="6" priority="1474">
      <formula>AND($C7="Piquetage &amp; Implantation", $F7&gt;0, $G7&gt;0, $BB$7&gt;=$F7, $BB$7&lt;=($F7+ROUND(($G7-$F7+1)*$H7,0)-1))</formula>
    </cfRule>
    <cfRule type="expression" dxfId="7" priority="1475">
      <formula>AND($C7="Préparation &amp; Signalisation", $F7&gt;0, $G7&gt;0, $BB$7&gt;=$F7, $BB$7&lt;=$G7)</formula>
    </cfRule>
    <cfRule type="expression" dxfId="8" priority="1476">
      <formula>AND($C7="Préparation &amp; Signalisation", $F7&gt;0, $G7&gt;0, $BB$7&gt;=$F7, $BB$7&lt;=($F7+ROUND(($G7-$F7+1)*$H7,0)-1))</formula>
    </cfRule>
    <cfRule type="expression" dxfId="9" priority="1477">
      <formula>AND($C7="Terrassement", $F7&gt;0, $G7&gt;0, $BB$7&gt;=$F7, $BB$7&lt;=$G7)</formula>
    </cfRule>
    <cfRule type="expression" dxfId="10" priority="1478">
      <formula>AND($C7="Terrassement", $F7&gt;0, $G7&gt;0, $BB$7&gt;=$F7, $BB$7&lt;=($F7+ROUND(($G7-$F7+1)*$H7,0)-1))</formula>
    </cfRule>
    <cfRule type="expression" dxfId="11" priority="1479">
      <formula>AND($C7="Réseaux (EU/EP/ER/GAZ)", $F7&gt;0, $G7&gt;0, $BB$7&gt;=$F7, $BB$7&lt;=$G7)</formula>
    </cfRule>
    <cfRule type="expression" dxfId="12" priority="1480">
      <formula>AND($C7="Réseaux (EU/EP/ER/GAZ)", $F7&gt;0, $G7&gt;0, $BB$7&gt;=$F7, $BB$7&lt;=($F7+ROUND(($G7-$F7+1)*$H7,0)-1))</formula>
    </cfRule>
    <cfRule type="expression" dxfId="13" priority="1481">
      <formula>AND($C7="Regard &amp; Branchement", $F7&gt;0, $G7&gt;0, $BB$7&gt;=$F7, $BB$7&lt;=$G7)</formula>
    </cfRule>
    <cfRule type="expression" dxfId="14" priority="1482">
      <formula>AND($C7="Regard &amp; Branchement", $F7&gt;0, $G7&gt;0, $BB$7&gt;=$F7, $BB$7&lt;=($F7+ROUND(($G7-$F7+1)*$H7,0)-1))</formula>
    </cfRule>
    <cfRule type="expression" dxfId="15" priority="1483">
      <formula>AND($C7="Structure (couche de forme)", $F7&gt;0, $G7&gt;0, $BB$7&gt;=$F7, $BB$7&lt;=$G7)</formula>
    </cfRule>
    <cfRule type="expression" dxfId="16" priority="1484">
      <formula>AND($C7="Structure (couche de forme)", $F7&gt;0, $G7&gt;0, $BB$7&gt;=$F7, $BB$7&lt;=($F7+ROUND(($G7-$F7+1)*$H7,0)-1))</formula>
    </cfRule>
    <cfRule type="expression" dxfId="17" priority="1485">
      <formula>AND($C7="Fondation/Grave", $F7&gt;0, $G7&gt;0, $BB$7&gt;=$F7, $BB$7&lt;=$G7)</formula>
    </cfRule>
    <cfRule type="expression" dxfId="18" priority="1486">
      <formula>AND($C7="Fondation/Grave", $F7&gt;0, $G7&gt;0, $BB$7&gt;=$F7, $BB$7&lt;=($F7+ROUND(($G7-$F7+1)*$H7,0)-1))</formula>
    </cfRule>
    <cfRule type="expression" dxfId="19" priority="1487">
      <formula>AND($C7="Enrobés / Béton", $F7&gt;0, $G7&gt;0, $BB$7&gt;=$F7, $BB$7&lt;=$G7)</formula>
    </cfRule>
    <cfRule type="expression" dxfId="20" priority="1488">
      <formula>AND($C7="Enrobés / Béton", $F7&gt;0, $G7&gt;0, $BB$7&gt;=$F7, $BB$7&lt;=($F7+ROUND(($G7-$F7+1)*$H7,0)-1))</formula>
    </cfRule>
    <cfRule type="expression" dxfId="21" priority="1489">
      <formula>AND($C7="Bordures &amp; Trottoirs", $F7&gt;0, $G7&gt;0, $BB$7&gt;=$F7, $BB$7&lt;=$G7)</formula>
    </cfRule>
    <cfRule type="expression" dxfId="22" priority="1490">
      <formula>AND($C7="Bordures &amp; Trottoirs", $F7&gt;0, $G7&gt;0, $BB$7&gt;=$F7, $BB$7&lt;=($F7+ROUND(($G7-$F7+1)*$H7,0)-1))</formula>
    </cfRule>
    <cfRule type="expression" dxfId="23" priority="1491">
      <formula>AND($C7="Caniveaux &amp; Avaloirs", $F7&gt;0, $G7&gt;0, $BB$7&gt;=$F7, $BB$7&lt;=$G7)</formula>
    </cfRule>
    <cfRule type="expression" dxfId="24" priority="1492">
      <formula>AND($C7="Caniveaux &amp; Avaloirs", $F7&gt;0, $G7&gt;0, $BB$7&gt;=$F7, $BB$7&lt;=($F7+ROUND(($G7-$F7+1)*$H7,0)-1))</formula>
    </cfRule>
    <cfRule type="expression" dxfId="25" priority="1493">
      <formula>AND($C7="Éclairage / Candélabres", $F7&gt;0, $G7&gt;0, $BB$7&gt;=$F7, $BB$7&lt;=$G7)</formula>
    </cfRule>
    <cfRule type="expression" dxfId="26" priority="1494">
      <formula>AND($C7="Éclairage / Candélabres", $F7&gt;0, $G7&gt;0, $BB$7&gt;=$F7, $BB$7&lt;=($F7+ROUND(($G7-$F7+1)*$H7,0)-1))</formula>
    </cfRule>
    <cfRule type="expression" dxfId="27" priority="1495">
      <formula>AND($C7="Marquage &amp; Signalétique", $F7&gt;0, $G7&gt;0, $BB$7&gt;=$F7, $BB$7&lt;=$G7)</formula>
    </cfRule>
    <cfRule type="expression" dxfId="28" priority="1496">
      <formula>AND($C7="Marquage &amp; Signalétique", $F7&gt;0, $G7&gt;0, $BB$7&gt;=$F7, $BB$7&lt;=($F7+ROUND(($G7-$F7+1)*$H7,0)-1))</formula>
    </cfRule>
    <cfRule type="expression" dxfId="29" priority="1497">
      <formula>AND($C7="Espaces verts / Finitions", $F7&gt;0, $G7&gt;0, $BB$7&gt;=$F7, $BB$7&lt;=$G7)</formula>
    </cfRule>
    <cfRule type="expression" dxfId="30" priority="1498">
      <formula>AND($C7="Espaces verts / Finitions", $F7&gt;0, $G7&gt;0, $BB$7&gt;=$F7, $BB$7&lt;=($F7+ROUND(($G7-$F7+1)*$H7,0)-1))</formula>
    </cfRule>
    <cfRule type="expression" dxfId="31" priority="1499">
      <formula>AND($C7="Réception &amp; Réserves", $F7&gt;0, $G7&gt;0, $BB$7&gt;=$F7, $BB$7&lt;=$G7)</formula>
    </cfRule>
    <cfRule type="expression" dxfId="32" priority="1500">
      <formula>AND($C7="Réception &amp; Réserves", $F7&gt;0, $G7&gt;0, $BB$7&gt;=$F7, $BB$7&lt;=($F7+ROUND(($G7-$F7+1)*$H7,0)-1))</formula>
    </cfRule>
    <cfRule type="expression" dxfId="0" priority="1501">
      <formula>AND($C7="Réouverture circulation", $F7&gt;0, $G7&gt;0, $BB$7&gt;=$F7, $BB$7&lt;=$G7)</formula>
    </cfRule>
    <cfRule type="expression" dxfId="33" priority="1502">
      <formula>AND($C7="Réouverture circulation", $F7&gt;0, $G7&gt;0, $BB$7&gt;=$F7, $BB$7&lt;=($F7+ROUND(($G7-$F7+1)*$H7,0)-1))</formula>
    </cfRule>
  </conditionalFormatting>
  <conditionalFormatting sqref="BC7:BC43">
    <cfRule type="expression" dxfId="0" priority="45">
      <formula>($BC$7=TODAY())</formula>
    </cfRule>
  </conditionalFormatting>
  <conditionalFormatting sqref="BC8:BC43">
    <cfRule type="expression" dxfId="3" priority="1503">
      <formula>AND($C7="Études &amp; DICT", $F7&gt;0, $G7&gt;0, $BC$7&gt;=$F7, $BC$7&lt;=$G7)</formula>
    </cfRule>
    <cfRule type="expression" dxfId="4" priority="1504">
      <formula>AND($C7="Études &amp; DICT", $F7&gt;0, $G7&gt;0, $BC$7&gt;=$F7, $BC$7&lt;=($F7+ROUND(($G7-$F7+1)*$H7,0)-1))</formula>
    </cfRule>
    <cfRule type="expression" dxfId="5" priority="1505">
      <formula>AND($C7="Piquetage &amp; Implantation", $F7&gt;0, $G7&gt;0, $BC$7&gt;=$F7, $BC$7&lt;=$G7)</formula>
    </cfRule>
    <cfRule type="expression" dxfId="6" priority="1506">
      <formula>AND($C7="Piquetage &amp; Implantation", $F7&gt;0, $G7&gt;0, $BC$7&gt;=$F7, $BC$7&lt;=($F7+ROUND(($G7-$F7+1)*$H7,0)-1))</formula>
    </cfRule>
    <cfRule type="expression" dxfId="7" priority="1507">
      <formula>AND($C7="Préparation &amp; Signalisation", $F7&gt;0, $G7&gt;0, $BC$7&gt;=$F7, $BC$7&lt;=$G7)</formula>
    </cfRule>
    <cfRule type="expression" dxfId="8" priority="1508">
      <formula>AND($C7="Préparation &amp; Signalisation", $F7&gt;0, $G7&gt;0, $BC$7&gt;=$F7, $BC$7&lt;=($F7+ROUND(($G7-$F7+1)*$H7,0)-1))</formula>
    </cfRule>
    <cfRule type="expression" dxfId="9" priority="1509">
      <formula>AND($C7="Terrassement", $F7&gt;0, $G7&gt;0, $BC$7&gt;=$F7, $BC$7&lt;=$G7)</formula>
    </cfRule>
    <cfRule type="expression" dxfId="10" priority="1510">
      <formula>AND($C7="Terrassement", $F7&gt;0, $G7&gt;0, $BC$7&gt;=$F7, $BC$7&lt;=($F7+ROUND(($G7-$F7+1)*$H7,0)-1))</formula>
    </cfRule>
    <cfRule type="expression" dxfId="11" priority="1511">
      <formula>AND($C7="Réseaux (EU/EP/ER/GAZ)", $F7&gt;0, $G7&gt;0, $BC$7&gt;=$F7, $BC$7&lt;=$G7)</formula>
    </cfRule>
    <cfRule type="expression" dxfId="12" priority="1512">
      <formula>AND($C7="Réseaux (EU/EP/ER/GAZ)", $F7&gt;0, $G7&gt;0, $BC$7&gt;=$F7, $BC$7&lt;=($F7+ROUND(($G7-$F7+1)*$H7,0)-1))</formula>
    </cfRule>
    <cfRule type="expression" dxfId="13" priority="1513">
      <formula>AND($C7="Regard &amp; Branchement", $F7&gt;0, $G7&gt;0, $BC$7&gt;=$F7, $BC$7&lt;=$G7)</formula>
    </cfRule>
    <cfRule type="expression" dxfId="14" priority="1514">
      <formula>AND($C7="Regard &amp; Branchement", $F7&gt;0, $G7&gt;0, $BC$7&gt;=$F7, $BC$7&lt;=($F7+ROUND(($G7-$F7+1)*$H7,0)-1))</formula>
    </cfRule>
    <cfRule type="expression" dxfId="15" priority="1515">
      <formula>AND($C7="Structure (couche de forme)", $F7&gt;0, $G7&gt;0, $BC$7&gt;=$F7, $BC$7&lt;=$G7)</formula>
    </cfRule>
    <cfRule type="expression" dxfId="16" priority="1516">
      <formula>AND($C7="Structure (couche de forme)", $F7&gt;0, $G7&gt;0, $BC$7&gt;=$F7, $BC$7&lt;=($F7+ROUND(($G7-$F7+1)*$H7,0)-1))</formula>
    </cfRule>
    <cfRule type="expression" dxfId="17" priority="1517">
      <formula>AND($C7="Fondation/Grave", $F7&gt;0, $G7&gt;0, $BC$7&gt;=$F7, $BC$7&lt;=$G7)</formula>
    </cfRule>
    <cfRule type="expression" dxfId="18" priority="1518">
      <formula>AND($C7="Fondation/Grave", $F7&gt;0, $G7&gt;0, $BC$7&gt;=$F7, $BC$7&lt;=($F7+ROUND(($G7-$F7+1)*$H7,0)-1))</formula>
    </cfRule>
    <cfRule type="expression" dxfId="19" priority="1519">
      <formula>AND($C7="Enrobés / Béton", $F7&gt;0, $G7&gt;0, $BC$7&gt;=$F7, $BC$7&lt;=$G7)</formula>
    </cfRule>
    <cfRule type="expression" dxfId="20" priority="1520">
      <formula>AND($C7="Enrobés / Béton", $F7&gt;0, $G7&gt;0, $BC$7&gt;=$F7, $BC$7&lt;=($F7+ROUND(($G7-$F7+1)*$H7,0)-1))</formula>
    </cfRule>
    <cfRule type="expression" dxfId="21" priority="1521">
      <formula>AND($C7="Bordures &amp; Trottoirs", $F7&gt;0, $G7&gt;0, $BC$7&gt;=$F7, $BC$7&lt;=$G7)</formula>
    </cfRule>
    <cfRule type="expression" dxfId="22" priority="1522">
      <formula>AND($C7="Bordures &amp; Trottoirs", $F7&gt;0, $G7&gt;0, $BC$7&gt;=$F7, $BC$7&lt;=($F7+ROUND(($G7-$F7+1)*$H7,0)-1))</formula>
    </cfRule>
    <cfRule type="expression" dxfId="23" priority="1523">
      <formula>AND($C7="Caniveaux &amp; Avaloirs", $F7&gt;0, $G7&gt;0, $BC$7&gt;=$F7, $BC$7&lt;=$G7)</formula>
    </cfRule>
    <cfRule type="expression" dxfId="24" priority="1524">
      <formula>AND($C7="Caniveaux &amp; Avaloirs", $F7&gt;0, $G7&gt;0, $BC$7&gt;=$F7, $BC$7&lt;=($F7+ROUND(($G7-$F7+1)*$H7,0)-1))</formula>
    </cfRule>
    <cfRule type="expression" dxfId="25" priority="1525">
      <formula>AND($C7="Éclairage / Candélabres", $F7&gt;0, $G7&gt;0, $BC$7&gt;=$F7, $BC$7&lt;=$G7)</formula>
    </cfRule>
    <cfRule type="expression" dxfId="26" priority="1526">
      <formula>AND($C7="Éclairage / Candélabres", $F7&gt;0, $G7&gt;0, $BC$7&gt;=$F7, $BC$7&lt;=($F7+ROUND(($G7-$F7+1)*$H7,0)-1))</formula>
    </cfRule>
    <cfRule type="expression" dxfId="27" priority="1527">
      <formula>AND($C7="Marquage &amp; Signalétique", $F7&gt;0, $G7&gt;0, $BC$7&gt;=$F7, $BC$7&lt;=$G7)</formula>
    </cfRule>
    <cfRule type="expression" dxfId="28" priority="1528">
      <formula>AND($C7="Marquage &amp; Signalétique", $F7&gt;0, $G7&gt;0, $BC$7&gt;=$F7, $BC$7&lt;=($F7+ROUND(($G7-$F7+1)*$H7,0)-1))</formula>
    </cfRule>
    <cfRule type="expression" dxfId="29" priority="1529">
      <formula>AND($C7="Espaces verts / Finitions", $F7&gt;0, $G7&gt;0, $BC$7&gt;=$F7, $BC$7&lt;=$G7)</formula>
    </cfRule>
    <cfRule type="expression" dxfId="30" priority="1530">
      <formula>AND($C7="Espaces verts / Finitions", $F7&gt;0, $G7&gt;0, $BC$7&gt;=$F7, $BC$7&lt;=($F7+ROUND(($G7-$F7+1)*$H7,0)-1))</formula>
    </cfRule>
    <cfRule type="expression" dxfId="31" priority="1531">
      <formula>AND($C7="Réception &amp; Réserves", $F7&gt;0, $G7&gt;0, $BC$7&gt;=$F7, $BC$7&lt;=$G7)</formula>
    </cfRule>
    <cfRule type="expression" dxfId="32" priority="1532">
      <formula>AND($C7="Réception &amp; Réserves", $F7&gt;0, $G7&gt;0, $BC$7&gt;=$F7, $BC$7&lt;=($F7+ROUND(($G7-$F7+1)*$H7,0)-1))</formula>
    </cfRule>
    <cfRule type="expression" dxfId="0" priority="1533">
      <formula>AND($C7="Réouverture circulation", $F7&gt;0, $G7&gt;0, $BC$7&gt;=$F7, $BC$7&lt;=$G7)</formula>
    </cfRule>
    <cfRule type="expression" dxfId="33" priority="1534">
      <formula>AND($C7="Réouverture circulation", $F7&gt;0, $G7&gt;0, $BC$7&gt;=$F7, $BC$7&lt;=($F7+ROUND(($G7-$F7+1)*$H7,0)-1))</formula>
    </cfRule>
  </conditionalFormatting>
  <conditionalFormatting sqref="BD7:BD43">
    <cfRule type="expression" dxfId="0" priority="46">
      <formula>($BD$7=TODAY())</formula>
    </cfRule>
  </conditionalFormatting>
  <conditionalFormatting sqref="BD8:BD43">
    <cfRule type="expression" dxfId="3" priority="1535">
      <formula>AND($C7="Études &amp; DICT", $F7&gt;0, $G7&gt;0, $BD$7&gt;=$F7, $BD$7&lt;=$G7)</formula>
    </cfRule>
    <cfRule type="expression" dxfId="4" priority="1536">
      <formula>AND($C7="Études &amp; DICT", $F7&gt;0, $G7&gt;0, $BD$7&gt;=$F7, $BD$7&lt;=($F7+ROUND(($G7-$F7+1)*$H7,0)-1))</formula>
    </cfRule>
    <cfRule type="expression" dxfId="5" priority="1537">
      <formula>AND($C7="Piquetage &amp; Implantation", $F7&gt;0, $G7&gt;0, $BD$7&gt;=$F7, $BD$7&lt;=$G7)</formula>
    </cfRule>
    <cfRule type="expression" dxfId="6" priority="1538">
      <formula>AND($C7="Piquetage &amp; Implantation", $F7&gt;0, $G7&gt;0, $BD$7&gt;=$F7, $BD$7&lt;=($F7+ROUND(($G7-$F7+1)*$H7,0)-1))</formula>
    </cfRule>
    <cfRule type="expression" dxfId="7" priority="1539">
      <formula>AND($C7="Préparation &amp; Signalisation", $F7&gt;0, $G7&gt;0, $BD$7&gt;=$F7, $BD$7&lt;=$G7)</formula>
    </cfRule>
    <cfRule type="expression" dxfId="8" priority="1540">
      <formula>AND($C7="Préparation &amp; Signalisation", $F7&gt;0, $G7&gt;0, $BD$7&gt;=$F7, $BD$7&lt;=($F7+ROUND(($G7-$F7+1)*$H7,0)-1))</formula>
    </cfRule>
    <cfRule type="expression" dxfId="9" priority="1541">
      <formula>AND($C7="Terrassement", $F7&gt;0, $G7&gt;0, $BD$7&gt;=$F7, $BD$7&lt;=$G7)</formula>
    </cfRule>
    <cfRule type="expression" dxfId="10" priority="1542">
      <formula>AND($C7="Terrassement", $F7&gt;0, $G7&gt;0, $BD$7&gt;=$F7, $BD$7&lt;=($F7+ROUND(($G7-$F7+1)*$H7,0)-1))</formula>
    </cfRule>
    <cfRule type="expression" dxfId="11" priority="1543">
      <formula>AND($C7="Réseaux (EU/EP/ER/GAZ)", $F7&gt;0, $G7&gt;0, $BD$7&gt;=$F7, $BD$7&lt;=$G7)</formula>
    </cfRule>
    <cfRule type="expression" dxfId="12" priority="1544">
      <formula>AND($C7="Réseaux (EU/EP/ER/GAZ)", $F7&gt;0, $G7&gt;0, $BD$7&gt;=$F7, $BD$7&lt;=($F7+ROUND(($G7-$F7+1)*$H7,0)-1))</formula>
    </cfRule>
    <cfRule type="expression" dxfId="13" priority="1545">
      <formula>AND($C7="Regard &amp; Branchement", $F7&gt;0, $G7&gt;0, $BD$7&gt;=$F7, $BD$7&lt;=$G7)</formula>
    </cfRule>
    <cfRule type="expression" dxfId="14" priority="1546">
      <formula>AND($C7="Regard &amp; Branchement", $F7&gt;0, $G7&gt;0, $BD$7&gt;=$F7, $BD$7&lt;=($F7+ROUND(($G7-$F7+1)*$H7,0)-1))</formula>
    </cfRule>
    <cfRule type="expression" dxfId="15" priority="1547">
      <formula>AND($C7="Structure (couche de forme)", $F7&gt;0, $G7&gt;0, $BD$7&gt;=$F7, $BD$7&lt;=$G7)</formula>
    </cfRule>
    <cfRule type="expression" dxfId="16" priority="1548">
      <formula>AND($C7="Structure (couche de forme)", $F7&gt;0, $G7&gt;0, $BD$7&gt;=$F7, $BD$7&lt;=($F7+ROUND(($G7-$F7+1)*$H7,0)-1))</formula>
    </cfRule>
    <cfRule type="expression" dxfId="17" priority="1549">
      <formula>AND($C7="Fondation/Grave", $F7&gt;0, $G7&gt;0, $BD$7&gt;=$F7, $BD$7&lt;=$G7)</formula>
    </cfRule>
    <cfRule type="expression" dxfId="18" priority="1550">
      <formula>AND($C7="Fondation/Grave", $F7&gt;0, $G7&gt;0, $BD$7&gt;=$F7, $BD$7&lt;=($F7+ROUND(($G7-$F7+1)*$H7,0)-1))</formula>
    </cfRule>
    <cfRule type="expression" dxfId="19" priority="1551">
      <formula>AND($C7="Enrobés / Béton", $F7&gt;0, $G7&gt;0, $BD$7&gt;=$F7, $BD$7&lt;=$G7)</formula>
    </cfRule>
    <cfRule type="expression" dxfId="20" priority="1552">
      <formula>AND($C7="Enrobés / Béton", $F7&gt;0, $G7&gt;0, $BD$7&gt;=$F7, $BD$7&lt;=($F7+ROUND(($G7-$F7+1)*$H7,0)-1))</formula>
    </cfRule>
    <cfRule type="expression" dxfId="21" priority="1553">
      <formula>AND($C7="Bordures &amp; Trottoirs", $F7&gt;0, $G7&gt;0, $BD$7&gt;=$F7, $BD$7&lt;=$G7)</formula>
    </cfRule>
    <cfRule type="expression" dxfId="22" priority="1554">
      <formula>AND($C7="Bordures &amp; Trottoirs", $F7&gt;0, $G7&gt;0, $BD$7&gt;=$F7, $BD$7&lt;=($F7+ROUND(($G7-$F7+1)*$H7,0)-1))</formula>
    </cfRule>
    <cfRule type="expression" dxfId="23" priority="1555">
      <formula>AND($C7="Caniveaux &amp; Avaloirs", $F7&gt;0, $G7&gt;0, $BD$7&gt;=$F7, $BD$7&lt;=$G7)</formula>
    </cfRule>
    <cfRule type="expression" dxfId="24" priority="1556">
      <formula>AND($C7="Caniveaux &amp; Avaloirs", $F7&gt;0, $G7&gt;0, $BD$7&gt;=$F7, $BD$7&lt;=($F7+ROUND(($G7-$F7+1)*$H7,0)-1))</formula>
    </cfRule>
    <cfRule type="expression" dxfId="25" priority="1557">
      <formula>AND($C7="Éclairage / Candélabres", $F7&gt;0, $G7&gt;0, $BD$7&gt;=$F7, $BD$7&lt;=$G7)</formula>
    </cfRule>
    <cfRule type="expression" dxfId="26" priority="1558">
      <formula>AND($C7="Éclairage / Candélabres", $F7&gt;0, $G7&gt;0, $BD$7&gt;=$F7, $BD$7&lt;=($F7+ROUND(($G7-$F7+1)*$H7,0)-1))</formula>
    </cfRule>
    <cfRule type="expression" dxfId="27" priority="1559">
      <formula>AND($C7="Marquage &amp; Signalétique", $F7&gt;0, $G7&gt;0, $BD$7&gt;=$F7, $BD$7&lt;=$G7)</formula>
    </cfRule>
    <cfRule type="expression" dxfId="28" priority="1560">
      <formula>AND($C7="Marquage &amp; Signalétique", $F7&gt;0, $G7&gt;0, $BD$7&gt;=$F7, $BD$7&lt;=($F7+ROUND(($G7-$F7+1)*$H7,0)-1))</formula>
    </cfRule>
    <cfRule type="expression" dxfId="29" priority="1561">
      <formula>AND($C7="Espaces verts / Finitions", $F7&gt;0, $G7&gt;0, $BD$7&gt;=$F7, $BD$7&lt;=$G7)</formula>
    </cfRule>
    <cfRule type="expression" dxfId="30" priority="1562">
      <formula>AND($C7="Espaces verts / Finitions", $F7&gt;0, $G7&gt;0, $BD$7&gt;=$F7, $BD$7&lt;=($F7+ROUND(($G7-$F7+1)*$H7,0)-1))</formula>
    </cfRule>
    <cfRule type="expression" dxfId="31" priority="1563">
      <formula>AND($C7="Réception &amp; Réserves", $F7&gt;0, $G7&gt;0, $BD$7&gt;=$F7, $BD$7&lt;=$G7)</formula>
    </cfRule>
    <cfRule type="expression" dxfId="32" priority="1564">
      <formula>AND($C7="Réception &amp; Réserves", $F7&gt;0, $G7&gt;0, $BD$7&gt;=$F7, $BD$7&lt;=($F7+ROUND(($G7-$F7+1)*$H7,0)-1))</formula>
    </cfRule>
    <cfRule type="expression" dxfId="0" priority="1565">
      <formula>AND($C7="Réouverture circulation", $F7&gt;0, $G7&gt;0, $BD$7&gt;=$F7, $BD$7&lt;=$G7)</formula>
    </cfRule>
    <cfRule type="expression" dxfId="33" priority="1566">
      <formula>AND($C7="Réouverture circulation", $F7&gt;0, $G7&gt;0, $BD$7&gt;=$F7, $BD$7&lt;=($F7+ROUND(($G7-$F7+1)*$H7,0)-1))</formula>
    </cfRule>
  </conditionalFormatting>
  <conditionalFormatting sqref="BE7:BE43">
    <cfRule type="expression" dxfId="0" priority="47">
      <formula>($BE$7=TODAY())</formula>
    </cfRule>
  </conditionalFormatting>
  <conditionalFormatting sqref="BE8:BE43">
    <cfRule type="expression" dxfId="3" priority="1567">
      <formula>AND($C7="Études &amp; DICT", $F7&gt;0, $G7&gt;0, $BE$7&gt;=$F7, $BE$7&lt;=$G7)</formula>
    </cfRule>
    <cfRule type="expression" dxfId="4" priority="1568">
      <formula>AND($C7="Études &amp; DICT", $F7&gt;0, $G7&gt;0, $BE$7&gt;=$F7, $BE$7&lt;=($F7+ROUND(($G7-$F7+1)*$H7,0)-1))</formula>
    </cfRule>
    <cfRule type="expression" dxfId="5" priority="1569">
      <formula>AND($C7="Piquetage &amp; Implantation", $F7&gt;0, $G7&gt;0, $BE$7&gt;=$F7, $BE$7&lt;=$G7)</formula>
    </cfRule>
    <cfRule type="expression" dxfId="6" priority="1570">
      <formula>AND($C7="Piquetage &amp; Implantation", $F7&gt;0, $G7&gt;0, $BE$7&gt;=$F7, $BE$7&lt;=($F7+ROUND(($G7-$F7+1)*$H7,0)-1))</formula>
    </cfRule>
    <cfRule type="expression" dxfId="7" priority="1571">
      <formula>AND($C7="Préparation &amp; Signalisation", $F7&gt;0, $G7&gt;0, $BE$7&gt;=$F7, $BE$7&lt;=$G7)</formula>
    </cfRule>
    <cfRule type="expression" dxfId="8" priority="1572">
      <formula>AND($C7="Préparation &amp; Signalisation", $F7&gt;0, $G7&gt;0, $BE$7&gt;=$F7, $BE$7&lt;=($F7+ROUND(($G7-$F7+1)*$H7,0)-1))</formula>
    </cfRule>
    <cfRule type="expression" dxfId="9" priority="1573">
      <formula>AND($C7="Terrassement", $F7&gt;0, $G7&gt;0, $BE$7&gt;=$F7, $BE$7&lt;=$G7)</formula>
    </cfRule>
    <cfRule type="expression" dxfId="10" priority="1574">
      <formula>AND($C7="Terrassement", $F7&gt;0, $G7&gt;0, $BE$7&gt;=$F7, $BE$7&lt;=($F7+ROUND(($G7-$F7+1)*$H7,0)-1))</formula>
    </cfRule>
    <cfRule type="expression" dxfId="11" priority="1575">
      <formula>AND($C7="Réseaux (EU/EP/ER/GAZ)", $F7&gt;0, $G7&gt;0, $BE$7&gt;=$F7, $BE$7&lt;=$G7)</formula>
    </cfRule>
    <cfRule type="expression" dxfId="12" priority="1576">
      <formula>AND($C7="Réseaux (EU/EP/ER/GAZ)", $F7&gt;0, $G7&gt;0, $BE$7&gt;=$F7, $BE$7&lt;=($F7+ROUND(($G7-$F7+1)*$H7,0)-1))</formula>
    </cfRule>
    <cfRule type="expression" dxfId="13" priority="1577">
      <formula>AND($C7="Regard &amp; Branchement", $F7&gt;0, $G7&gt;0, $BE$7&gt;=$F7, $BE$7&lt;=$G7)</formula>
    </cfRule>
    <cfRule type="expression" dxfId="14" priority="1578">
      <formula>AND($C7="Regard &amp; Branchement", $F7&gt;0, $G7&gt;0, $BE$7&gt;=$F7, $BE$7&lt;=($F7+ROUND(($G7-$F7+1)*$H7,0)-1))</formula>
    </cfRule>
    <cfRule type="expression" dxfId="15" priority="1579">
      <formula>AND($C7="Structure (couche de forme)", $F7&gt;0, $G7&gt;0, $BE$7&gt;=$F7, $BE$7&lt;=$G7)</formula>
    </cfRule>
    <cfRule type="expression" dxfId="16" priority="1580">
      <formula>AND($C7="Structure (couche de forme)", $F7&gt;0, $G7&gt;0, $BE$7&gt;=$F7, $BE$7&lt;=($F7+ROUND(($G7-$F7+1)*$H7,0)-1))</formula>
    </cfRule>
    <cfRule type="expression" dxfId="17" priority="1581">
      <formula>AND($C7="Fondation/Grave", $F7&gt;0, $G7&gt;0, $BE$7&gt;=$F7, $BE$7&lt;=$G7)</formula>
    </cfRule>
    <cfRule type="expression" dxfId="18" priority="1582">
      <formula>AND($C7="Fondation/Grave", $F7&gt;0, $G7&gt;0, $BE$7&gt;=$F7, $BE$7&lt;=($F7+ROUND(($G7-$F7+1)*$H7,0)-1))</formula>
    </cfRule>
    <cfRule type="expression" dxfId="19" priority="1583">
      <formula>AND($C7="Enrobés / Béton", $F7&gt;0, $G7&gt;0, $BE$7&gt;=$F7, $BE$7&lt;=$G7)</formula>
    </cfRule>
    <cfRule type="expression" dxfId="20" priority="1584">
      <formula>AND($C7="Enrobés / Béton", $F7&gt;0, $G7&gt;0, $BE$7&gt;=$F7, $BE$7&lt;=($F7+ROUND(($G7-$F7+1)*$H7,0)-1))</formula>
    </cfRule>
    <cfRule type="expression" dxfId="21" priority="1585">
      <formula>AND($C7="Bordures &amp; Trottoirs", $F7&gt;0, $G7&gt;0, $BE$7&gt;=$F7, $BE$7&lt;=$G7)</formula>
    </cfRule>
    <cfRule type="expression" dxfId="22" priority="1586">
      <formula>AND($C7="Bordures &amp; Trottoirs", $F7&gt;0, $G7&gt;0, $BE$7&gt;=$F7, $BE$7&lt;=($F7+ROUND(($G7-$F7+1)*$H7,0)-1))</formula>
    </cfRule>
    <cfRule type="expression" dxfId="23" priority="1587">
      <formula>AND($C7="Caniveaux &amp; Avaloirs", $F7&gt;0, $G7&gt;0, $BE$7&gt;=$F7, $BE$7&lt;=$G7)</formula>
    </cfRule>
    <cfRule type="expression" dxfId="24" priority="1588">
      <formula>AND($C7="Caniveaux &amp; Avaloirs", $F7&gt;0, $G7&gt;0, $BE$7&gt;=$F7, $BE$7&lt;=($F7+ROUND(($G7-$F7+1)*$H7,0)-1))</formula>
    </cfRule>
    <cfRule type="expression" dxfId="25" priority="1589">
      <formula>AND($C7="Éclairage / Candélabres", $F7&gt;0, $G7&gt;0, $BE$7&gt;=$F7, $BE$7&lt;=$G7)</formula>
    </cfRule>
    <cfRule type="expression" dxfId="26" priority="1590">
      <formula>AND($C7="Éclairage / Candélabres", $F7&gt;0, $G7&gt;0, $BE$7&gt;=$F7, $BE$7&lt;=($F7+ROUND(($G7-$F7+1)*$H7,0)-1))</formula>
    </cfRule>
    <cfRule type="expression" dxfId="27" priority="1591">
      <formula>AND($C7="Marquage &amp; Signalétique", $F7&gt;0, $G7&gt;0, $BE$7&gt;=$F7, $BE$7&lt;=$G7)</formula>
    </cfRule>
    <cfRule type="expression" dxfId="28" priority="1592">
      <formula>AND($C7="Marquage &amp; Signalétique", $F7&gt;0, $G7&gt;0, $BE$7&gt;=$F7, $BE$7&lt;=($F7+ROUND(($G7-$F7+1)*$H7,0)-1))</formula>
    </cfRule>
    <cfRule type="expression" dxfId="29" priority="1593">
      <formula>AND($C7="Espaces verts / Finitions", $F7&gt;0, $G7&gt;0, $BE$7&gt;=$F7, $BE$7&lt;=$G7)</formula>
    </cfRule>
    <cfRule type="expression" dxfId="30" priority="1594">
      <formula>AND($C7="Espaces verts / Finitions", $F7&gt;0, $G7&gt;0, $BE$7&gt;=$F7, $BE$7&lt;=($F7+ROUND(($G7-$F7+1)*$H7,0)-1))</formula>
    </cfRule>
    <cfRule type="expression" dxfId="31" priority="1595">
      <formula>AND($C7="Réception &amp; Réserves", $F7&gt;0, $G7&gt;0, $BE$7&gt;=$F7, $BE$7&lt;=$G7)</formula>
    </cfRule>
    <cfRule type="expression" dxfId="32" priority="1596">
      <formula>AND($C7="Réception &amp; Réserves", $F7&gt;0, $G7&gt;0, $BE$7&gt;=$F7, $BE$7&lt;=($F7+ROUND(($G7-$F7+1)*$H7,0)-1))</formula>
    </cfRule>
    <cfRule type="expression" dxfId="0" priority="1597">
      <formula>AND($C7="Réouverture circulation", $F7&gt;0, $G7&gt;0, $BE$7&gt;=$F7, $BE$7&lt;=$G7)</formula>
    </cfRule>
    <cfRule type="expression" dxfId="33" priority="1598">
      <formula>AND($C7="Réouverture circulation", $F7&gt;0, $G7&gt;0, $BE$7&gt;=$F7, $BE$7&lt;=($F7+ROUND(($G7-$F7+1)*$H7,0)-1))</formula>
    </cfRule>
  </conditionalFormatting>
  <conditionalFormatting sqref="BF7:BF43">
    <cfRule type="expression" dxfId="0" priority="48">
      <formula>($BF$7=TODAY())</formula>
    </cfRule>
  </conditionalFormatting>
  <conditionalFormatting sqref="BF8:BF43">
    <cfRule type="expression" dxfId="3" priority="1599">
      <formula>AND($C7="Études &amp; DICT", $F7&gt;0, $G7&gt;0, $BF$7&gt;=$F7, $BF$7&lt;=$G7)</formula>
    </cfRule>
    <cfRule type="expression" dxfId="4" priority="1600">
      <formula>AND($C7="Études &amp; DICT", $F7&gt;0, $G7&gt;0, $BF$7&gt;=$F7, $BF$7&lt;=($F7+ROUND(($G7-$F7+1)*$H7,0)-1))</formula>
    </cfRule>
    <cfRule type="expression" dxfId="5" priority="1601">
      <formula>AND($C7="Piquetage &amp; Implantation", $F7&gt;0, $G7&gt;0, $BF$7&gt;=$F7, $BF$7&lt;=$G7)</formula>
    </cfRule>
    <cfRule type="expression" dxfId="6" priority="1602">
      <formula>AND($C7="Piquetage &amp; Implantation", $F7&gt;0, $G7&gt;0, $BF$7&gt;=$F7, $BF$7&lt;=($F7+ROUND(($G7-$F7+1)*$H7,0)-1))</formula>
    </cfRule>
    <cfRule type="expression" dxfId="7" priority="1603">
      <formula>AND($C7="Préparation &amp; Signalisation", $F7&gt;0, $G7&gt;0, $BF$7&gt;=$F7, $BF$7&lt;=$G7)</formula>
    </cfRule>
    <cfRule type="expression" dxfId="8" priority="1604">
      <formula>AND($C7="Préparation &amp; Signalisation", $F7&gt;0, $G7&gt;0, $BF$7&gt;=$F7, $BF$7&lt;=($F7+ROUND(($G7-$F7+1)*$H7,0)-1))</formula>
    </cfRule>
    <cfRule type="expression" dxfId="9" priority="1605">
      <formula>AND($C7="Terrassement", $F7&gt;0, $G7&gt;0, $BF$7&gt;=$F7, $BF$7&lt;=$G7)</formula>
    </cfRule>
    <cfRule type="expression" dxfId="10" priority="1606">
      <formula>AND($C7="Terrassement", $F7&gt;0, $G7&gt;0, $BF$7&gt;=$F7, $BF$7&lt;=($F7+ROUND(($G7-$F7+1)*$H7,0)-1))</formula>
    </cfRule>
    <cfRule type="expression" dxfId="11" priority="1607">
      <formula>AND($C7="Réseaux (EU/EP/ER/GAZ)", $F7&gt;0, $G7&gt;0, $BF$7&gt;=$F7, $BF$7&lt;=$G7)</formula>
    </cfRule>
    <cfRule type="expression" dxfId="12" priority="1608">
      <formula>AND($C7="Réseaux (EU/EP/ER/GAZ)", $F7&gt;0, $G7&gt;0, $BF$7&gt;=$F7, $BF$7&lt;=($F7+ROUND(($G7-$F7+1)*$H7,0)-1))</formula>
    </cfRule>
    <cfRule type="expression" dxfId="13" priority="1609">
      <formula>AND($C7="Regard &amp; Branchement", $F7&gt;0, $G7&gt;0, $BF$7&gt;=$F7, $BF$7&lt;=$G7)</formula>
    </cfRule>
    <cfRule type="expression" dxfId="14" priority="1610">
      <formula>AND($C7="Regard &amp; Branchement", $F7&gt;0, $G7&gt;0, $BF$7&gt;=$F7, $BF$7&lt;=($F7+ROUND(($G7-$F7+1)*$H7,0)-1))</formula>
    </cfRule>
    <cfRule type="expression" dxfId="15" priority="1611">
      <formula>AND($C7="Structure (couche de forme)", $F7&gt;0, $G7&gt;0, $BF$7&gt;=$F7, $BF$7&lt;=$G7)</formula>
    </cfRule>
    <cfRule type="expression" dxfId="16" priority="1612">
      <formula>AND($C7="Structure (couche de forme)", $F7&gt;0, $G7&gt;0, $BF$7&gt;=$F7, $BF$7&lt;=($F7+ROUND(($G7-$F7+1)*$H7,0)-1))</formula>
    </cfRule>
    <cfRule type="expression" dxfId="17" priority="1613">
      <formula>AND($C7="Fondation/Grave", $F7&gt;0, $G7&gt;0, $BF$7&gt;=$F7, $BF$7&lt;=$G7)</formula>
    </cfRule>
    <cfRule type="expression" dxfId="18" priority="1614">
      <formula>AND($C7="Fondation/Grave", $F7&gt;0, $G7&gt;0, $BF$7&gt;=$F7, $BF$7&lt;=($F7+ROUND(($G7-$F7+1)*$H7,0)-1))</formula>
    </cfRule>
    <cfRule type="expression" dxfId="19" priority="1615">
      <formula>AND($C7="Enrobés / Béton", $F7&gt;0, $G7&gt;0, $BF$7&gt;=$F7, $BF$7&lt;=$G7)</formula>
    </cfRule>
    <cfRule type="expression" dxfId="20" priority="1616">
      <formula>AND($C7="Enrobés / Béton", $F7&gt;0, $G7&gt;0, $BF$7&gt;=$F7, $BF$7&lt;=($F7+ROUND(($G7-$F7+1)*$H7,0)-1))</formula>
    </cfRule>
    <cfRule type="expression" dxfId="21" priority="1617">
      <formula>AND($C7="Bordures &amp; Trottoirs", $F7&gt;0, $G7&gt;0, $BF$7&gt;=$F7, $BF$7&lt;=$G7)</formula>
    </cfRule>
    <cfRule type="expression" dxfId="22" priority="1618">
      <formula>AND($C7="Bordures &amp; Trottoirs", $F7&gt;0, $G7&gt;0, $BF$7&gt;=$F7, $BF$7&lt;=($F7+ROUND(($G7-$F7+1)*$H7,0)-1))</formula>
    </cfRule>
    <cfRule type="expression" dxfId="23" priority="1619">
      <formula>AND($C7="Caniveaux &amp; Avaloirs", $F7&gt;0, $G7&gt;0, $BF$7&gt;=$F7, $BF$7&lt;=$G7)</formula>
    </cfRule>
    <cfRule type="expression" dxfId="24" priority="1620">
      <formula>AND($C7="Caniveaux &amp; Avaloirs", $F7&gt;0, $G7&gt;0, $BF$7&gt;=$F7, $BF$7&lt;=($F7+ROUND(($G7-$F7+1)*$H7,0)-1))</formula>
    </cfRule>
    <cfRule type="expression" dxfId="25" priority="1621">
      <formula>AND($C7="Éclairage / Candélabres", $F7&gt;0, $G7&gt;0, $BF$7&gt;=$F7, $BF$7&lt;=$G7)</formula>
    </cfRule>
    <cfRule type="expression" dxfId="26" priority="1622">
      <formula>AND($C7="Éclairage / Candélabres", $F7&gt;0, $G7&gt;0, $BF$7&gt;=$F7, $BF$7&lt;=($F7+ROUND(($G7-$F7+1)*$H7,0)-1))</formula>
    </cfRule>
    <cfRule type="expression" dxfId="27" priority="1623">
      <formula>AND($C7="Marquage &amp; Signalétique", $F7&gt;0, $G7&gt;0, $BF$7&gt;=$F7, $BF$7&lt;=$G7)</formula>
    </cfRule>
    <cfRule type="expression" dxfId="28" priority="1624">
      <formula>AND($C7="Marquage &amp; Signalétique", $F7&gt;0, $G7&gt;0, $BF$7&gt;=$F7, $BF$7&lt;=($F7+ROUND(($G7-$F7+1)*$H7,0)-1))</formula>
    </cfRule>
    <cfRule type="expression" dxfId="29" priority="1625">
      <formula>AND($C7="Espaces verts / Finitions", $F7&gt;0, $G7&gt;0, $BF$7&gt;=$F7, $BF$7&lt;=$G7)</formula>
    </cfRule>
    <cfRule type="expression" dxfId="30" priority="1626">
      <formula>AND($C7="Espaces verts / Finitions", $F7&gt;0, $G7&gt;0, $BF$7&gt;=$F7, $BF$7&lt;=($F7+ROUND(($G7-$F7+1)*$H7,0)-1))</formula>
    </cfRule>
    <cfRule type="expression" dxfId="31" priority="1627">
      <formula>AND($C7="Réception &amp; Réserves", $F7&gt;0, $G7&gt;0, $BF$7&gt;=$F7, $BF$7&lt;=$G7)</formula>
    </cfRule>
    <cfRule type="expression" dxfId="32" priority="1628">
      <formula>AND($C7="Réception &amp; Réserves", $F7&gt;0, $G7&gt;0, $BF$7&gt;=$F7, $BF$7&lt;=($F7+ROUND(($G7-$F7+1)*$H7,0)-1))</formula>
    </cfRule>
    <cfRule type="expression" dxfId="0" priority="1629">
      <formula>AND($C7="Réouverture circulation", $F7&gt;0, $G7&gt;0, $BF$7&gt;=$F7, $BF$7&lt;=$G7)</formula>
    </cfRule>
    <cfRule type="expression" dxfId="33" priority="1630">
      <formula>AND($C7="Réouverture circulation", $F7&gt;0, $G7&gt;0, $BF$7&gt;=$F7, $BF$7&lt;=($F7+ROUND(($G7-$F7+1)*$H7,0)-1))</formula>
    </cfRule>
  </conditionalFormatting>
  <conditionalFormatting sqref="BG7:BG43">
    <cfRule type="expression" dxfId="0" priority="49">
      <formula>($BG$7=TODAY())</formula>
    </cfRule>
  </conditionalFormatting>
  <conditionalFormatting sqref="BG8:BG43">
    <cfRule type="expression" dxfId="3" priority="1631">
      <formula>AND($C7="Études &amp; DICT", $F7&gt;0, $G7&gt;0, $BG$7&gt;=$F7, $BG$7&lt;=$G7)</formula>
    </cfRule>
    <cfRule type="expression" dxfId="4" priority="1632">
      <formula>AND($C7="Études &amp; DICT", $F7&gt;0, $G7&gt;0, $BG$7&gt;=$F7, $BG$7&lt;=($F7+ROUND(($G7-$F7+1)*$H7,0)-1))</formula>
    </cfRule>
    <cfRule type="expression" dxfId="5" priority="1633">
      <formula>AND($C7="Piquetage &amp; Implantation", $F7&gt;0, $G7&gt;0, $BG$7&gt;=$F7, $BG$7&lt;=$G7)</formula>
    </cfRule>
    <cfRule type="expression" dxfId="6" priority="1634">
      <formula>AND($C7="Piquetage &amp; Implantation", $F7&gt;0, $G7&gt;0, $BG$7&gt;=$F7, $BG$7&lt;=($F7+ROUND(($G7-$F7+1)*$H7,0)-1))</formula>
    </cfRule>
    <cfRule type="expression" dxfId="7" priority="1635">
      <formula>AND($C7="Préparation &amp; Signalisation", $F7&gt;0, $G7&gt;0, $BG$7&gt;=$F7, $BG$7&lt;=$G7)</formula>
    </cfRule>
    <cfRule type="expression" dxfId="8" priority="1636">
      <formula>AND($C7="Préparation &amp; Signalisation", $F7&gt;0, $G7&gt;0, $BG$7&gt;=$F7, $BG$7&lt;=($F7+ROUND(($G7-$F7+1)*$H7,0)-1))</formula>
    </cfRule>
    <cfRule type="expression" dxfId="9" priority="1637">
      <formula>AND($C7="Terrassement", $F7&gt;0, $G7&gt;0, $BG$7&gt;=$F7, $BG$7&lt;=$G7)</formula>
    </cfRule>
    <cfRule type="expression" dxfId="10" priority="1638">
      <formula>AND($C7="Terrassement", $F7&gt;0, $G7&gt;0, $BG$7&gt;=$F7, $BG$7&lt;=($F7+ROUND(($G7-$F7+1)*$H7,0)-1))</formula>
    </cfRule>
    <cfRule type="expression" dxfId="11" priority="1639">
      <formula>AND($C7="Réseaux (EU/EP/ER/GAZ)", $F7&gt;0, $G7&gt;0, $BG$7&gt;=$F7, $BG$7&lt;=$G7)</formula>
    </cfRule>
    <cfRule type="expression" dxfId="12" priority="1640">
      <formula>AND($C7="Réseaux (EU/EP/ER/GAZ)", $F7&gt;0, $G7&gt;0, $BG$7&gt;=$F7, $BG$7&lt;=($F7+ROUND(($G7-$F7+1)*$H7,0)-1))</formula>
    </cfRule>
    <cfRule type="expression" dxfId="13" priority="1641">
      <formula>AND($C7="Regard &amp; Branchement", $F7&gt;0, $G7&gt;0, $BG$7&gt;=$F7, $BG$7&lt;=$G7)</formula>
    </cfRule>
    <cfRule type="expression" dxfId="14" priority="1642">
      <formula>AND($C7="Regard &amp; Branchement", $F7&gt;0, $G7&gt;0, $BG$7&gt;=$F7, $BG$7&lt;=($F7+ROUND(($G7-$F7+1)*$H7,0)-1))</formula>
    </cfRule>
    <cfRule type="expression" dxfId="15" priority="1643">
      <formula>AND($C7="Structure (couche de forme)", $F7&gt;0, $G7&gt;0, $BG$7&gt;=$F7, $BG$7&lt;=$G7)</formula>
    </cfRule>
    <cfRule type="expression" dxfId="16" priority="1644">
      <formula>AND($C7="Structure (couche de forme)", $F7&gt;0, $G7&gt;0, $BG$7&gt;=$F7, $BG$7&lt;=($F7+ROUND(($G7-$F7+1)*$H7,0)-1))</formula>
    </cfRule>
    <cfRule type="expression" dxfId="17" priority="1645">
      <formula>AND($C7="Fondation/Grave", $F7&gt;0, $G7&gt;0, $BG$7&gt;=$F7, $BG$7&lt;=$G7)</formula>
    </cfRule>
    <cfRule type="expression" dxfId="18" priority="1646">
      <formula>AND($C7="Fondation/Grave", $F7&gt;0, $G7&gt;0, $BG$7&gt;=$F7, $BG$7&lt;=($F7+ROUND(($G7-$F7+1)*$H7,0)-1))</formula>
    </cfRule>
    <cfRule type="expression" dxfId="19" priority="1647">
      <formula>AND($C7="Enrobés / Béton", $F7&gt;0, $G7&gt;0, $BG$7&gt;=$F7, $BG$7&lt;=$G7)</formula>
    </cfRule>
    <cfRule type="expression" dxfId="20" priority="1648">
      <formula>AND($C7="Enrobés / Béton", $F7&gt;0, $G7&gt;0, $BG$7&gt;=$F7, $BG$7&lt;=($F7+ROUND(($G7-$F7+1)*$H7,0)-1))</formula>
    </cfRule>
    <cfRule type="expression" dxfId="21" priority="1649">
      <formula>AND($C7="Bordures &amp; Trottoirs", $F7&gt;0, $G7&gt;0, $BG$7&gt;=$F7, $BG$7&lt;=$G7)</formula>
    </cfRule>
    <cfRule type="expression" dxfId="22" priority="1650">
      <formula>AND($C7="Bordures &amp; Trottoirs", $F7&gt;0, $G7&gt;0, $BG$7&gt;=$F7, $BG$7&lt;=($F7+ROUND(($G7-$F7+1)*$H7,0)-1))</formula>
    </cfRule>
    <cfRule type="expression" dxfId="23" priority="1651">
      <formula>AND($C7="Caniveaux &amp; Avaloirs", $F7&gt;0, $G7&gt;0, $BG$7&gt;=$F7, $BG$7&lt;=$G7)</formula>
    </cfRule>
    <cfRule type="expression" dxfId="24" priority="1652">
      <formula>AND($C7="Caniveaux &amp; Avaloirs", $F7&gt;0, $G7&gt;0, $BG$7&gt;=$F7, $BG$7&lt;=($F7+ROUND(($G7-$F7+1)*$H7,0)-1))</formula>
    </cfRule>
    <cfRule type="expression" dxfId="25" priority="1653">
      <formula>AND($C7="Éclairage / Candélabres", $F7&gt;0, $G7&gt;0, $BG$7&gt;=$F7, $BG$7&lt;=$G7)</formula>
    </cfRule>
    <cfRule type="expression" dxfId="26" priority="1654">
      <formula>AND($C7="Éclairage / Candélabres", $F7&gt;0, $G7&gt;0, $BG$7&gt;=$F7, $BG$7&lt;=($F7+ROUND(($G7-$F7+1)*$H7,0)-1))</formula>
    </cfRule>
    <cfRule type="expression" dxfId="27" priority="1655">
      <formula>AND($C7="Marquage &amp; Signalétique", $F7&gt;0, $G7&gt;0, $BG$7&gt;=$F7, $BG$7&lt;=$G7)</formula>
    </cfRule>
    <cfRule type="expression" dxfId="28" priority="1656">
      <formula>AND($C7="Marquage &amp; Signalétique", $F7&gt;0, $G7&gt;0, $BG$7&gt;=$F7, $BG$7&lt;=($F7+ROUND(($G7-$F7+1)*$H7,0)-1))</formula>
    </cfRule>
    <cfRule type="expression" dxfId="29" priority="1657">
      <formula>AND($C7="Espaces verts / Finitions", $F7&gt;0, $G7&gt;0, $BG$7&gt;=$F7, $BG$7&lt;=$G7)</formula>
    </cfRule>
    <cfRule type="expression" dxfId="30" priority="1658">
      <formula>AND($C7="Espaces verts / Finitions", $F7&gt;0, $G7&gt;0, $BG$7&gt;=$F7, $BG$7&lt;=($F7+ROUND(($G7-$F7+1)*$H7,0)-1))</formula>
    </cfRule>
    <cfRule type="expression" dxfId="31" priority="1659">
      <formula>AND($C7="Réception &amp; Réserves", $F7&gt;0, $G7&gt;0, $BG$7&gt;=$F7, $BG$7&lt;=$G7)</formula>
    </cfRule>
    <cfRule type="expression" dxfId="32" priority="1660">
      <formula>AND($C7="Réception &amp; Réserves", $F7&gt;0, $G7&gt;0, $BG$7&gt;=$F7, $BG$7&lt;=($F7+ROUND(($G7-$F7+1)*$H7,0)-1))</formula>
    </cfRule>
    <cfRule type="expression" dxfId="0" priority="1661">
      <formula>AND($C7="Réouverture circulation", $F7&gt;0, $G7&gt;0, $BG$7&gt;=$F7, $BG$7&lt;=$G7)</formula>
    </cfRule>
    <cfRule type="expression" dxfId="33" priority="1662">
      <formula>AND($C7="Réouverture circulation", $F7&gt;0, $G7&gt;0, $BG$7&gt;=$F7, $BG$7&lt;=($F7+ROUND(($G7-$F7+1)*$H7,0)-1))</formula>
    </cfRule>
  </conditionalFormatting>
  <conditionalFormatting sqref="BH7:BH43">
    <cfRule type="expression" dxfId="0" priority="50">
      <formula>($BH$7=TODAY())</formula>
    </cfRule>
  </conditionalFormatting>
  <conditionalFormatting sqref="BH8:BH43">
    <cfRule type="expression" dxfId="3" priority="1663">
      <formula>AND($C7="Études &amp; DICT", $F7&gt;0, $G7&gt;0, $BH$7&gt;=$F7, $BH$7&lt;=$G7)</formula>
    </cfRule>
    <cfRule type="expression" dxfId="4" priority="1664">
      <formula>AND($C7="Études &amp; DICT", $F7&gt;0, $G7&gt;0, $BH$7&gt;=$F7, $BH$7&lt;=($F7+ROUND(($G7-$F7+1)*$H7,0)-1))</formula>
    </cfRule>
    <cfRule type="expression" dxfId="5" priority="1665">
      <formula>AND($C7="Piquetage &amp; Implantation", $F7&gt;0, $G7&gt;0, $BH$7&gt;=$F7, $BH$7&lt;=$G7)</formula>
    </cfRule>
    <cfRule type="expression" dxfId="6" priority="1666">
      <formula>AND($C7="Piquetage &amp; Implantation", $F7&gt;0, $G7&gt;0, $BH$7&gt;=$F7, $BH$7&lt;=($F7+ROUND(($G7-$F7+1)*$H7,0)-1))</formula>
    </cfRule>
    <cfRule type="expression" dxfId="7" priority="1667">
      <formula>AND($C7="Préparation &amp; Signalisation", $F7&gt;0, $G7&gt;0, $BH$7&gt;=$F7, $BH$7&lt;=$G7)</formula>
    </cfRule>
    <cfRule type="expression" dxfId="8" priority="1668">
      <formula>AND($C7="Préparation &amp; Signalisation", $F7&gt;0, $G7&gt;0, $BH$7&gt;=$F7, $BH$7&lt;=($F7+ROUND(($G7-$F7+1)*$H7,0)-1))</formula>
    </cfRule>
    <cfRule type="expression" dxfId="9" priority="1669">
      <formula>AND($C7="Terrassement", $F7&gt;0, $G7&gt;0, $BH$7&gt;=$F7, $BH$7&lt;=$G7)</formula>
    </cfRule>
    <cfRule type="expression" dxfId="10" priority="1670">
      <formula>AND($C7="Terrassement", $F7&gt;0, $G7&gt;0, $BH$7&gt;=$F7, $BH$7&lt;=($F7+ROUND(($G7-$F7+1)*$H7,0)-1))</formula>
    </cfRule>
    <cfRule type="expression" dxfId="11" priority="1671">
      <formula>AND($C7="Réseaux (EU/EP/ER/GAZ)", $F7&gt;0, $G7&gt;0, $BH$7&gt;=$F7, $BH$7&lt;=$G7)</formula>
    </cfRule>
    <cfRule type="expression" dxfId="12" priority="1672">
      <formula>AND($C7="Réseaux (EU/EP/ER/GAZ)", $F7&gt;0, $G7&gt;0, $BH$7&gt;=$F7, $BH$7&lt;=($F7+ROUND(($G7-$F7+1)*$H7,0)-1))</formula>
    </cfRule>
    <cfRule type="expression" dxfId="13" priority="1673">
      <formula>AND($C7="Regard &amp; Branchement", $F7&gt;0, $G7&gt;0, $BH$7&gt;=$F7, $BH$7&lt;=$G7)</formula>
    </cfRule>
    <cfRule type="expression" dxfId="14" priority="1674">
      <formula>AND($C7="Regard &amp; Branchement", $F7&gt;0, $G7&gt;0, $BH$7&gt;=$F7, $BH$7&lt;=($F7+ROUND(($G7-$F7+1)*$H7,0)-1))</formula>
    </cfRule>
    <cfRule type="expression" dxfId="15" priority="1675">
      <formula>AND($C7="Structure (couche de forme)", $F7&gt;0, $G7&gt;0, $BH$7&gt;=$F7, $BH$7&lt;=$G7)</formula>
    </cfRule>
    <cfRule type="expression" dxfId="16" priority="1676">
      <formula>AND($C7="Structure (couche de forme)", $F7&gt;0, $G7&gt;0, $BH$7&gt;=$F7, $BH$7&lt;=($F7+ROUND(($G7-$F7+1)*$H7,0)-1))</formula>
    </cfRule>
    <cfRule type="expression" dxfId="17" priority="1677">
      <formula>AND($C7="Fondation/Grave", $F7&gt;0, $G7&gt;0, $BH$7&gt;=$F7, $BH$7&lt;=$G7)</formula>
    </cfRule>
    <cfRule type="expression" dxfId="18" priority="1678">
      <formula>AND($C7="Fondation/Grave", $F7&gt;0, $G7&gt;0, $BH$7&gt;=$F7, $BH$7&lt;=($F7+ROUND(($G7-$F7+1)*$H7,0)-1))</formula>
    </cfRule>
    <cfRule type="expression" dxfId="19" priority="1679">
      <formula>AND($C7="Enrobés / Béton", $F7&gt;0, $G7&gt;0, $BH$7&gt;=$F7, $BH$7&lt;=$G7)</formula>
    </cfRule>
    <cfRule type="expression" dxfId="20" priority="1680">
      <formula>AND($C7="Enrobés / Béton", $F7&gt;0, $G7&gt;0, $BH$7&gt;=$F7, $BH$7&lt;=($F7+ROUND(($G7-$F7+1)*$H7,0)-1))</formula>
    </cfRule>
    <cfRule type="expression" dxfId="21" priority="1681">
      <formula>AND($C7="Bordures &amp; Trottoirs", $F7&gt;0, $G7&gt;0, $BH$7&gt;=$F7, $BH$7&lt;=$G7)</formula>
    </cfRule>
    <cfRule type="expression" dxfId="22" priority="1682">
      <formula>AND($C7="Bordures &amp; Trottoirs", $F7&gt;0, $G7&gt;0, $BH$7&gt;=$F7, $BH$7&lt;=($F7+ROUND(($G7-$F7+1)*$H7,0)-1))</formula>
    </cfRule>
    <cfRule type="expression" dxfId="23" priority="1683">
      <formula>AND($C7="Caniveaux &amp; Avaloirs", $F7&gt;0, $G7&gt;0, $BH$7&gt;=$F7, $BH$7&lt;=$G7)</formula>
    </cfRule>
    <cfRule type="expression" dxfId="24" priority="1684">
      <formula>AND($C7="Caniveaux &amp; Avaloirs", $F7&gt;0, $G7&gt;0, $BH$7&gt;=$F7, $BH$7&lt;=($F7+ROUND(($G7-$F7+1)*$H7,0)-1))</formula>
    </cfRule>
    <cfRule type="expression" dxfId="25" priority="1685">
      <formula>AND($C7="Éclairage / Candélabres", $F7&gt;0, $G7&gt;0, $BH$7&gt;=$F7, $BH$7&lt;=$G7)</formula>
    </cfRule>
    <cfRule type="expression" dxfId="26" priority="1686">
      <formula>AND($C7="Éclairage / Candélabres", $F7&gt;0, $G7&gt;0, $BH$7&gt;=$F7, $BH$7&lt;=($F7+ROUND(($G7-$F7+1)*$H7,0)-1))</formula>
    </cfRule>
    <cfRule type="expression" dxfId="27" priority="1687">
      <formula>AND($C7="Marquage &amp; Signalétique", $F7&gt;0, $G7&gt;0, $BH$7&gt;=$F7, $BH$7&lt;=$G7)</formula>
    </cfRule>
    <cfRule type="expression" dxfId="28" priority="1688">
      <formula>AND($C7="Marquage &amp; Signalétique", $F7&gt;0, $G7&gt;0, $BH$7&gt;=$F7, $BH$7&lt;=($F7+ROUND(($G7-$F7+1)*$H7,0)-1))</formula>
    </cfRule>
    <cfRule type="expression" dxfId="29" priority="1689">
      <formula>AND($C7="Espaces verts / Finitions", $F7&gt;0, $G7&gt;0, $BH$7&gt;=$F7, $BH$7&lt;=$G7)</formula>
    </cfRule>
    <cfRule type="expression" dxfId="30" priority="1690">
      <formula>AND($C7="Espaces verts / Finitions", $F7&gt;0, $G7&gt;0, $BH$7&gt;=$F7, $BH$7&lt;=($F7+ROUND(($G7-$F7+1)*$H7,0)-1))</formula>
    </cfRule>
    <cfRule type="expression" dxfId="31" priority="1691">
      <formula>AND($C7="Réception &amp; Réserves", $F7&gt;0, $G7&gt;0, $BH$7&gt;=$F7, $BH$7&lt;=$G7)</formula>
    </cfRule>
    <cfRule type="expression" dxfId="32" priority="1692">
      <formula>AND($C7="Réception &amp; Réserves", $F7&gt;0, $G7&gt;0, $BH$7&gt;=$F7, $BH$7&lt;=($F7+ROUND(($G7-$F7+1)*$H7,0)-1))</formula>
    </cfRule>
    <cfRule type="expression" dxfId="0" priority="1693">
      <formula>AND($C7="Réouverture circulation", $F7&gt;0, $G7&gt;0, $BH$7&gt;=$F7, $BH$7&lt;=$G7)</formula>
    </cfRule>
    <cfRule type="expression" dxfId="33" priority="1694">
      <formula>AND($C7="Réouverture circulation", $F7&gt;0, $G7&gt;0, $BH$7&gt;=$F7, $BH$7&lt;=($F7+ROUND(($G7-$F7+1)*$H7,0)-1))</formula>
    </cfRule>
  </conditionalFormatting>
  <conditionalFormatting sqref="BI7:BI43">
    <cfRule type="expression" dxfId="0" priority="51">
      <formula>($BI$7=TODAY())</formula>
    </cfRule>
  </conditionalFormatting>
  <conditionalFormatting sqref="BI8:BI43">
    <cfRule type="expression" dxfId="3" priority="1695">
      <formula>AND($C7="Études &amp; DICT", $F7&gt;0, $G7&gt;0, $BI$7&gt;=$F7, $BI$7&lt;=$G7)</formula>
    </cfRule>
    <cfRule type="expression" dxfId="4" priority="1696">
      <formula>AND($C7="Études &amp; DICT", $F7&gt;0, $G7&gt;0, $BI$7&gt;=$F7, $BI$7&lt;=($F7+ROUND(($G7-$F7+1)*$H7,0)-1))</formula>
    </cfRule>
    <cfRule type="expression" dxfId="5" priority="1697">
      <formula>AND($C7="Piquetage &amp; Implantation", $F7&gt;0, $G7&gt;0, $BI$7&gt;=$F7, $BI$7&lt;=$G7)</formula>
    </cfRule>
    <cfRule type="expression" dxfId="6" priority="1698">
      <formula>AND($C7="Piquetage &amp; Implantation", $F7&gt;0, $G7&gt;0, $BI$7&gt;=$F7, $BI$7&lt;=($F7+ROUND(($G7-$F7+1)*$H7,0)-1))</formula>
    </cfRule>
    <cfRule type="expression" dxfId="7" priority="1699">
      <formula>AND($C7="Préparation &amp; Signalisation", $F7&gt;0, $G7&gt;0, $BI$7&gt;=$F7, $BI$7&lt;=$G7)</formula>
    </cfRule>
    <cfRule type="expression" dxfId="8" priority="1700">
      <formula>AND($C7="Préparation &amp; Signalisation", $F7&gt;0, $G7&gt;0, $BI$7&gt;=$F7, $BI$7&lt;=($F7+ROUND(($G7-$F7+1)*$H7,0)-1))</formula>
    </cfRule>
    <cfRule type="expression" dxfId="9" priority="1701">
      <formula>AND($C7="Terrassement", $F7&gt;0, $G7&gt;0, $BI$7&gt;=$F7, $BI$7&lt;=$G7)</formula>
    </cfRule>
    <cfRule type="expression" dxfId="10" priority="1702">
      <formula>AND($C7="Terrassement", $F7&gt;0, $G7&gt;0, $BI$7&gt;=$F7, $BI$7&lt;=($F7+ROUND(($G7-$F7+1)*$H7,0)-1))</formula>
    </cfRule>
    <cfRule type="expression" dxfId="11" priority="1703">
      <formula>AND($C7="Réseaux (EU/EP/ER/GAZ)", $F7&gt;0, $G7&gt;0, $BI$7&gt;=$F7, $BI$7&lt;=$G7)</formula>
    </cfRule>
    <cfRule type="expression" dxfId="12" priority="1704">
      <formula>AND($C7="Réseaux (EU/EP/ER/GAZ)", $F7&gt;0, $G7&gt;0, $BI$7&gt;=$F7, $BI$7&lt;=($F7+ROUND(($G7-$F7+1)*$H7,0)-1))</formula>
    </cfRule>
    <cfRule type="expression" dxfId="13" priority="1705">
      <formula>AND($C7="Regard &amp; Branchement", $F7&gt;0, $G7&gt;0, $BI$7&gt;=$F7, $BI$7&lt;=$G7)</formula>
    </cfRule>
    <cfRule type="expression" dxfId="14" priority="1706">
      <formula>AND($C7="Regard &amp; Branchement", $F7&gt;0, $G7&gt;0, $BI$7&gt;=$F7, $BI$7&lt;=($F7+ROUND(($G7-$F7+1)*$H7,0)-1))</formula>
    </cfRule>
    <cfRule type="expression" dxfId="15" priority="1707">
      <formula>AND($C7="Structure (couche de forme)", $F7&gt;0, $G7&gt;0, $BI$7&gt;=$F7, $BI$7&lt;=$G7)</formula>
    </cfRule>
    <cfRule type="expression" dxfId="16" priority="1708">
      <formula>AND($C7="Structure (couche de forme)", $F7&gt;0, $G7&gt;0, $BI$7&gt;=$F7, $BI$7&lt;=($F7+ROUND(($G7-$F7+1)*$H7,0)-1))</formula>
    </cfRule>
    <cfRule type="expression" dxfId="17" priority="1709">
      <formula>AND($C7="Fondation/Grave", $F7&gt;0, $G7&gt;0, $BI$7&gt;=$F7, $BI$7&lt;=$G7)</formula>
    </cfRule>
    <cfRule type="expression" dxfId="18" priority="1710">
      <formula>AND($C7="Fondation/Grave", $F7&gt;0, $G7&gt;0, $BI$7&gt;=$F7, $BI$7&lt;=($F7+ROUND(($G7-$F7+1)*$H7,0)-1))</formula>
    </cfRule>
    <cfRule type="expression" dxfId="19" priority="1711">
      <formula>AND($C7="Enrobés / Béton", $F7&gt;0, $G7&gt;0, $BI$7&gt;=$F7, $BI$7&lt;=$G7)</formula>
    </cfRule>
    <cfRule type="expression" dxfId="20" priority="1712">
      <formula>AND($C7="Enrobés / Béton", $F7&gt;0, $G7&gt;0, $BI$7&gt;=$F7, $BI$7&lt;=($F7+ROUND(($G7-$F7+1)*$H7,0)-1))</formula>
    </cfRule>
    <cfRule type="expression" dxfId="21" priority="1713">
      <formula>AND($C7="Bordures &amp; Trottoirs", $F7&gt;0, $G7&gt;0, $BI$7&gt;=$F7, $BI$7&lt;=$G7)</formula>
    </cfRule>
    <cfRule type="expression" dxfId="22" priority="1714">
      <formula>AND($C7="Bordures &amp; Trottoirs", $F7&gt;0, $G7&gt;0, $BI$7&gt;=$F7, $BI$7&lt;=($F7+ROUND(($G7-$F7+1)*$H7,0)-1))</formula>
    </cfRule>
    <cfRule type="expression" dxfId="23" priority="1715">
      <formula>AND($C7="Caniveaux &amp; Avaloirs", $F7&gt;0, $G7&gt;0, $BI$7&gt;=$F7, $BI$7&lt;=$G7)</formula>
    </cfRule>
    <cfRule type="expression" dxfId="24" priority="1716">
      <formula>AND($C7="Caniveaux &amp; Avaloirs", $F7&gt;0, $G7&gt;0, $BI$7&gt;=$F7, $BI$7&lt;=($F7+ROUND(($G7-$F7+1)*$H7,0)-1))</formula>
    </cfRule>
    <cfRule type="expression" dxfId="25" priority="1717">
      <formula>AND($C7="Éclairage / Candélabres", $F7&gt;0, $G7&gt;0, $BI$7&gt;=$F7, $BI$7&lt;=$G7)</formula>
    </cfRule>
    <cfRule type="expression" dxfId="26" priority="1718">
      <formula>AND($C7="Éclairage / Candélabres", $F7&gt;0, $G7&gt;0, $BI$7&gt;=$F7, $BI$7&lt;=($F7+ROUND(($G7-$F7+1)*$H7,0)-1))</formula>
    </cfRule>
    <cfRule type="expression" dxfId="27" priority="1719">
      <formula>AND($C7="Marquage &amp; Signalétique", $F7&gt;0, $G7&gt;0, $BI$7&gt;=$F7, $BI$7&lt;=$G7)</formula>
    </cfRule>
    <cfRule type="expression" dxfId="28" priority="1720">
      <formula>AND($C7="Marquage &amp; Signalétique", $F7&gt;0, $G7&gt;0, $BI$7&gt;=$F7, $BI$7&lt;=($F7+ROUND(($G7-$F7+1)*$H7,0)-1))</formula>
    </cfRule>
    <cfRule type="expression" dxfId="29" priority="1721">
      <formula>AND($C7="Espaces verts / Finitions", $F7&gt;0, $G7&gt;0, $BI$7&gt;=$F7, $BI$7&lt;=$G7)</formula>
    </cfRule>
    <cfRule type="expression" dxfId="30" priority="1722">
      <formula>AND($C7="Espaces verts / Finitions", $F7&gt;0, $G7&gt;0, $BI$7&gt;=$F7, $BI$7&lt;=($F7+ROUND(($G7-$F7+1)*$H7,0)-1))</formula>
    </cfRule>
    <cfRule type="expression" dxfId="31" priority="1723">
      <formula>AND($C7="Réception &amp; Réserves", $F7&gt;0, $G7&gt;0, $BI$7&gt;=$F7, $BI$7&lt;=$G7)</formula>
    </cfRule>
    <cfRule type="expression" dxfId="32" priority="1724">
      <formula>AND($C7="Réception &amp; Réserves", $F7&gt;0, $G7&gt;0, $BI$7&gt;=$F7, $BI$7&lt;=($F7+ROUND(($G7-$F7+1)*$H7,0)-1))</formula>
    </cfRule>
    <cfRule type="expression" dxfId="0" priority="1725">
      <formula>AND($C7="Réouverture circulation", $F7&gt;0, $G7&gt;0, $BI$7&gt;=$F7, $BI$7&lt;=$G7)</formula>
    </cfRule>
    <cfRule type="expression" dxfId="33" priority="1726">
      <formula>AND($C7="Réouverture circulation", $F7&gt;0, $G7&gt;0, $BI$7&gt;=$F7, $BI$7&lt;=($F7+ROUND(($G7-$F7+1)*$H7,0)-1))</formula>
    </cfRule>
  </conditionalFormatting>
  <conditionalFormatting sqref="BJ7:BJ43">
    <cfRule type="expression" dxfId="0" priority="52">
      <formula>($BJ$7=TODAY())</formula>
    </cfRule>
  </conditionalFormatting>
  <conditionalFormatting sqref="BJ8:BJ43">
    <cfRule type="expression" dxfId="3" priority="1727">
      <formula>AND($C7="Études &amp; DICT", $F7&gt;0, $G7&gt;0, $BJ$7&gt;=$F7, $BJ$7&lt;=$G7)</formula>
    </cfRule>
    <cfRule type="expression" dxfId="4" priority="1728">
      <formula>AND($C7="Études &amp; DICT", $F7&gt;0, $G7&gt;0, $BJ$7&gt;=$F7, $BJ$7&lt;=($F7+ROUND(($G7-$F7+1)*$H7,0)-1))</formula>
    </cfRule>
    <cfRule type="expression" dxfId="5" priority="1729">
      <formula>AND($C7="Piquetage &amp; Implantation", $F7&gt;0, $G7&gt;0, $BJ$7&gt;=$F7, $BJ$7&lt;=$G7)</formula>
    </cfRule>
    <cfRule type="expression" dxfId="6" priority="1730">
      <formula>AND($C7="Piquetage &amp; Implantation", $F7&gt;0, $G7&gt;0, $BJ$7&gt;=$F7, $BJ$7&lt;=($F7+ROUND(($G7-$F7+1)*$H7,0)-1))</formula>
    </cfRule>
    <cfRule type="expression" dxfId="7" priority="1731">
      <formula>AND($C7="Préparation &amp; Signalisation", $F7&gt;0, $G7&gt;0, $BJ$7&gt;=$F7, $BJ$7&lt;=$G7)</formula>
    </cfRule>
    <cfRule type="expression" dxfId="8" priority="1732">
      <formula>AND($C7="Préparation &amp; Signalisation", $F7&gt;0, $G7&gt;0, $BJ$7&gt;=$F7, $BJ$7&lt;=($F7+ROUND(($G7-$F7+1)*$H7,0)-1))</formula>
    </cfRule>
    <cfRule type="expression" dxfId="9" priority="1733">
      <formula>AND($C7="Terrassement", $F7&gt;0, $G7&gt;0, $BJ$7&gt;=$F7, $BJ$7&lt;=$G7)</formula>
    </cfRule>
    <cfRule type="expression" dxfId="10" priority="1734">
      <formula>AND($C7="Terrassement", $F7&gt;0, $G7&gt;0, $BJ$7&gt;=$F7, $BJ$7&lt;=($F7+ROUND(($G7-$F7+1)*$H7,0)-1))</formula>
    </cfRule>
    <cfRule type="expression" dxfId="11" priority="1735">
      <formula>AND($C7="Réseaux (EU/EP/ER/GAZ)", $F7&gt;0, $G7&gt;0, $BJ$7&gt;=$F7, $BJ$7&lt;=$G7)</formula>
    </cfRule>
    <cfRule type="expression" dxfId="12" priority="1736">
      <formula>AND($C7="Réseaux (EU/EP/ER/GAZ)", $F7&gt;0, $G7&gt;0, $BJ$7&gt;=$F7, $BJ$7&lt;=($F7+ROUND(($G7-$F7+1)*$H7,0)-1))</formula>
    </cfRule>
    <cfRule type="expression" dxfId="13" priority="1737">
      <formula>AND($C7="Regard &amp; Branchement", $F7&gt;0, $G7&gt;0, $BJ$7&gt;=$F7, $BJ$7&lt;=$G7)</formula>
    </cfRule>
    <cfRule type="expression" dxfId="14" priority="1738">
      <formula>AND($C7="Regard &amp; Branchement", $F7&gt;0, $G7&gt;0, $BJ$7&gt;=$F7, $BJ$7&lt;=($F7+ROUND(($G7-$F7+1)*$H7,0)-1))</formula>
    </cfRule>
    <cfRule type="expression" dxfId="15" priority="1739">
      <formula>AND($C7="Structure (couche de forme)", $F7&gt;0, $G7&gt;0, $BJ$7&gt;=$F7, $BJ$7&lt;=$G7)</formula>
    </cfRule>
    <cfRule type="expression" dxfId="16" priority="1740">
      <formula>AND($C7="Structure (couche de forme)", $F7&gt;0, $G7&gt;0, $BJ$7&gt;=$F7, $BJ$7&lt;=($F7+ROUND(($G7-$F7+1)*$H7,0)-1))</formula>
    </cfRule>
    <cfRule type="expression" dxfId="17" priority="1741">
      <formula>AND($C7="Fondation/Grave", $F7&gt;0, $G7&gt;0, $BJ$7&gt;=$F7, $BJ$7&lt;=$G7)</formula>
    </cfRule>
    <cfRule type="expression" dxfId="18" priority="1742">
      <formula>AND($C7="Fondation/Grave", $F7&gt;0, $G7&gt;0, $BJ$7&gt;=$F7, $BJ$7&lt;=($F7+ROUND(($G7-$F7+1)*$H7,0)-1))</formula>
    </cfRule>
    <cfRule type="expression" dxfId="19" priority="1743">
      <formula>AND($C7="Enrobés / Béton", $F7&gt;0, $G7&gt;0, $BJ$7&gt;=$F7, $BJ$7&lt;=$G7)</formula>
    </cfRule>
    <cfRule type="expression" dxfId="20" priority="1744">
      <formula>AND($C7="Enrobés / Béton", $F7&gt;0, $G7&gt;0, $BJ$7&gt;=$F7, $BJ$7&lt;=($F7+ROUND(($G7-$F7+1)*$H7,0)-1))</formula>
    </cfRule>
    <cfRule type="expression" dxfId="21" priority="1745">
      <formula>AND($C7="Bordures &amp; Trottoirs", $F7&gt;0, $G7&gt;0, $BJ$7&gt;=$F7, $BJ$7&lt;=$G7)</formula>
    </cfRule>
    <cfRule type="expression" dxfId="22" priority="1746">
      <formula>AND($C7="Bordures &amp; Trottoirs", $F7&gt;0, $G7&gt;0, $BJ$7&gt;=$F7, $BJ$7&lt;=($F7+ROUND(($G7-$F7+1)*$H7,0)-1))</formula>
    </cfRule>
    <cfRule type="expression" dxfId="23" priority="1747">
      <formula>AND($C7="Caniveaux &amp; Avaloirs", $F7&gt;0, $G7&gt;0, $BJ$7&gt;=$F7, $BJ$7&lt;=$G7)</formula>
    </cfRule>
    <cfRule type="expression" dxfId="24" priority="1748">
      <formula>AND($C7="Caniveaux &amp; Avaloirs", $F7&gt;0, $G7&gt;0, $BJ$7&gt;=$F7, $BJ$7&lt;=($F7+ROUND(($G7-$F7+1)*$H7,0)-1))</formula>
    </cfRule>
    <cfRule type="expression" dxfId="25" priority="1749">
      <formula>AND($C7="Éclairage / Candélabres", $F7&gt;0, $G7&gt;0, $BJ$7&gt;=$F7, $BJ$7&lt;=$G7)</formula>
    </cfRule>
    <cfRule type="expression" dxfId="26" priority="1750">
      <formula>AND($C7="Éclairage / Candélabres", $F7&gt;0, $G7&gt;0, $BJ$7&gt;=$F7, $BJ$7&lt;=($F7+ROUND(($G7-$F7+1)*$H7,0)-1))</formula>
    </cfRule>
    <cfRule type="expression" dxfId="27" priority="1751">
      <formula>AND($C7="Marquage &amp; Signalétique", $F7&gt;0, $G7&gt;0, $BJ$7&gt;=$F7, $BJ$7&lt;=$G7)</formula>
    </cfRule>
    <cfRule type="expression" dxfId="28" priority="1752">
      <formula>AND($C7="Marquage &amp; Signalétique", $F7&gt;0, $G7&gt;0, $BJ$7&gt;=$F7, $BJ$7&lt;=($F7+ROUND(($G7-$F7+1)*$H7,0)-1))</formula>
    </cfRule>
    <cfRule type="expression" dxfId="29" priority="1753">
      <formula>AND($C7="Espaces verts / Finitions", $F7&gt;0, $G7&gt;0, $BJ$7&gt;=$F7, $BJ$7&lt;=$G7)</formula>
    </cfRule>
    <cfRule type="expression" dxfId="30" priority="1754">
      <formula>AND($C7="Espaces verts / Finitions", $F7&gt;0, $G7&gt;0, $BJ$7&gt;=$F7, $BJ$7&lt;=($F7+ROUND(($G7-$F7+1)*$H7,0)-1))</formula>
    </cfRule>
    <cfRule type="expression" dxfId="31" priority="1755">
      <formula>AND($C7="Réception &amp; Réserves", $F7&gt;0, $G7&gt;0, $BJ$7&gt;=$F7, $BJ$7&lt;=$G7)</formula>
    </cfRule>
    <cfRule type="expression" dxfId="32" priority="1756">
      <formula>AND($C7="Réception &amp; Réserves", $F7&gt;0, $G7&gt;0, $BJ$7&gt;=$F7, $BJ$7&lt;=($F7+ROUND(($G7-$F7+1)*$H7,0)-1))</formula>
    </cfRule>
    <cfRule type="expression" dxfId="0" priority="1757">
      <formula>AND($C7="Réouverture circulation", $F7&gt;0, $G7&gt;0, $BJ$7&gt;=$F7, $BJ$7&lt;=$G7)</formula>
    </cfRule>
    <cfRule type="expression" dxfId="33" priority="1758">
      <formula>AND($C7="Réouverture circulation", $F7&gt;0, $G7&gt;0, $BJ$7&gt;=$F7, $BJ$7&lt;=($F7+ROUND(($G7-$F7+1)*$H7,0)-1))</formula>
    </cfRule>
  </conditionalFormatting>
  <conditionalFormatting sqref="BK7:BK43">
    <cfRule type="expression" dxfId="0" priority="53">
      <formula>($BK$7=TODAY())</formula>
    </cfRule>
  </conditionalFormatting>
  <conditionalFormatting sqref="BK8:BK43">
    <cfRule type="expression" dxfId="3" priority="1759">
      <formula>AND($C7="Études &amp; DICT", $F7&gt;0, $G7&gt;0, $BK$7&gt;=$F7, $BK$7&lt;=$G7)</formula>
    </cfRule>
    <cfRule type="expression" dxfId="4" priority="1760">
      <formula>AND($C7="Études &amp; DICT", $F7&gt;0, $G7&gt;0, $BK$7&gt;=$F7, $BK$7&lt;=($F7+ROUND(($G7-$F7+1)*$H7,0)-1))</formula>
    </cfRule>
    <cfRule type="expression" dxfId="5" priority="1761">
      <formula>AND($C7="Piquetage &amp; Implantation", $F7&gt;0, $G7&gt;0, $BK$7&gt;=$F7, $BK$7&lt;=$G7)</formula>
    </cfRule>
    <cfRule type="expression" dxfId="6" priority="1762">
      <formula>AND($C7="Piquetage &amp; Implantation", $F7&gt;0, $G7&gt;0, $BK$7&gt;=$F7, $BK$7&lt;=($F7+ROUND(($G7-$F7+1)*$H7,0)-1))</formula>
    </cfRule>
    <cfRule type="expression" dxfId="7" priority="1763">
      <formula>AND($C7="Préparation &amp; Signalisation", $F7&gt;0, $G7&gt;0, $BK$7&gt;=$F7, $BK$7&lt;=$G7)</formula>
    </cfRule>
    <cfRule type="expression" dxfId="8" priority="1764">
      <formula>AND($C7="Préparation &amp; Signalisation", $F7&gt;0, $G7&gt;0, $BK$7&gt;=$F7, $BK$7&lt;=($F7+ROUND(($G7-$F7+1)*$H7,0)-1))</formula>
    </cfRule>
    <cfRule type="expression" dxfId="9" priority="1765">
      <formula>AND($C7="Terrassement", $F7&gt;0, $G7&gt;0, $BK$7&gt;=$F7, $BK$7&lt;=$G7)</formula>
    </cfRule>
    <cfRule type="expression" dxfId="10" priority="1766">
      <formula>AND($C7="Terrassement", $F7&gt;0, $G7&gt;0, $BK$7&gt;=$F7, $BK$7&lt;=($F7+ROUND(($G7-$F7+1)*$H7,0)-1))</formula>
    </cfRule>
    <cfRule type="expression" dxfId="11" priority="1767">
      <formula>AND($C7="Réseaux (EU/EP/ER/GAZ)", $F7&gt;0, $G7&gt;0, $BK$7&gt;=$F7, $BK$7&lt;=$G7)</formula>
    </cfRule>
    <cfRule type="expression" dxfId="12" priority="1768">
      <formula>AND($C7="Réseaux (EU/EP/ER/GAZ)", $F7&gt;0, $G7&gt;0, $BK$7&gt;=$F7, $BK$7&lt;=($F7+ROUND(($G7-$F7+1)*$H7,0)-1))</formula>
    </cfRule>
    <cfRule type="expression" dxfId="13" priority="1769">
      <formula>AND($C7="Regard &amp; Branchement", $F7&gt;0, $G7&gt;0, $BK$7&gt;=$F7, $BK$7&lt;=$G7)</formula>
    </cfRule>
    <cfRule type="expression" dxfId="14" priority="1770">
      <formula>AND($C7="Regard &amp; Branchement", $F7&gt;0, $G7&gt;0, $BK$7&gt;=$F7, $BK$7&lt;=($F7+ROUND(($G7-$F7+1)*$H7,0)-1))</formula>
    </cfRule>
    <cfRule type="expression" dxfId="15" priority="1771">
      <formula>AND($C7="Structure (couche de forme)", $F7&gt;0, $G7&gt;0, $BK$7&gt;=$F7, $BK$7&lt;=$G7)</formula>
    </cfRule>
    <cfRule type="expression" dxfId="16" priority="1772">
      <formula>AND($C7="Structure (couche de forme)", $F7&gt;0, $G7&gt;0, $BK$7&gt;=$F7, $BK$7&lt;=($F7+ROUND(($G7-$F7+1)*$H7,0)-1))</formula>
    </cfRule>
    <cfRule type="expression" dxfId="17" priority="1773">
      <formula>AND($C7="Fondation/Grave", $F7&gt;0, $G7&gt;0, $BK$7&gt;=$F7, $BK$7&lt;=$G7)</formula>
    </cfRule>
    <cfRule type="expression" dxfId="18" priority="1774">
      <formula>AND($C7="Fondation/Grave", $F7&gt;0, $G7&gt;0, $BK$7&gt;=$F7, $BK$7&lt;=($F7+ROUND(($G7-$F7+1)*$H7,0)-1))</formula>
    </cfRule>
    <cfRule type="expression" dxfId="19" priority="1775">
      <formula>AND($C7="Enrobés / Béton", $F7&gt;0, $G7&gt;0, $BK$7&gt;=$F7, $BK$7&lt;=$G7)</formula>
    </cfRule>
    <cfRule type="expression" dxfId="20" priority="1776">
      <formula>AND($C7="Enrobés / Béton", $F7&gt;0, $G7&gt;0, $BK$7&gt;=$F7, $BK$7&lt;=($F7+ROUND(($G7-$F7+1)*$H7,0)-1))</formula>
    </cfRule>
    <cfRule type="expression" dxfId="21" priority="1777">
      <formula>AND($C7="Bordures &amp; Trottoirs", $F7&gt;0, $G7&gt;0, $BK$7&gt;=$F7, $BK$7&lt;=$G7)</formula>
    </cfRule>
    <cfRule type="expression" dxfId="22" priority="1778">
      <formula>AND($C7="Bordures &amp; Trottoirs", $F7&gt;0, $G7&gt;0, $BK$7&gt;=$F7, $BK$7&lt;=($F7+ROUND(($G7-$F7+1)*$H7,0)-1))</formula>
    </cfRule>
    <cfRule type="expression" dxfId="23" priority="1779">
      <formula>AND($C7="Caniveaux &amp; Avaloirs", $F7&gt;0, $G7&gt;0, $BK$7&gt;=$F7, $BK$7&lt;=$G7)</formula>
    </cfRule>
    <cfRule type="expression" dxfId="24" priority="1780">
      <formula>AND($C7="Caniveaux &amp; Avaloirs", $F7&gt;0, $G7&gt;0, $BK$7&gt;=$F7, $BK$7&lt;=($F7+ROUND(($G7-$F7+1)*$H7,0)-1))</formula>
    </cfRule>
    <cfRule type="expression" dxfId="25" priority="1781">
      <formula>AND($C7="Éclairage / Candélabres", $F7&gt;0, $G7&gt;0, $BK$7&gt;=$F7, $BK$7&lt;=$G7)</formula>
    </cfRule>
    <cfRule type="expression" dxfId="26" priority="1782">
      <formula>AND($C7="Éclairage / Candélabres", $F7&gt;0, $G7&gt;0, $BK$7&gt;=$F7, $BK$7&lt;=($F7+ROUND(($G7-$F7+1)*$H7,0)-1))</formula>
    </cfRule>
    <cfRule type="expression" dxfId="27" priority="1783">
      <formula>AND($C7="Marquage &amp; Signalétique", $F7&gt;0, $G7&gt;0, $BK$7&gt;=$F7, $BK$7&lt;=$G7)</formula>
    </cfRule>
    <cfRule type="expression" dxfId="28" priority="1784">
      <formula>AND($C7="Marquage &amp; Signalétique", $F7&gt;0, $G7&gt;0, $BK$7&gt;=$F7, $BK$7&lt;=($F7+ROUND(($G7-$F7+1)*$H7,0)-1))</formula>
    </cfRule>
    <cfRule type="expression" dxfId="29" priority="1785">
      <formula>AND($C7="Espaces verts / Finitions", $F7&gt;0, $G7&gt;0, $BK$7&gt;=$F7, $BK$7&lt;=$G7)</formula>
    </cfRule>
    <cfRule type="expression" dxfId="30" priority="1786">
      <formula>AND($C7="Espaces verts / Finitions", $F7&gt;0, $G7&gt;0, $BK$7&gt;=$F7, $BK$7&lt;=($F7+ROUND(($G7-$F7+1)*$H7,0)-1))</formula>
    </cfRule>
    <cfRule type="expression" dxfId="31" priority="1787">
      <formula>AND($C7="Réception &amp; Réserves", $F7&gt;0, $G7&gt;0, $BK$7&gt;=$F7, $BK$7&lt;=$G7)</formula>
    </cfRule>
    <cfRule type="expression" dxfId="32" priority="1788">
      <formula>AND($C7="Réception &amp; Réserves", $F7&gt;0, $G7&gt;0, $BK$7&gt;=$F7, $BK$7&lt;=($F7+ROUND(($G7-$F7+1)*$H7,0)-1))</formula>
    </cfRule>
    <cfRule type="expression" dxfId="0" priority="1789">
      <formula>AND($C7="Réouverture circulation", $F7&gt;0, $G7&gt;0, $BK$7&gt;=$F7, $BK$7&lt;=$G7)</formula>
    </cfRule>
    <cfRule type="expression" dxfId="33" priority="1790">
      <formula>AND($C7="Réouverture circulation", $F7&gt;0, $G7&gt;0, $BK$7&gt;=$F7, $BK$7&lt;=($F7+ROUND(($G7-$F7+1)*$H7,0)-1))</formula>
    </cfRule>
  </conditionalFormatting>
  <conditionalFormatting sqref="BL7:BL43">
    <cfRule type="expression" dxfId="0" priority="54">
      <formula>($BL$7=TODAY())</formula>
    </cfRule>
  </conditionalFormatting>
  <conditionalFormatting sqref="BL8:BL43">
    <cfRule type="expression" dxfId="3" priority="1791">
      <formula>AND($C7="Études &amp; DICT", $F7&gt;0, $G7&gt;0, $BL$7&gt;=$F7, $BL$7&lt;=$G7)</formula>
    </cfRule>
    <cfRule type="expression" dxfId="4" priority="1792">
      <formula>AND($C7="Études &amp; DICT", $F7&gt;0, $G7&gt;0, $BL$7&gt;=$F7, $BL$7&lt;=($F7+ROUND(($G7-$F7+1)*$H7,0)-1))</formula>
    </cfRule>
    <cfRule type="expression" dxfId="5" priority="1793">
      <formula>AND($C7="Piquetage &amp; Implantation", $F7&gt;0, $G7&gt;0, $BL$7&gt;=$F7, $BL$7&lt;=$G7)</formula>
    </cfRule>
    <cfRule type="expression" dxfId="6" priority="1794">
      <formula>AND($C7="Piquetage &amp; Implantation", $F7&gt;0, $G7&gt;0, $BL$7&gt;=$F7, $BL$7&lt;=($F7+ROUND(($G7-$F7+1)*$H7,0)-1))</formula>
    </cfRule>
    <cfRule type="expression" dxfId="7" priority="1795">
      <formula>AND($C7="Préparation &amp; Signalisation", $F7&gt;0, $G7&gt;0, $BL$7&gt;=$F7, $BL$7&lt;=$G7)</formula>
    </cfRule>
    <cfRule type="expression" dxfId="8" priority="1796">
      <formula>AND($C7="Préparation &amp; Signalisation", $F7&gt;0, $G7&gt;0, $BL$7&gt;=$F7, $BL$7&lt;=($F7+ROUND(($G7-$F7+1)*$H7,0)-1))</formula>
    </cfRule>
    <cfRule type="expression" dxfId="9" priority="1797">
      <formula>AND($C7="Terrassement", $F7&gt;0, $G7&gt;0, $BL$7&gt;=$F7, $BL$7&lt;=$G7)</formula>
    </cfRule>
    <cfRule type="expression" dxfId="10" priority="1798">
      <formula>AND($C7="Terrassement", $F7&gt;0, $G7&gt;0, $BL$7&gt;=$F7, $BL$7&lt;=($F7+ROUND(($G7-$F7+1)*$H7,0)-1))</formula>
    </cfRule>
    <cfRule type="expression" dxfId="11" priority="1799">
      <formula>AND($C7="Réseaux (EU/EP/ER/GAZ)", $F7&gt;0, $G7&gt;0, $BL$7&gt;=$F7, $BL$7&lt;=$G7)</formula>
    </cfRule>
    <cfRule type="expression" dxfId="12" priority="1800">
      <formula>AND($C7="Réseaux (EU/EP/ER/GAZ)", $F7&gt;0, $G7&gt;0, $BL$7&gt;=$F7, $BL$7&lt;=($F7+ROUND(($G7-$F7+1)*$H7,0)-1))</formula>
    </cfRule>
    <cfRule type="expression" dxfId="13" priority="1801">
      <formula>AND($C7="Regard &amp; Branchement", $F7&gt;0, $G7&gt;0, $BL$7&gt;=$F7, $BL$7&lt;=$G7)</formula>
    </cfRule>
    <cfRule type="expression" dxfId="14" priority="1802">
      <formula>AND($C7="Regard &amp; Branchement", $F7&gt;0, $G7&gt;0, $BL$7&gt;=$F7, $BL$7&lt;=($F7+ROUND(($G7-$F7+1)*$H7,0)-1))</formula>
    </cfRule>
    <cfRule type="expression" dxfId="15" priority="1803">
      <formula>AND($C7="Structure (couche de forme)", $F7&gt;0, $G7&gt;0, $BL$7&gt;=$F7, $BL$7&lt;=$G7)</formula>
    </cfRule>
    <cfRule type="expression" dxfId="16" priority="1804">
      <formula>AND($C7="Structure (couche de forme)", $F7&gt;0, $G7&gt;0, $BL$7&gt;=$F7, $BL$7&lt;=($F7+ROUND(($G7-$F7+1)*$H7,0)-1))</formula>
    </cfRule>
    <cfRule type="expression" dxfId="17" priority="1805">
      <formula>AND($C7="Fondation/Grave", $F7&gt;0, $G7&gt;0, $BL$7&gt;=$F7, $BL$7&lt;=$G7)</formula>
    </cfRule>
    <cfRule type="expression" dxfId="18" priority="1806">
      <formula>AND($C7="Fondation/Grave", $F7&gt;0, $G7&gt;0, $BL$7&gt;=$F7, $BL$7&lt;=($F7+ROUND(($G7-$F7+1)*$H7,0)-1))</formula>
    </cfRule>
    <cfRule type="expression" dxfId="19" priority="1807">
      <formula>AND($C7="Enrobés / Béton", $F7&gt;0, $G7&gt;0, $BL$7&gt;=$F7, $BL$7&lt;=$G7)</formula>
    </cfRule>
    <cfRule type="expression" dxfId="20" priority="1808">
      <formula>AND($C7="Enrobés / Béton", $F7&gt;0, $G7&gt;0, $BL$7&gt;=$F7, $BL$7&lt;=($F7+ROUND(($G7-$F7+1)*$H7,0)-1))</formula>
    </cfRule>
    <cfRule type="expression" dxfId="21" priority="1809">
      <formula>AND($C7="Bordures &amp; Trottoirs", $F7&gt;0, $G7&gt;0, $BL$7&gt;=$F7, $BL$7&lt;=$G7)</formula>
    </cfRule>
    <cfRule type="expression" dxfId="22" priority="1810">
      <formula>AND($C7="Bordures &amp; Trottoirs", $F7&gt;0, $G7&gt;0, $BL$7&gt;=$F7, $BL$7&lt;=($F7+ROUND(($G7-$F7+1)*$H7,0)-1))</formula>
    </cfRule>
    <cfRule type="expression" dxfId="23" priority="1811">
      <formula>AND($C7="Caniveaux &amp; Avaloirs", $F7&gt;0, $G7&gt;0, $BL$7&gt;=$F7, $BL$7&lt;=$G7)</formula>
    </cfRule>
    <cfRule type="expression" dxfId="24" priority="1812">
      <formula>AND($C7="Caniveaux &amp; Avaloirs", $F7&gt;0, $G7&gt;0, $BL$7&gt;=$F7, $BL$7&lt;=($F7+ROUND(($G7-$F7+1)*$H7,0)-1))</formula>
    </cfRule>
    <cfRule type="expression" dxfId="25" priority="1813">
      <formula>AND($C7="Éclairage / Candélabres", $F7&gt;0, $G7&gt;0, $BL$7&gt;=$F7, $BL$7&lt;=$G7)</formula>
    </cfRule>
    <cfRule type="expression" dxfId="26" priority="1814">
      <formula>AND($C7="Éclairage / Candélabres", $F7&gt;0, $G7&gt;0, $BL$7&gt;=$F7, $BL$7&lt;=($F7+ROUND(($G7-$F7+1)*$H7,0)-1))</formula>
    </cfRule>
    <cfRule type="expression" dxfId="27" priority="1815">
      <formula>AND($C7="Marquage &amp; Signalétique", $F7&gt;0, $G7&gt;0, $BL$7&gt;=$F7, $BL$7&lt;=$G7)</formula>
    </cfRule>
    <cfRule type="expression" dxfId="28" priority="1816">
      <formula>AND($C7="Marquage &amp; Signalétique", $F7&gt;0, $G7&gt;0, $BL$7&gt;=$F7, $BL$7&lt;=($F7+ROUND(($G7-$F7+1)*$H7,0)-1))</formula>
    </cfRule>
    <cfRule type="expression" dxfId="29" priority="1817">
      <formula>AND($C7="Espaces verts / Finitions", $F7&gt;0, $G7&gt;0, $BL$7&gt;=$F7, $BL$7&lt;=$G7)</formula>
    </cfRule>
    <cfRule type="expression" dxfId="30" priority="1818">
      <formula>AND($C7="Espaces verts / Finitions", $F7&gt;0, $G7&gt;0, $BL$7&gt;=$F7, $BL$7&lt;=($F7+ROUND(($G7-$F7+1)*$H7,0)-1))</formula>
    </cfRule>
    <cfRule type="expression" dxfId="31" priority="1819">
      <formula>AND($C7="Réception &amp; Réserves", $F7&gt;0, $G7&gt;0, $BL$7&gt;=$F7, $BL$7&lt;=$G7)</formula>
    </cfRule>
    <cfRule type="expression" dxfId="32" priority="1820">
      <formula>AND($C7="Réception &amp; Réserves", $F7&gt;0, $G7&gt;0, $BL$7&gt;=$F7, $BL$7&lt;=($F7+ROUND(($G7-$F7+1)*$H7,0)-1))</formula>
    </cfRule>
    <cfRule type="expression" dxfId="0" priority="1821">
      <formula>AND($C7="Réouverture circulation", $F7&gt;0, $G7&gt;0, $BL$7&gt;=$F7, $BL$7&lt;=$G7)</formula>
    </cfRule>
    <cfRule type="expression" dxfId="33" priority="1822">
      <formula>AND($C7="Réouverture circulation", $F7&gt;0, $G7&gt;0, $BL$7&gt;=$F7, $BL$7&lt;=($F7+ROUND(($G7-$F7+1)*$H7,0)-1))</formula>
    </cfRule>
  </conditionalFormatting>
  <conditionalFormatting sqref="BM7:BM43">
    <cfRule type="expression" dxfId="0" priority="55">
      <formula>($BM$7=TODAY())</formula>
    </cfRule>
  </conditionalFormatting>
  <conditionalFormatting sqref="BM8:BM43">
    <cfRule type="expression" dxfId="3" priority="1823">
      <formula>AND($C7="Études &amp; DICT", $F7&gt;0, $G7&gt;0, $BM$7&gt;=$F7, $BM$7&lt;=$G7)</formula>
    </cfRule>
    <cfRule type="expression" dxfId="4" priority="1824">
      <formula>AND($C7="Études &amp; DICT", $F7&gt;0, $G7&gt;0, $BM$7&gt;=$F7, $BM$7&lt;=($F7+ROUND(($G7-$F7+1)*$H7,0)-1))</formula>
    </cfRule>
    <cfRule type="expression" dxfId="5" priority="1825">
      <formula>AND($C7="Piquetage &amp; Implantation", $F7&gt;0, $G7&gt;0, $BM$7&gt;=$F7, $BM$7&lt;=$G7)</formula>
    </cfRule>
    <cfRule type="expression" dxfId="6" priority="1826">
      <formula>AND($C7="Piquetage &amp; Implantation", $F7&gt;0, $G7&gt;0, $BM$7&gt;=$F7, $BM$7&lt;=($F7+ROUND(($G7-$F7+1)*$H7,0)-1))</formula>
    </cfRule>
    <cfRule type="expression" dxfId="7" priority="1827">
      <formula>AND($C7="Préparation &amp; Signalisation", $F7&gt;0, $G7&gt;0, $BM$7&gt;=$F7, $BM$7&lt;=$G7)</formula>
    </cfRule>
    <cfRule type="expression" dxfId="8" priority="1828">
      <formula>AND($C7="Préparation &amp; Signalisation", $F7&gt;0, $G7&gt;0, $BM$7&gt;=$F7, $BM$7&lt;=($F7+ROUND(($G7-$F7+1)*$H7,0)-1))</formula>
    </cfRule>
    <cfRule type="expression" dxfId="9" priority="1829">
      <formula>AND($C7="Terrassement", $F7&gt;0, $G7&gt;0, $BM$7&gt;=$F7, $BM$7&lt;=$G7)</formula>
    </cfRule>
    <cfRule type="expression" dxfId="10" priority="1830">
      <formula>AND($C7="Terrassement", $F7&gt;0, $G7&gt;0, $BM$7&gt;=$F7, $BM$7&lt;=($F7+ROUND(($G7-$F7+1)*$H7,0)-1))</formula>
    </cfRule>
    <cfRule type="expression" dxfId="11" priority="1831">
      <formula>AND($C7="Réseaux (EU/EP/ER/GAZ)", $F7&gt;0, $G7&gt;0, $BM$7&gt;=$F7, $BM$7&lt;=$G7)</formula>
    </cfRule>
    <cfRule type="expression" dxfId="12" priority="1832">
      <formula>AND($C7="Réseaux (EU/EP/ER/GAZ)", $F7&gt;0, $G7&gt;0, $BM$7&gt;=$F7, $BM$7&lt;=($F7+ROUND(($G7-$F7+1)*$H7,0)-1))</formula>
    </cfRule>
    <cfRule type="expression" dxfId="13" priority="1833">
      <formula>AND($C7="Regard &amp; Branchement", $F7&gt;0, $G7&gt;0, $BM$7&gt;=$F7, $BM$7&lt;=$G7)</formula>
    </cfRule>
    <cfRule type="expression" dxfId="14" priority="1834">
      <formula>AND($C7="Regard &amp; Branchement", $F7&gt;0, $G7&gt;0, $BM$7&gt;=$F7, $BM$7&lt;=($F7+ROUND(($G7-$F7+1)*$H7,0)-1))</formula>
    </cfRule>
    <cfRule type="expression" dxfId="15" priority="1835">
      <formula>AND($C7="Structure (couche de forme)", $F7&gt;0, $G7&gt;0, $BM$7&gt;=$F7, $BM$7&lt;=$G7)</formula>
    </cfRule>
    <cfRule type="expression" dxfId="16" priority="1836">
      <formula>AND($C7="Structure (couche de forme)", $F7&gt;0, $G7&gt;0, $BM$7&gt;=$F7, $BM$7&lt;=($F7+ROUND(($G7-$F7+1)*$H7,0)-1))</formula>
    </cfRule>
    <cfRule type="expression" dxfId="17" priority="1837">
      <formula>AND($C7="Fondation/Grave", $F7&gt;0, $G7&gt;0, $BM$7&gt;=$F7, $BM$7&lt;=$G7)</formula>
    </cfRule>
    <cfRule type="expression" dxfId="18" priority="1838">
      <formula>AND($C7="Fondation/Grave", $F7&gt;0, $G7&gt;0, $BM$7&gt;=$F7, $BM$7&lt;=($F7+ROUND(($G7-$F7+1)*$H7,0)-1))</formula>
    </cfRule>
    <cfRule type="expression" dxfId="19" priority="1839">
      <formula>AND($C7="Enrobés / Béton", $F7&gt;0, $G7&gt;0, $BM$7&gt;=$F7, $BM$7&lt;=$G7)</formula>
    </cfRule>
    <cfRule type="expression" dxfId="20" priority="1840">
      <formula>AND($C7="Enrobés / Béton", $F7&gt;0, $G7&gt;0, $BM$7&gt;=$F7, $BM$7&lt;=($F7+ROUND(($G7-$F7+1)*$H7,0)-1))</formula>
    </cfRule>
    <cfRule type="expression" dxfId="21" priority="1841">
      <formula>AND($C7="Bordures &amp; Trottoirs", $F7&gt;0, $G7&gt;0, $BM$7&gt;=$F7, $BM$7&lt;=$G7)</formula>
    </cfRule>
    <cfRule type="expression" dxfId="22" priority="1842">
      <formula>AND($C7="Bordures &amp; Trottoirs", $F7&gt;0, $G7&gt;0, $BM$7&gt;=$F7, $BM$7&lt;=($F7+ROUND(($G7-$F7+1)*$H7,0)-1))</formula>
    </cfRule>
    <cfRule type="expression" dxfId="23" priority="1843">
      <formula>AND($C7="Caniveaux &amp; Avaloirs", $F7&gt;0, $G7&gt;0, $BM$7&gt;=$F7, $BM$7&lt;=$G7)</formula>
    </cfRule>
    <cfRule type="expression" dxfId="24" priority="1844">
      <formula>AND($C7="Caniveaux &amp; Avaloirs", $F7&gt;0, $G7&gt;0, $BM$7&gt;=$F7, $BM$7&lt;=($F7+ROUND(($G7-$F7+1)*$H7,0)-1))</formula>
    </cfRule>
    <cfRule type="expression" dxfId="25" priority="1845">
      <formula>AND($C7="Éclairage / Candélabres", $F7&gt;0, $G7&gt;0, $BM$7&gt;=$F7, $BM$7&lt;=$G7)</formula>
    </cfRule>
    <cfRule type="expression" dxfId="26" priority="1846">
      <formula>AND($C7="Éclairage / Candélabres", $F7&gt;0, $G7&gt;0, $BM$7&gt;=$F7, $BM$7&lt;=($F7+ROUND(($G7-$F7+1)*$H7,0)-1))</formula>
    </cfRule>
    <cfRule type="expression" dxfId="27" priority="1847">
      <formula>AND($C7="Marquage &amp; Signalétique", $F7&gt;0, $G7&gt;0, $BM$7&gt;=$F7, $BM$7&lt;=$G7)</formula>
    </cfRule>
    <cfRule type="expression" dxfId="28" priority="1848">
      <formula>AND($C7="Marquage &amp; Signalétique", $F7&gt;0, $G7&gt;0, $BM$7&gt;=$F7, $BM$7&lt;=($F7+ROUND(($G7-$F7+1)*$H7,0)-1))</formula>
    </cfRule>
    <cfRule type="expression" dxfId="29" priority="1849">
      <formula>AND($C7="Espaces verts / Finitions", $F7&gt;0, $G7&gt;0, $BM$7&gt;=$F7, $BM$7&lt;=$G7)</formula>
    </cfRule>
    <cfRule type="expression" dxfId="30" priority="1850">
      <formula>AND($C7="Espaces verts / Finitions", $F7&gt;0, $G7&gt;0, $BM$7&gt;=$F7, $BM$7&lt;=($F7+ROUND(($G7-$F7+1)*$H7,0)-1))</formula>
    </cfRule>
    <cfRule type="expression" dxfId="31" priority="1851">
      <formula>AND($C7="Réception &amp; Réserves", $F7&gt;0, $G7&gt;0, $BM$7&gt;=$F7, $BM$7&lt;=$G7)</formula>
    </cfRule>
    <cfRule type="expression" dxfId="32" priority="1852">
      <formula>AND($C7="Réception &amp; Réserves", $F7&gt;0, $G7&gt;0, $BM$7&gt;=$F7, $BM$7&lt;=($F7+ROUND(($G7-$F7+1)*$H7,0)-1))</formula>
    </cfRule>
    <cfRule type="expression" dxfId="0" priority="1853">
      <formula>AND($C7="Réouverture circulation", $F7&gt;0, $G7&gt;0, $BM$7&gt;=$F7, $BM$7&lt;=$G7)</formula>
    </cfRule>
    <cfRule type="expression" dxfId="33" priority="1854">
      <formula>AND($C7="Réouverture circulation", $F7&gt;0, $G7&gt;0, $BM$7&gt;=$F7, $BM$7&lt;=($F7+ROUND(($G7-$F7+1)*$H7,0)-1))</formula>
    </cfRule>
  </conditionalFormatting>
  <conditionalFormatting sqref="BN7:BN43">
    <cfRule type="expression" dxfId="0" priority="56">
      <formula>($BN$7=TODAY())</formula>
    </cfRule>
  </conditionalFormatting>
  <conditionalFormatting sqref="BN8:BN43">
    <cfRule type="expression" dxfId="3" priority="1855">
      <formula>AND($C7="Études &amp; DICT", $F7&gt;0, $G7&gt;0, $BN$7&gt;=$F7, $BN$7&lt;=$G7)</formula>
    </cfRule>
    <cfRule type="expression" dxfId="4" priority="1856">
      <formula>AND($C7="Études &amp; DICT", $F7&gt;0, $G7&gt;0, $BN$7&gt;=$F7, $BN$7&lt;=($F7+ROUND(($G7-$F7+1)*$H7,0)-1))</formula>
    </cfRule>
    <cfRule type="expression" dxfId="5" priority="1857">
      <formula>AND($C7="Piquetage &amp; Implantation", $F7&gt;0, $G7&gt;0, $BN$7&gt;=$F7, $BN$7&lt;=$G7)</formula>
    </cfRule>
    <cfRule type="expression" dxfId="6" priority="1858">
      <formula>AND($C7="Piquetage &amp; Implantation", $F7&gt;0, $G7&gt;0, $BN$7&gt;=$F7, $BN$7&lt;=($F7+ROUND(($G7-$F7+1)*$H7,0)-1))</formula>
    </cfRule>
    <cfRule type="expression" dxfId="7" priority="1859">
      <formula>AND($C7="Préparation &amp; Signalisation", $F7&gt;0, $G7&gt;0, $BN$7&gt;=$F7, $BN$7&lt;=$G7)</formula>
    </cfRule>
    <cfRule type="expression" dxfId="8" priority="1860">
      <formula>AND($C7="Préparation &amp; Signalisation", $F7&gt;0, $G7&gt;0, $BN$7&gt;=$F7, $BN$7&lt;=($F7+ROUND(($G7-$F7+1)*$H7,0)-1))</formula>
    </cfRule>
    <cfRule type="expression" dxfId="9" priority="1861">
      <formula>AND($C7="Terrassement", $F7&gt;0, $G7&gt;0, $BN$7&gt;=$F7, $BN$7&lt;=$G7)</formula>
    </cfRule>
    <cfRule type="expression" dxfId="10" priority="1862">
      <formula>AND($C7="Terrassement", $F7&gt;0, $G7&gt;0, $BN$7&gt;=$F7, $BN$7&lt;=($F7+ROUND(($G7-$F7+1)*$H7,0)-1))</formula>
    </cfRule>
    <cfRule type="expression" dxfId="11" priority="1863">
      <formula>AND($C7="Réseaux (EU/EP/ER/GAZ)", $F7&gt;0, $G7&gt;0, $BN$7&gt;=$F7, $BN$7&lt;=$G7)</formula>
    </cfRule>
    <cfRule type="expression" dxfId="12" priority="1864">
      <formula>AND($C7="Réseaux (EU/EP/ER/GAZ)", $F7&gt;0, $G7&gt;0, $BN$7&gt;=$F7, $BN$7&lt;=($F7+ROUND(($G7-$F7+1)*$H7,0)-1))</formula>
    </cfRule>
    <cfRule type="expression" dxfId="13" priority="1865">
      <formula>AND($C7="Regard &amp; Branchement", $F7&gt;0, $G7&gt;0, $BN$7&gt;=$F7, $BN$7&lt;=$G7)</formula>
    </cfRule>
    <cfRule type="expression" dxfId="14" priority="1866">
      <formula>AND($C7="Regard &amp; Branchement", $F7&gt;0, $G7&gt;0, $BN$7&gt;=$F7, $BN$7&lt;=($F7+ROUND(($G7-$F7+1)*$H7,0)-1))</formula>
    </cfRule>
    <cfRule type="expression" dxfId="15" priority="1867">
      <formula>AND($C7="Structure (couche de forme)", $F7&gt;0, $G7&gt;0, $BN$7&gt;=$F7, $BN$7&lt;=$G7)</formula>
    </cfRule>
    <cfRule type="expression" dxfId="16" priority="1868">
      <formula>AND($C7="Structure (couche de forme)", $F7&gt;0, $G7&gt;0, $BN$7&gt;=$F7, $BN$7&lt;=($F7+ROUND(($G7-$F7+1)*$H7,0)-1))</formula>
    </cfRule>
    <cfRule type="expression" dxfId="17" priority="1869">
      <formula>AND($C7="Fondation/Grave", $F7&gt;0, $G7&gt;0, $BN$7&gt;=$F7, $BN$7&lt;=$G7)</formula>
    </cfRule>
    <cfRule type="expression" dxfId="18" priority="1870">
      <formula>AND($C7="Fondation/Grave", $F7&gt;0, $G7&gt;0, $BN$7&gt;=$F7, $BN$7&lt;=($F7+ROUND(($G7-$F7+1)*$H7,0)-1))</formula>
    </cfRule>
    <cfRule type="expression" dxfId="19" priority="1871">
      <formula>AND($C7="Enrobés / Béton", $F7&gt;0, $G7&gt;0, $BN$7&gt;=$F7, $BN$7&lt;=$G7)</formula>
    </cfRule>
    <cfRule type="expression" dxfId="20" priority="1872">
      <formula>AND($C7="Enrobés / Béton", $F7&gt;0, $G7&gt;0, $BN$7&gt;=$F7, $BN$7&lt;=($F7+ROUND(($G7-$F7+1)*$H7,0)-1))</formula>
    </cfRule>
    <cfRule type="expression" dxfId="21" priority="1873">
      <formula>AND($C7="Bordures &amp; Trottoirs", $F7&gt;0, $G7&gt;0, $BN$7&gt;=$F7, $BN$7&lt;=$G7)</formula>
    </cfRule>
    <cfRule type="expression" dxfId="22" priority="1874">
      <formula>AND($C7="Bordures &amp; Trottoirs", $F7&gt;0, $G7&gt;0, $BN$7&gt;=$F7, $BN$7&lt;=($F7+ROUND(($G7-$F7+1)*$H7,0)-1))</formula>
    </cfRule>
    <cfRule type="expression" dxfId="23" priority="1875">
      <formula>AND($C7="Caniveaux &amp; Avaloirs", $F7&gt;0, $G7&gt;0, $BN$7&gt;=$F7, $BN$7&lt;=$G7)</formula>
    </cfRule>
    <cfRule type="expression" dxfId="24" priority="1876">
      <formula>AND($C7="Caniveaux &amp; Avaloirs", $F7&gt;0, $G7&gt;0, $BN$7&gt;=$F7, $BN$7&lt;=($F7+ROUND(($G7-$F7+1)*$H7,0)-1))</formula>
    </cfRule>
    <cfRule type="expression" dxfId="25" priority="1877">
      <formula>AND($C7="Éclairage / Candélabres", $F7&gt;0, $G7&gt;0, $BN$7&gt;=$F7, $BN$7&lt;=$G7)</formula>
    </cfRule>
    <cfRule type="expression" dxfId="26" priority="1878">
      <formula>AND($C7="Éclairage / Candélabres", $F7&gt;0, $G7&gt;0, $BN$7&gt;=$F7, $BN$7&lt;=($F7+ROUND(($G7-$F7+1)*$H7,0)-1))</formula>
    </cfRule>
    <cfRule type="expression" dxfId="27" priority="1879">
      <formula>AND($C7="Marquage &amp; Signalétique", $F7&gt;0, $G7&gt;0, $BN$7&gt;=$F7, $BN$7&lt;=$G7)</formula>
    </cfRule>
    <cfRule type="expression" dxfId="28" priority="1880">
      <formula>AND($C7="Marquage &amp; Signalétique", $F7&gt;0, $G7&gt;0, $BN$7&gt;=$F7, $BN$7&lt;=($F7+ROUND(($G7-$F7+1)*$H7,0)-1))</formula>
    </cfRule>
    <cfRule type="expression" dxfId="29" priority="1881">
      <formula>AND($C7="Espaces verts / Finitions", $F7&gt;0, $G7&gt;0, $BN$7&gt;=$F7, $BN$7&lt;=$G7)</formula>
    </cfRule>
    <cfRule type="expression" dxfId="30" priority="1882">
      <formula>AND($C7="Espaces verts / Finitions", $F7&gt;0, $G7&gt;0, $BN$7&gt;=$F7, $BN$7&lt;=($F7+ROUND(($G7-$F7+1)*$H7,0)-1))</formula>
    </cfRule>
    <cfRule type="expression" dxfId="31" priority="1883">
      <formula>AND($C7="Réception &amp; Réserves", $F7&gt;0, $G7&gt;0, $BN$7&gt;=$F7, $BN$7&lt;=$G7)</formula>
    </cfRule>
    <cfRule type="expression" dxfId="32" priority="1884">
      <formula>AND($C7="Réception &amp; Réserves", $F7&gt;0, $G7&gt;0, $BN$7&gt;=$F7, $BN$7&lt;=($F7+ROUND(($G7-$F7+1)*$H7,0)-1))</formula>
    </cfRule>
    <cfRule type="expression" dxfId="0" priority="1885">
      <formula>AND($C7="Réouverture circulation", $F7&gt;0, $G7&gt;0, $BN$7&gt;=$F7, $BN$7&lt;=$G7)</formula>
    </cfRule>
    <cfRule type="expression" dxfId="33" priority="1886">
      <formula>AND($C7="Réouverture circulation", $F7&gt;0, $G7&gt;0, $BN$7&gt;=$F7, $BN$7&lt;=($F7+ROUND(($G7-$F7+1)*$H7,0)-1))</formula>
    </cfRule>
  </conditionalFormatting>
  <conditionalFormatting sqref="BO7:BO43">
    <cfRule type="expression" dxfId="0" priority="57">
      <formula>($BO$7=TODAY())</formula>
    </cfRule>
  </conditionalFormatting>
  <conditionalFormatting sqref="BO8:BO43">
    <cfRule type="expression" dxfId="3" priority="1887">
      <formula>AND($C7="Études &amp; DICT", $F7&gt;0, $G7&gt;0, $BO$7&gt;=$F7, $BO$7&lt;=$G7)</formula>
    </cfRule>
    <cfRule type="expression" dxfId="4" priority="1888">
      <formula>AND($C7="Études &amp; DICT", $F7&gt;0, $G7&gt;0, $BO$7&gt;=$F7, $BO$7&lt;=($F7+ROUND(($G7-$F7+1)*$H7,0)-1))</formula>
    </cfRule>
    <cfRule type="expression" dxfId="5" priority="1889">
      <formula>AND($C7="Piquetage &amp; Implantation", $F7&gt;0, $G7&gt;0, $BO$7&gt;=$F7, $BO$7&lt;=$G7)</formula>
    </cfRule>
    <cfRule type="expression" dxfId="6" priority="1890">
      <formula>AND($C7="Piquetage &amp; Implantation", $F7&gt;0, $G7&gt;0, $BO$7&gt;=$F7, $BO$7&lt;=($F7+ROUND(($G7-$F7+1)*$H7,0)-1))</formula>
    </cfRule>
    <cfRule type="expression" dxfId="7" priority="1891">
      <formula>AND($C7="Préparation &amp; Signalisation", $F7&gt;0, $G7&gt;0, $BO$7&gt;=$F7, $BO$7&lt;=$G7)</formula>
    </cfRule>
    <cfRule type="expression" dxfId="8" priority="1892">
      <formula>AND($C7="Préparation &amp; Signalisation", $F7&gt;0, $G7&gt;0, $BO$7&gt;=$F7, $BO$7&lt;=($F7+ROUND(($G7-$F7+1)*$H7,0)-1))</formula>
    </cfRule>
    <cfRule type="expression" dxfId="9" priority="1893">
      <formula>AND($C7="Terrassement", $F7&gt;0, $G7&gt;0, $BO$7&gt;=$F7, $BO$7&lt;=$G7)</formula>
    </cfRule>
    <cfRule type="expression" dxfId="10" priority="1894">
      <formula>AND($C7="Terrassement", $F7&gt;0, $G7&gt;0, $BO$7&gt;=$F7, $BO$7&lt;=($F7+ROUND(($G7-$F7+1)*$H7,0)-1))</formula>
    </cfRule>
    <cfRule type="expression" dxfId="11" priority="1895">
      <formula>AND($C7="Réseaux (EU/EP/ER/GAZ)", $F7&gt;0, $G7&gt;0, $BO$7&gt;=$F7, $BO$7&lt;=$G7)</formula>
    </cfRule>
    <cfRule type="expression" dxfId="12" priority="1896">
      <formula>AND($C7="Réseaux (EU/EP/ER/GAZ)", $F7&gt;0, $G7&gt;0, $BO$7&gt;=$F7, $BO$7&lt;=($F7+ROUND(($G7-$F7+1)*$H7,0)-1))</formula>
    </cfRule>
    <cfRule type="expression" dxfId="13" priority="1897">
      <formula>AND($C7="Regard &amp; Branchement", $F7&gt;0, $G7&gt;0, $BO$7&gt;=$F7, $BO$7&lt;=$G7)</formula>
    </cfRule>
    <cfRule type="expression" dxfId="14" priority="1898">
      <formula>AND($C7="Regard &amp; Branchement", $F7&gt;0, $G7&gt;0, $BO$7&gt;=$F7, $BO$7&lt;=($F7+ROUND(($G7-$F7+1)*$H7,0)-1))</formula>
    </cfRule>
    <cfRule type="expression" dxfId="15" priority="1899">
      <formula>AND($C7="Structure (couche de forme)", $F7&gt;0, $G7&gt;0, $BO$7&gt;=$F7, $BO$7&lt;=$G7)</formula>
    </cfRule>
    <cfRule type="expression" dxfId="16" priority="1900">
      <formula>AND($C7="Structure (couche de forme)", $F7&gt;0, $G7&gt;0, $BO$7&gt;=$F7, $BO$7&lt;=($F7+ROUND(($G7-$F7+1)*$H7,0)-1))</formula>
    </cfRule>
    <cfRule type="expression" dxfId="17" priority="1901">
      <formula>AND($C7="Fondation/Grave", $F7&gt;0, $G7&gt;0, $BO$7&gt;=$F7, $BO$7&lt;=$G7)</formula>
    </cfRule>
    <cfRule type="expression" dxfId="18" priority="1902">
      <formula>AND($C7="Fondation/Grave", $F7&gt;0, $G7&gt;0, $BO$7&gt;=$F7, $BO$7&lt;=($F7+ROUND(($G7-$F7+1)*$H7,0)-1))</formula>
    </cfRule>
    <cfRule type="expression" dxfId="19" priority="1903">
      <formula>AND($C7="Enrobés / Béton", $F7&gt;0, $G7&gt;0, $BO$7&gt;=$F7, $BO$7&lt;=$G7)</formula>
    </cfRule>
    <cfRule type="expression" dxfId="20" priority="1904">
      <formula>AND($C7="Enrobés / Béton", $F7&gt;0, $G7&gt;0, $BO$7&gt;=$F7, $BO$7&lt;=($F7+ROUND(($G7-$F7+1)*$H7,0)-1))</formula>
    </cfRule>
    <cfRule type="expression" dxfId="21" priority="1905">
      <formula>AND($C7="Bordures &amp; Trottoirs", $F7&gt;0, $G7&gt;0, $BO$7&gt;=$F7, $BO$7&lt;=$G7)</formula>
    </cfRule>
    <cfRule type="expression" dxfId="22" priority="1906">
      <formula>AND($C7="Bordures &amp; Trottoirs", $F7&gt;0, $G7&gt;0, $BO$7&gt;=$F7, $BO$7&lt;=($F7+ROUND(($G7-$F7+1)*$H7,0)-1))</formula>
    </cfRule>
    <cfRule type="expression" dxfId="23" priority="1907">
      <formula>AND($C7="Caniveaux &amp; Avaloirs", $F7&gt;0, $G7&gt;0, $BO$7&gt;=$F7, $BO$7&lt;=$G7)</formula>
    </cfRule>
    <cfRule type="expression" dxfId="24" priority="1908">
      <formula>AND($C7="Caniveaux &amp; Avaloirs", $F7&gt;0, $G7&gt;0, $BO$7&gt;=$F7, $BO$7&lt;=($F7+ROUND(($G7-$F7+1)*$H7,0)-1))</formula>
    </cfRule>
    <cfRule type="expression" dxfId="25" priority="1909">
      <formula>AND($C7="Éclairage / Candélabres", $F7&gt;0, $G7&gt;0, $BO$7&gt;=$F7, $BO$7&lt;=$G7)</formula>
    </cfRule>
    <cfRule type="expression" dxfId="26" priority="1910">
      <formula>AND($C7="Éclairage / Candélabres", $F7&gt;0, $G7&gt;0, $BO$7&gt;=$F7, $BO$7&lt;=($F7+ROUND(($G7-$F7+1)*$H7,0)-1))</formula>
    </cfRule>
    <cfRule type="expression" dxfId="27" priority="1911">
      <formula>AND($C7="Marquage &amp; Signalétique", $F7&gt;0, $G7&gt;0, $BO$7&gt;=$F7, $BO$7&lt;=$G7)</formula>
    </cfRule>
    <cfRule type="expression" dxfId="28" priority="1912">
      <formula>AND($C7="Marquage &amp; Signalétique", $F7&gt;0, $G7&gt;0, $BO$7&gt;=$F7, $BO$7&lt;=($F7+ROUND(($G7-$F7+1)*$H7,0)-1))</formula>
    </cfRule>
    <cfRule type="expression" dxfId="29" priority="1913">
      <formula>AND($C7="Espaces verts / Finitions", $F7&gt;0, $G7&gt;0, $BO$7&gt;=$F7, $BO$7&lt;=$G7)</formula>
    </cfRule>
    <cfRule type="expression" dxfId="30" priority="1914">
      <formula>AND($C7="Espaces verts / Finitions", $F7&gt;0, $G7&gt;0, $BO$7&gt;=$F7, $BO$7&lt;=($F7+ROUND(($G7-$F7+1)*$H7,0)-1))</formula>
    </cfRule>
    <cfRule type="expression" dxfId="31" priority="1915">
      <formula>AND($C7="Réception &amp; Réserves", $F7&gt;0, $G7&gt;0, $BO$7&gt;=$F7, $BO$7&lt;=$G7)</formula>
    </cfRule>
    <cfRule type="expression" dxfId="32" priority="1916">
      <formula>AND($C7="Réception &amp; Réserves", $F7&gt;0, $G7&gt;0, $BO$7&gt;=$F7, $BO$7&lt;=($F7+ROUND(($G7-$F7+1)*$H7,0)-1))</formula>
    </cfRule>
    <cfRule type="expression" dxfId="0" priority="1917">
      <formula>AND($C7="Réouverture circulation", $F7&gt;0, $G7&gt;0, $BO$7&gt;=$F7, $BO$7&lt;=$G7)</formula>
    </cfRule>
    <cfRule type="expression" dxfId="33" priority="1918">
      <formula>AND($C7="Réouverture circulation", $F7&gt;0, $G7&gt;0, $BO$7&gt;=$F7, $BO$7&lt;=($F7+ROUND(($G7-$F7+1)*$H7,0)-1))</formula>
    </cfRule>
  </conditionalFormatting>
  <conditionalFormatting sqref="BP7:BP43">
    <cfRule type="expression" dxfId="0" priority="58">
      <formula>($BP$7=TODAY())</formula>
    </cfRule>
  </conditionalFormatting>
  <conditionalFormatting sqref="BP8:BP43">
    <cfRule type="expression" dxfId="3" priority="1919">
      <formula>AND($C7="Études &amp; DICT", $F7&gt;0, $G7&gt;0, $BP$7&gt;=$F7, $BP$7&lt;=$G7)</formula>
    </cfRule>
    <cfRule type="expression" dxfId="4" priority="1920">
      <formula>AND($C7="Études &amp; DICT", $F7&gt;0, $G7&gt;0, $BP$7&gt;=$F7, $BP$7&lt;=($F7+ROUND(($G7-$F7+1)*$H7,0)-1))</formula>
    </cfRule>
    <cfRule type="expression" dxfId="5" priority="1921">
      <formula>AND($C7="Piquetage &amp; Implantation", $F7&gt;0, $G7&gt;0, $BP$7&gt;=$F7, $BP$7&lt;=$G7)</formula>
    </cfRule>
    <cfRule type="expression" dxfId="6" priority="1922">
      <formula>AND($C7="Piquetage &amp; Implantation", $F7&gt;0, $G7&gt;0, $BP$7&gt;=$F7, $BP$7&lt;=($F7+ROUND(($G7-$F7+1)*$H7,0)-1))</formula>
    </cfRule>
    <cfRule type="expression" dxfId="7" priority="1923">
      <formula>AND($C7="Préparation &amp; Signalisation", $F7&gt;0, $G7&gt;0, $BP$7&gt;=$F7, $BP$7&lt;=$G7)</formula>
    </cfRule>
    <cfRule type="expression" dxfId="8" priority="1924">
      <formula>AND($C7="Préparation &amp; Signalisation", $F7&gt;0, $G7&gt;0, $BP$7&gt;=$F7, $BP$7&lt;=($F7+ROUND(($G7-$F7+1)*$H7,0)-1))</formula>
    </cfRule>
    <cfRule type="expression" dxfId="9" priority="1925">
      <formula>AND($C7="Terrassement", $F7&gt;0, $G7&gt;0, $BP$7&gt;=$F7, $BP$7&lt;=$G7)</formula>
    </cfRule>
    <cfRule type="expression" dxfId="10" priority="1926">
      <formula>AND($C7="Terrassement", $F7&gt;0, $G7&gt;0, $BP$7&gt;=$F7, $BP$7&lt;=($F7+ROUND(($G7-$F7+1)*$H7,0)-1))</formula>
    </cfRule>
    <cfRule type="expression" dxfId="11" priority="1927">
      <formula>AND($C7="Réseaux (EU/EP/ER/GAZ)", $F7&gt;0, $G7&gt;0, $BP$7&gt;=$F7, $BP$7&lt;=$G7)</formula>
    </cfRule>
    <cfRule type="expression" dxfId="12" priority="1928">
      <formula>AND($C7="Réseaux (EU/EP/ER/GAZ)", $F7&gt;0, $G7&gt;0, $BP$7&gt;=$F7, $BP$7&lt;=($F7+ROUND(($G7-$F7+1)*$H7,0)-1))</formula>
    </cfRule>
    <cfRule type="expression" dxfId="13" priority="1929">
      <formula>AND($C7="Regard &amp; Branchement", $F7&gt;0, $G7&gt;0, $BP$7&gt;=$F7, $BP$7&lt;=$G7)</formula>
    </cfRule>
    <cfRule type="expression" dxfId="14" priority="1930">
      <formula>AND($C7="Regard &amp; Branchement", $F7&gt;0, $G7&gt;0, $BP$7&gt;=$F7, $BP$7&lt;=($F7+ROUND(($G7-$F7+1)*$H7,0)-1))</formula>
    </cfRule>
    <cfRule type="expression" dxfId="15" priority="1931">
      <formula>AND($C7="Structure (couche de forme)", $F7&gt;0, $G7&gt;0, $BP$7&gt;=$F7, $BP$7&lt;=$G7)</formula>
    </cfRule>
    <cfRule type="expression" dxfId="16" priority="1932">
      <formula>AND($C7="Structure (couche de forme)", $F7&gt;0, $G7&gt;0, $BP$7&gt;=$F7, $BP$7&lt;=($F7+ROUND(($G7-$F7+1)*$H7,0)-1))</formula>
    </cfRule>
    <cfRule type="expression" dxfId="17" priority="1933">
      <formula>AND($C7="Fondation/Grave", $F7&gt;0, $G7&gt;0, $BP$7&gt;=$F7, $BP$7&lt;=$G7)</formula>
    </cfRule>
    <cfRule type="expression" dxfId="18" priority="1934">
      <formula>AND($C7="Fondation/Grave", $F7&gt;0, $G7&gt;0, $BP$7&gt;=$F7, $BP$7&lt;=($F7+ROUND(($G7-$F7+1)*$H7,0)-1))</formula>
    </cfRule>
    <cfRule type="expression" dxfId="19" priority="1935">
      <formula>AND($C7="Enrobés / Béton", $F7&gt;0, $G7&gt;0, $BP$7&gt;=$F7, $BP$7&lt;=$G7)</formula>
    </cfRule>
    <cfRule type="expression" dxfId="20" priority="1936">
      <formula>AND($C7="Enrobés / Béton", $F7&gt;0, $G7&gt;0, $BP$7&gt;=$F7, $BP$7&lt;=($F7+ROUND(($G7-$F7+1)*$H7,0)-1))</formula>
    </cfRule>
    <cfRule type="expression" dxfId="21" priority="1937">
      <formula>AND($C7="Bordures &amp; Trottoirs", $F7&gt;0, $G7&gt;0, $BP$7&gt;=$F7, $BP$7&lt;=$G7)</formula>
    </cfRule>
    <cfRule type="expression" dxfId="22" priority="1938">
      <formula>AND($C7="Bordures &amp; Trottoirs", $F7&gt;0, $G7&gt;0, $BP$7&gt;=$F7, $BP$7&lt;=($F7+ROUND(($G7-$F7+1)*$H7,0)-1))</formula>
    </cfRule>
    <cfRule type="expression" dxfId="23" priority="1939">
      <formula>AND($C7="Caniveaux &amp; Avaloirs", $F7&gt;0, $G7&gt;0, $BP$7&gt;=$F7, $BP$7&lt;=$G7)</formula>
    </cfRule>
    <cfRule type="expression" dxfId="24" priority="1940">
      <formula>AND($C7="Caniveaux &amp; Avaloirs", $F7&gt;0, $G7&gt;0, $BP$7&gt;=$F7, $BP$7&lt;=($F7+ROUND(($G7-$F7+1)*$H7,0)-1))</formula>
    </cfRule>
    <cfRule type="expression" dxfId="25" priority="1941">
      <formula>AND($C7="Éclairage / Candélabres", $F7&gt;0, $G7&gt;0, $BP$7&gt;=$F7, $BP$7&lt;=$G7)</formula>
    </cfRule>
    <cfRule type="expression" dxfId="26" priority="1942">
      <formula>AND($C7="Éclairage / Candélabres", $F7&gt;0, $G7&gt;0, $BP$7&gt;=$F7, $BP$7&lt;=($F7+ROUND(($G7-$F7+1)*$H7,0)-1))</formula>
    </cfRule>
    <cfRule type="expression" dxfId="27" priority="1943">
      <formula>AND($C7="Marquage &amp; Signalétique", $F7&gt;0, $G7&gt;0, $BP$7&gt;=$F7, $BP$7&lt;=$G7)</formula>
    </cfRule>
    <cfRule type="expression" dxfId="28" priority="1944">
      <formula>AND($C7="Marquage &amp; Signalétique", $F7&gt;0, $G7&gt;0, $BP$7&gt;=$F7, $BP$7&lt;=($F7+ROUND(($G7-$F7+1)*$H7,0)-1))</formula>
    </cfRule>
    <cfRule type="expression" dxfId="29" priority="1945">
      <formula>AND($C7="Espaces verts / Finitions", $F7&gt;0, $G7&gt;0, $BP$7&gt;=$F7, $BP$7&lt;=$G7)</formula>
    </cfRule>
    <cfRule type="expression" dxfId="30" priority="1946">
      <formula>AND($C7="Espaces verts / Finitions", $F7&gt;0, $G7&gt;0, $BP$7&gt;=$F7, $BP$7&lt;=($F7+ROUND(($G7-$F7+1)*$H7,0)-1))</formula>
    </cfRule>
    <cfRule type="expression" dxfId="31" priority="1947">
      <formula>AND($C7="Réception &amp; Réserves", $F7&gt;0, $G7&gt;0, $BP$7&gt;=$F7, $BP$7&lt;=$G7)</formula>
    </cfRule>
    <cfRule type="expression" dxfId="32" priority="1948">
      <formula>AND($C7="Réception &amp; Réserves", $F7&gt;0, $G7&gt;0, $BP$7&gt;=$F7, $BP$7&lt;=($F7+ROUND(($G7-$F7+1)*$H7,0)-1))</formula>
    </cfRule>
    <cfRule type="expression" dxfId="0" priority="1949">
      <formula>AND($C7="Réouverture circulation", $F7&gt;0, $G7&gt;0, $BP$7&gt;=$F7, $BP$7&lt;=$G7)</formula>
    </cfRule>
    <cfRule type="expression" dxfId="33" priority="1950">
      <formula>AND($C7="Réouverture circulation", $F7&gt;0, $G7&gt;0, $BP$7&gt;=$F7, $BP$7&lt;=($F7+ROUND(($G7-$F7+1)*$H7,0)-1))</formula>
    </cfRule>
  </conditionalFormatting>
  <conditionalFormatting sqref="BQ7:BQ43">
    <cfRule type="expression" dxfId="0" priority="59">
      <formula>($BQ$7=TODAY())</formula>
    </cfRule>
  </conditionalFormatting>
  <conditionalFormatting sqref="BQ8:BQ43">
    <cfRule type="expression" dxfId="3" priority="1951">
      <formula>AND($C7="Études &amp; DICT", $F7&gt;0, $G7&gt;0, $BQ$7&gt;=$F7, $BQ$7&lt;=$G7)</formula>
    </cfRule>
    <cfRule type="expression" dxfId="4" priority="1952">
      <formula>AND($C7="Études &amp; DICT", $F7&gt;0, $G7&gt;0, $BQ$7&gt;=$F7, $BQ$7&lt;=($F7+ROUND(($G7-$F7+1)*$H7,0)-1))</formula>
    </cfRule>
    <cfRule type="expression" dxfId="5" priority="1953">
      <formula>AND($C7="Piquetage &amp; Implantation", $F7&gt;0, $G7&gt;0, $BQ$7&gt;=$F7, $BQ$7&lt;=$G7)</formula>
    </cfRule>
    <cfRule type="expression" dxfId="6" priority="1954">
      <formula>AND($C7="Piquetage &amp; Implantation", $F7&gt;0, $G7&gt;0, $BQ$7&gt;=$F7, $BQ$7&lt;=($F7+ROUND(($G7-$F7+1)*$H7,0)-1))</formula>
    </cfRule>
    <cfRule type="expression" dxfId="7" priority="1955">
      <formula>AND($C7="Préparation &amp; Signalisation", $F7&gt;0, $G7&gt;0, $BQ$7&gt;=$F7, $BQ$7&lt;=$G7)</formula>
    </cfRule>
    <cfRule type="expression" dxfId="8" priority="1956">
      <formula>AND($C7="Préparation &amp; Signalisation", $F7&gt;0, $G7&gt;0, $BQ$7&gt;=$F7, $BQ$7&lt;=($F7+ROUND(($G7-$F7+1)*$H7,0)-1))</formula>
    </cfRule>
    <cfRule type="expression" dxfId="9" priority="1957">
      <formula>AND($C7="Terrassement", $F7&gt;0, $G7&gt;0, $BQ$7&gt;=$F7, $BQ$7&lt;=$G7)</formula>
    </cfRule>
    <cfRule type="expression" dxfId="10" priority="1958">
      <formula>AND($C7="Terrassement", $F7&gt;0, $G7&gt;0, $BQ$7&gt;=$F7, $BQ$7&lt;=($F7+ROUND(($G7-$F7+1)*$H7,0)-1))</formula>
    </cfRule>
    <cfRule type="expression" dxfId="11" priority="1959">
      <formula>AND($C7="Réseaux (EU/EP/ER/GAZ)", $F7&gt;0, $G7&gt;0, $BQ$7&gt;=$F7, $BQ$7&lt;=$G7)</formula>
    </cfRule>
    <cfRule type="expression" dxfId="12" priority="1960">
      <formula>AND($C7="Réseaux (EU/EP/ER/GAZ)", $F7&gt;0, $G7&gt;0, $BQ$7&gt;=$F7, $BQ$7&lt;=($F7+ROUND(($G7-$F7+1)*$H7,0)-1))</formula>
    </cfRule>
    <cfRule type="expression" dxfId="13" priority="1961">
      <formula>AND($C7="Regard &amp; Branchement", $F7&gt;0, $G7&gt;0, $BQ$7&gt;=$F7, $BQ$7&lt;=$G7)</formula>
    </cfRule>
    <cfRule type="expression" dxfId="14" priority="1962">
      <formula>AND($C7="Regard &amp; Branchement", $F7&gt;0, $G7&gt;0, $BQ$7&gt;=$F7, $BQ$7&lt;=($F7+ROUND(($G7-$F7+1)*$H7,0)-1))</formula>
    </cfRule>
    <cfRule type="expression" dxfId="15" priority="1963">
      <formula>AND($C7="Structure (couche de forme)", $F7&gt;0, $G7&gt;0, $BQ$7&gt;=$F7, $BQ$7&lt;=$G7)</formula>
    </cfRule>
    <cfRule type="expression" dxfId="16" priority="1964">
      <formula>AND($C7="Structure (couche de forme)", $F7&gt;0, $G7&gt;0, $BQ$7&gt;=$F7, $BQ$7&lt;=($F7+ROUND(($G7-$F7+1)*$H7,0)-1))</formula>
    </cfRule>
    <cfRule type="expression" dxfId="17" priority="1965">
      <formula>AND($C7="Fondation/Grave", $F7&gt;0, $G7&gt;0, $BQ$7&gt;=$F7, $BQ$7&lt;=$G7)</formula>
    </cfRule>
    <cfRule type="expression" dxfId="18" priority="1966">
      <formula>AND($C7="Fondation/Grave", $F7&gt;0, $G7&gt;0, $BQ$7&gt;=$F7, $BQ$7&lt;=($F7+ROUND(($G7-$F7+1)*$H7,0)-1))</formula>
    </cfRule>
    <cfRule type="expression" dxfId="19" priority="1967">
      <formula>AND($C7="Enrobés / Béton", $F7&gt;0, $G7&gt;0, $BQ$7&gt;=$F7, $BQ$7&lt;=$G7)</formula>
    </cfRule>
    <cfRule type="expression" dxfId="20" priority="1968">
      <formula>AND($C7="Enrobés / Béton", $F7&gt;0, $G7&gt;0, $BQ$7&gt;=$F7, $BQ$7&lt;=($F7+ROUND(($G7-$F7+1)*$H7,0)-1))</formula>
    </cfRule>
    <cfRule type="expression" dxfId="21" priority="1969">
      <formula>AND($C7="Bordures &amp; Trottoirs", $F7&gt;0, $G7&gt;0, $BQ$7&gt;=$F7, $BQ$7&lt;=$G7)</formula>
    </cfRule>
    <cfRule type="expression" dxfId="22" priority="1970">
      <formula>AND($C7="Bordures &amp; Trottoirs", $F7&gt;0, $G7&gt;0, $BQ$7&gt;=$F7, $BQ$7&lt;=($F7+ROUND(($G7-$F7+1)*$H7,0)-1))</formula>
    </cfRule>
    <cfRule type="expression" dxfId="23" priority="1971">
      <formula>AND($C7="Caniveaux &amp; Avaloirs", $F7&gt;0, $G7&gt;0, $BQ$7&gt;=$F7, $BQ$7&lt;=$G7)</formula>
    </cfRule>
    <cfRule type="expression" dxfId="24" priority="1972">
      <formula>AND($C7="Caniveaux &amp; Avaloirs", $F7&gt;0, $G7&gt;0, $BQ$7&gt;=$F7, $BQ$7&lt;=($F7+ROUND(($G7-$F7+1)*$H7,0)-1))</formula>
    </cfRule>
    <cfRule type="expression" dxfId="25" priority="1973">
      <formula>AND($C7="Éclairage / Candélabres", $F7&gt;0, $G7&gt;0, $BQ$7&gt;=$F7, $BQ$7&lt;=$G7)</formula>
    </cfRule>
    <cfRule type="expression" dxfId="26" priority="1974">
      <formula>AND($C7="Éclairage / Candélabres", $F7&gt;0, $G7&gt;0, $BQ$7&gt;=$F7, $BQ$7&lt;=($F7+ROUND(($G7-$F7+1)*$H7,0)-1))</formula>
    </cfRule>
    <cfRule type="expression" dxfId="27" priority="1975">
      <formula>AND($C7="Marquage &amp; Signalétique", $F7&gt;0, $G7&gt;0, $BQ$7&gt;=$F7, $BQ$7&lt;=$G7)</formula>
    </cfRule>
    <cfRule type="expression" dxfId="28" priority="1976">
      <formula>AND($C7="Marquage &amp; Signalétique", $F7&gt;0, $G7&gt;0, $BQ$7&gt;=$F7, $BQ$7&lt;=($F7+ROUND(($G7-$F7+1)*$H7,0)-1))</formula>
    </cfRule>
    <cfRule type="expression" dxfId="29" priority="1977">
      <formula>AND($C7="Espaces verts / Finitions", $F7&gt;0, $G7&gt;0, $BQ$7&gt;=$F7, $BQ$7&lt;=$G7)</formula>
    </cfRule>
    <cfRule type="expression" dxfId="30" priority="1978">
      <formula>AND($C7="Espaces verts / Finitions", $F7&gt;0, $G7&gt;0, $BQ$7&gt;=$F7, $BQ$7&lt;=($F7+ROUND(($G7-$F7+1)*$H7,0)-1))</formula>
    </cfRule>
    <cfRule type="expression" dxfId="31" priority="1979">
      <formula>AND($C7="Réception &amp; Réserves", $F7&gt;0, $G7&gt;0, $BQ$7&gt;=$F7, $BQ$7&lt;=$G7)</formula>
    </cfRule>
    <cfRule type="expression" dxfId="32" priority="1980">
      <formula>AND($C7="Réception &amp; Réserves", $F7&gt;0, $G7&gt;0, $BQ$7&gt;=$F7, $BQ$7&lt;=($F7+ROUND(($G7-$F7+1)*$H7,0)-1))</formula>
    </cfRule>
    <cfRule type="expression" dxfId="0" priority="1981">
      <formula>AND($C7="Réouverture circulation", $F7&gt;0, $G7&gt;0, $BQ$7&gt;=$F7, $BQ$7&lt;=$G7)</formula>
    </cfRule>
    <cfRule type="expression" dxfId="33" priority="1982">
      <formula>AND($C7="Réouverture circulation", $F7&gt;0, $G7&gt;0, $BQ$7&gt;=$F7, $BQ$7&lt;=($F7+ROUND(($G7-$F7+1)*$H7,0)-1))</formula>
    </cfRule>
  </conditionalFormatting>
  <conditionalFormatting sqref="BR7:BR43">
    <cfRule type="expression" dxfId="0" priority="60">
      <formula>($BR$7=TODAY())</formula>
    </cfRule>
  </conditionalFormatting>
  <conditionalFormatting sqref="BR8:BR43">
    <cfRule type="expression" dxfId="3" priority="1983">
      <formula>AND($C7="Études &amp; DICT", $F7&gt;0, $G7&gt;0, $BR$7&gt;=$F7, $BR$7&lt;=$G7)</formula>
    </cfRule>
    <cfRule type="expression" dxfId="4" priority="1984">
      <formula>AND($C7="Études &amp; DICT", $F7&gt;0, $G7&gt;0, $BR$7&gt;=$F7, $BR$7&lt;=($F7+ROUND(($G7-$F7+1)*$H7,0)-1))</formula>
    </cfRule>
    <cfRule type="expression" dxfId="5" priority="1985">
      <formula>AND($C7="Piquetage &amp; Implantation", $F7&gt;0, $G7&gt;0, $BR$7&gt;=$F7, $BR$7&lt;=$G7)</formula>
    </cfRule>
    <cfRule type="expression" dxfId="6" priority="1986">
      <formula>AND($C7="Piquetage &amp; Implantation", $F7&gt;0, $G7&gt;0, $BR$7&gt;=$F7, $BR$7&lt;=($F7+ROUND(($G7-$F7+1)*$H7,0)-1))</formula>
    </cfRule>
    <cfRule type="expression" dxfId="7" priority="1987">
      <formula>AND($C7="Préparation &amp; Signalisation", $F7&gt;0, $G7&gt;0, $BR$7&gt;=$F7, $BR$7&lt;=$G7)</formula>
    </cfRule>
    <cfRule type="expression" dxfId="8" priority="1988">
      <formula>AND($C7="Préparation &amp; Signalisation", $F7&gt;0, $G7&gt;0, $BR$7&gt;=$F7, $BR$7&lt;=($F7+ROUND(($G7-$F7+1)*$H7,0)-1))</formula>
    </cfRule>
    <cfRule type="expression" dxfId="9" priority="1989">
      <formula>AND($C7="Terrassement", $F7&gt;0, $G7&gt;0, $BR$7&gt;=$F7, $BR$7&lt;=$G7)</formula>
    </cfRule>
    <cfRule type="expression" dxfId="10" priority="1990">
      <formula>AND($C7="Terrassement", $F7&gt;0, $G7&gt;0, $BR$7&gt;=$F7, $BR$7&lt;=($F7+ROUND(($G7-$F7+1)*$H7,0)-1))</formula>
    </cfRule>
    <cfRule type="expression" dxfId="11" priority="1991">
      <formula>AND($C7="Réseaux (EU/EP/ER/GAZ)", $F7&gt;0, $G7&gt;0, $BR$7&gt;=$F7, $BR$7&lt;=$G7)</formula>
    </cfRule>
    <cfRule type="expression" dxfId="12" priority="1992">
      <formula>AND($C7="Réseaux (EU/EP/ER/GAZ)", $F7&gt;0, $G7&gt;0, $BR$7&gt;=$F7, $BR$7&lt;=($F7+ROUND(($G7-$F7+1)*$H7,0)-1))</formula>
    </cfRule>
    <cfRule type="expression" dxfId="13" priority="1993">
      <formula>AND($C7="Regard &amp; Branchement", $F7&gt;0, $G7&gt;0, $BR$7&gt;=$F7, $BR$7&lt;=$G7)</formula>
    </cfRule>
    <cfRule type="expression" dxfId="14" priority="1994">
      <formula>AND($C7="Regard &amp; Branchement", $F7&gt;0, $G7&gt;0, $BR$7&gt;=$F7, $BR$7&lt;=($F7+ROUND(($G7-$F7+1)*$H7,0)-1))</formula>
    </cfRule>
    <cfRule type="expression" dxfId="15" priority="1995">
      <formula>AND($C7="Structure (couche de forme)", $F7&gt;0, $G7&gt;0, $BR$7&gt;=$F7, $BR$7&lt;=$G7)</formula>
    </cfRule>
    <cfRule type="expression" dxfId="16" priority="1996">
      <formula>AND($C7="Structure (couche de forme)", $F7&gt;0, $G7&gt;0, $BR$7&gt;=$F7, $BR$7&lt;=($F7+ROUND(($G7-$F7+1)*$H7,0)-1))</formula>
    </cfRule>
    <cfRule type="expression" dxfId="17" priority="1997">
      <formula>AND($C7="Fondation/Grave", $F7&gt;0, $G7&gt;0, $BR$7&gt;=$F7, $BR$7&lt;=$G7)</formula>
    </cfRule>
    <cfRule type="expression" dxfId="18" priority="1998">
      <formula>AND($C7="Fondation/Grave", $F7&gt;0, $G7&gt;0, $BR$7&gt;=$F7, $BR$7&lt;=($F7+ROUND(($G7-$F7+1)*$H7,0)-1))</formula>
    </cfRule>
    <cfRule type="expression" dxfId="19" priority="1999">
      <formula>AND($C7="Enrobés / Béton", $F7&gt;0, $G7&gt;0, $BR$7&gt;=$F7, $BR$7&lt;=$G7)</formula>
    </cfRule>
    <cfRule type="expression" dxfId="20" priority="2000">
      <formula>AND($C7="Enrobés / Béton", $F7&gt;0, $G7&gt;0, $BR$7&gt;=$F7, $BR$7&lt;=($F7+ROUND(($G7-$F7+1)*$H7,0)-1))</formula>
    </cfRule>
    <cfRule type="expression" dxfId="21" priority="2001">
      <formula>AND($C7="Bordures &amp; Trottoirs", $F7&gt;0, $G7&gt;0, $BR$7&gt;=$F7, $BR$7&lt;=$G7)</formula>
    </cfRule>
    <cfRule type="expression" dxfId="22" priority="2002">
      <formula>AND($C7="Bordures &amp; Trottoirs", $F7&gt;0, $G7&gt;0, $BR$7&gt;=$F7, $BR$7&lt;=($F7+ROUND(($G7-$F7+1)*$H7,0)-1))</formula>
    </cfRule>
    <cfRule type="expression" dxfId="23" priority="2003">
      <formula>AND($C7="Caniveaux &amp; Avaloirs", $F7&gt;0, $G7&gt;0, $BR$7&gt;=$F7, $BR$7&lt;=$G7)</formula>
    </cfRule>
    <cfRule type="expression" dxfId="24" priority="2004">
      <formula>AND($C7="Caniveaux &amp; Avaloirs", $F7&gt;0, $G7&gt;0, $BR$7&gt;=$F7, $BR$7&lt;=($F7+ROUND(($G7-$F7+1)*$H7,0)-1))</formula>
    </cfRule>
    <cfRule type="expression" dxfId="25" priority="2005">
      <formula>AND($C7="Éclairage / Candélabres", $F7&gt;0, $G7&gt;0, $BR$7&gt;=$F7, $BR$7&lt;=$G7)</formula>
    </cfRule>
    <cfRule type="expression" dxfId="26" priority="2006">
      <formula>AND($C7="Éclairage / Candélabres", $F7&gt;0, $G7&gt;0, $BR$7&gt;=$F7, $BR$7&lt;=($F7+ROUND(($G7-$F7+1)*$H7,0)-1))</formula>
    </cfRule>
    <cfRule type="expression" dxfId="27" priority="2007">
      <formula>AND($C7="Marquage &amp; Signalétique", $F7&gt;0, $G7&gt;0, $BR$7&gt;=$F7, $BR$7&lt;=$G7)</formula>
    </cfRule>
    <cfRule type="expression" dxfId="28" priority="2008">
      <formula>AND($C7="Marquage &amp; Signalétique", $F7&gt;0, $G7&gt;0, $BR$7&gt;=$F7, $BR$7&lt;=($F7+ROUND(($G7-$F7+1)*$H7,0)-1))</formula>
    </cfRule>
    <cfRule type="expression" dxfId="29" priority="2009">
      <formula>AND($C7="Espaces verts / Finitions", $F7&gt;0, $G7&gt;0, $BR$7&gt;=$F7, $BR$7&lt;=$G7)</formula>
    </cfRule>
    <cfRule type="expression" dxfId="30" priority="2010">
      <formula>AND($C7="Espaces verts / Finitions", $F7&gt;0, $G7&gt;0, $BR$7&gt;=$F7, $BR$7&lt;=($F7+ROUND(($G7-$F7+1)*$H7,0)-1))</formula>
    </cfRule>
    <cfRule type="expression" dxfId="31" priority="2011">
      <formula>AND($C7="Réception &amp; Réserves", $F7&gt;0, $G7&gt;0, $BR$7&gt;=$F7, $BR$7&lt;=$G7)</formula>
    </cfRule>
    <cfRule type="expression" dxfId="32" priority="2012">
      <formula>AND($C7="Réception &amp; Réserves", $F7&gt;0, $G7&gt;0, $BR$7&gt;=$F7, $BR$7&lt;=($F7+ROUND(($G7-$F7+1)*$H7,0)-1))</formula>
    </cfRule>
    <cfRule type="expression" dxfId="0" priority="2013">
      <formula>AND($C7="Réouverture circulation", $F7&gt;0, $G7&gt;0, $BR$7&gt;=$F7, $BR$7&lt;=$G7)</formula>
    </cfRule>
    <cfRule type="expression" dxfId="33" priority="2014">
      <formula>AND($C7="Réouverture circulation", $F7&gt;0, $G7&gt;0, $BR$7&gt;=$F7, $BR$7&lt;=($F7+ROUND(($G7-$F7+1)*$H7,0)-1))</formula>
    </cfRule>
  </conditionalFormatting>
  <conditionalFormatting sqref="BS7:BS43">
    <cfRule type="expression" dxfId="0" priority="61">
      <formula>($BS$7=TODAY())</formula>
    </cfRule>
  </conditionalFormatting>
  <conditionalFormatting sqref="BS8:BS43">
    <cfRule type="expression" dxfId="3" priority="2015">
      <formula>AND($C7="Études &amp; DICT", $F7&gt;0, $G7&gt;0, $BS$7&gt;=$F7, $BS$7&lt;=$G7)</formula>
    </cfRule>
    <cfRule type="expression" dxfId="4" priority="2016">
      <formula>AND($C7="Études &amp; DICT", $F7&gt;0, $G7&gt;0, $BS$7&gt;=$F7, $BS$7&lt;=($F7+ROUND(($G7-$F7+1)*$H7,0)-1))</formula>
    </cfRule>
    <cfRule type="expression" dxfId="5" priority="2017">
      <formula>AND($C7="Piquetage &amp; Implantation", $F7&gt;0, $G7&gt;0, $BS$7&gt;=$F7, $BS$7&lt;=$G7)</formula>
    </cfRule>
    <cfRule type="expression" dxfId="6" priority="2018">
      <formula>AND($C7="Piquetage &amp; Implantation", $F7&gt;0, $G7&gt;0, $BS$7&gt;=$F7, $BS$7&lt;=($F7+ROUND(($G7-$F7+1)*$H7,0)-1))</formula>
    </cfRule>
    <cfRule type="expression" dxfId="7" priority="2019">
      <formula>AND($C7="Préparation &amp; Signalisation", $F7&gt;0, $G7&gt;0, $BS$7&gt;=$F7, $BS$7&lt;=$G7)</formula>
    </cfRule>
    <cfRule type="expression" dxfId="8" priority="2020">
      <formula>AND($C7="Préparation &amp; Signalisation", $F7&gt;0, $G7&gt;0, $BS$7&gt;=$F7, $BS$7&lt;=($F7+ROUND(($G7-$F7+1)*$H7,0)-1))</formula>
    </cfRule>
    <cfRule type="expression" dxfId="9" priority="2021">
      <formula>AND($C7="Terrassement", $F7&gt;0, $G7&gt;0, $BS$7&gt;=$F7, $BS$7&lt;=$G7)</formula>
    </cfRule>
    <cfRule type="expression" dxfId="10" priority="2022">
      <formula>AND($C7="Terrassement", $F7&gt;0, $G7&gt;0, $BS$7&gt;=$F7, $BS$7&lt;=($F7+ROUND(($G7-$F7+1)*$H7,0)-1))</formula>
    </cfRule>
    <cfRule type="expression" dxfId="11" priority="2023">
      <formula>AND($C7="Réseaux (EU/EP/ER/GAZ)", $F7&gt;0, $G7&gt;0, $BS$7&gt;=$F7, $BS$7&lt;=$G7)</formula>
    </cfRule>
    <cfRule type="expression" dxfId="12" priority="2024">
      <formula>AND($C7="Réseaux (EU/EP/ER/GAZ)", $F7&gt;0, $G7&gt;0, $BS$7&gt;=$F7, $BS$7&lt;=($F7+ROUND(($G7-$F7+1)*$H7,0)-1))</formula>
    </cfRule>
    <cfRule type="expression" dxfId="13" priority="2025">
      <formula>AND($C7="Regard &amp; Branchement", $F7&gt;0, $G7&gt;0, $BS$7&gt;=$F7, $BS$7&lt;=$G7)</formula>
    </cfRule>
    <cfRule type="expression" dxfId="14" priority="2026">
      <formula>AND($C7="Regard &amp; Branchement", $F7&gt;0, $G7&gt;0, $BS$7&gt;=$F7, $BS$7&lt;=($F7+ROUND(($G7-$F7+1)*$H7,0)-1))</formula>
    </cfRule>
    <cfRule type="expression" dxfId="15" priority="2027">
      <formula>AND($C7="Structure (couche de forme)", $F7&gt;0, $G7&gt;0, $BS$7&gt;=$F7, $BS$7&lt;=$G7)</formula>
    </cfRule>
    <cfRule type="expression" dxfId="16" priority="2028">
      <formula>AND($C7="Structure (couche de forme)", $F7&gt;0, $G7&gt;0, $BS$7&gt;=$F7, $BS$7&lt;=($F7+ROUND(($G7-$F7+1)*$H7,0)-1))</formula>
    </cfRule>
    <cfRule type="expression" dxfId="17" priority="2029">
      <formula>AND($C7="Fondation/Grave", $F7&gt;0, $G7&gt;0, $BS$7&gt;=$F7, $BS$7&lt;=$G7)</formula>
    </cfRule>
    <cfRule type="expression" dxfId="18" priority="2030">
      <formula>AND($C7="Fondation/Grave", $F7&gt;0, $G7&gt;0, $BS$7&gt;=$F7, $BS$7&lt;=($F7+ROUND(($G7-$F7+1)*$H7,0)-1))</formula>
    </cfRule>
    <cfRule type="expression" dxfId="19" priority="2031">
      <formula>AND($C7="Enrobés / Béton", $F7&gt;0, $G7&gt;0, $BS$7&gt;=$F7, $BS$7&lt;=$G7)</formula>
    </cfRule>
    <cfRule type="expression" dxfId="20" priority="2032">
      <formula>AND($C7="Enrobés / Béton", $F7&gt;0, $G7&gt;0, $BS$7&gt;=$F7, $BS$7&lt;=($F7+ROUND(($G7-$F7+1)*$H7,0)-1))</formula>
    </cfRule>
    <cfRule type="expression" dxfId="21" priority="2033">
      <formula>AND($C7="Bordures &amp; Trottoirs", $F7&gt;0, $G7&gt;0, $BS$7&gt;=$F7, $BS$7&lt;=$G7)</formula>
    </cfRule>
    <cfRule type="expression" dxfId="22" priority="2034">
      <formula>AND($C7="Bordures &amp; Trottoirs", $F7&gt;0, $G7&gt;0, $BS$7&gt;=$F7, $BS$7&lt;=($F7+ROUND(($G7-$F7+1)*$H7,0)-1))</formula>
    </cfRule>
    <cfRule type="expression" dxfId="23" priority="2035">
      <formula>AND($C7="Caniveaux &amp; Avaloirs", $F7&gt;0, $G7&gt;0, $BS$7&gt;=$F7, $BS$7&lt;=$G7)</formula>
    </cfRule>
    <cfRule type="expression" dxfId="24" priority="2036">
      <formula>AND($C7="Caniveaux &amp; Avaloirs", $F7&gt;0, $G7&gt;0, $BS$7&gt;=$F7, $BS$7&lt;=($F7+ROUND(($G7-$F7+1)*$H7,0)-1))</formula>
    </cfRule>
    <cfRule type="expression" dxfId="25" priority="2037">
      <formula>AND($C7="Éclairage / Candélabres", $F7&gt;0, $G7&gt;0, $BS$7&gt;=$F7, $BS$7&lt;=$G7)</formula>
    </cfRule>
    <cfRule type="expression" dxfId="26" priority="2038">
      <formula>AND($C7="Éclairage / Candélabres", $F7&gt;0, $G7&gt;0, $BS$7&gt;=$F7, $BS$7&lt;=($F7+ROUND(($G7-$F7+1)*$H7,0)-1))</formula>
    </cfRule>
    <cfRule type="expression" dxfId="27" priority="2039">
      <formula>AND($C7="Marquage &amp; Signalétique", $F7&gt;0, $G7&gt;0, $BS$7&gt;=$F7, $BS$7&lt;=$G7)</formula>
    </cfRule>
    <cfRule type="expression" dxfId="28" priority="2040">
      <formula>AND($C7="Marquage &amp; Signalétique", $F7&gt;0, $G7&gt;0, $BS$7&gt;=$F7, $BS$7&lt;=($F7+ROUND(($G7-$F7+1)*$H7,0)-1))</formula>
    </cfRule>
    <cfRule type="expression" dxfId="29" priority="2041">
      <formula>AND($C7="Espaces verts / Finitions", $F7&gt;0, $G7&gt;0, $BS$7&gt;=$F7, $BS$7&lt;=$G7)</formula>
    </cfRule>
    <cfRule type="expression" dxfId="30" priority="2042">
      <formula>AND($C7="Espaces verts / Finitions", $F7&gt;0, $G7&gt;0, $BS$7&gt;=$F7, $BS$7&lt;=($F7+ROUND(($G7-$F7+1)*$H7,0)-1))</formula>
    </cfRule>
    <cfRule type="expression" dxfId="31" priority="2043">
      <formula>AND($C7="Réception &amp; Réserves", $F7&gt;0, $G7&gt;0, $BS$7&gt;=$F7, $BS$7&lt;=$G7)</formula>
    </cfRule>
    <cfRule type="expression" dxfId="32" priority="2044">
      <formula>AND($C7="Réception &amp; Réserves", $F7&gt;0, $G7&gt;0, $BS$7&gt;=$F7, $BS$7&lt;=($F7+ROUND(($G7-$F7+1)*$H7,0)-1))</formula>
    </cfRule>
    <cfRule type="expression" dxfId="0" priority="2045">
      <formula>AND($C7="Réouverture circulation", $F7&gt;0, $G7&gt;0, $BS$7&gt;=$F7, $BS$7&lt;=$G7)</formula>
    </cfRule>
    <cfRule type="expression" dxfId="33" priority="2046">
      <formula>AND($C7="Réouverture circulation", $F7&gt;0, $G7&gt;0, $BS$7&gt;=$F7, $BS$7&lt;=($F7+ROUND(($G7-$F7+1)*$H7,0)-1))</formula>
    </cfRule>
  </conditionalFormatting>
  <conditionalFormatting sqref="BT7:BT43">
    <cfRule type="expression" dxfId="0" priority="62">
      <formula>($BT$7=TODAY())</formula>
    </cfRule>
  </conditionalFormatting>
  <conditionalFormatting sqref="BT8:BT43">
    <cfRule type="expression" dxfId="3" priority="2047">
      <formula>AND($C7="Études &amp; DICT", $F7&gt;0, $G7&gt;0, $BT$7&gt;=$F7, $BT$7&lt;=$G7)</formula>
    </cfRule>
    <cfRule type="expression" dxfId="4" priority="2048">
      <formula>AND($C7="Études &amp; DICT", $F7&gt;0, $G7&gt;0, $BT$7&gt;=$F7, $BT$7&lt;=($F7+ROUND(($G7-$F7+1)*$H7,0)-1))</formula>
    </cfRule>
    <cfRule type="expression" dxfId="5" priority="2049">
      <formula>AND($C7="Piquetage &amp; Implantation", $F7&gt;0, $G7&gt;0, $BT$7&gt;=$F7, $BT$7&lt;=$G7)</formula>
    </cfRule>
    <cfRule type="expression" dxfId="6" priority="2050">
      <formula>AND($C7="Piquetage &amp; Implantation", $F7&gt;0, $G7&gt;0, $BT$7&gt;=$F7, $BT$7&lt;=($F7+ROUND(($G7-$F7+1)*$H7,0)-1))</formula>
    </cfRule>
    <cfRule type="expression" dxfId="7" priority="2051">
      <formula>AND($C7="Préparation &amp; Signalisation", $F7&gt;0, $G7&gt;0, $BT$7&gt;=$F7, $BT$7&lt;=$G7)</formula>
    </cfRule>
    <cfRule type="expression" dxfId="8" priority="2052">
      <formula>AND($C7="Préparation &amp; Signalisation", $F7&gt;0, $G7&gt;0, $BT$7&gt;=$F7, $BT$7&lt;=($F7+ROUND(($G7-$F7+1)*$H7,0)-1))</formula>
    </cfRule>
    <cfRule type="expression" dxfId="9" priority="2053">
      <formula>AND($C7="Terrassement", $F7&gt;0, $G7&gt;0, $BT$7&gt;=$F7, $BT$7&lt;=$G7)</formula>
    </cfRule>
    <cfRule type="expression" dxfId="10" priority="2054">
      <formula>AND($C7="Terrassement", $F7&gt;0, $G7&gt;0, $BT$7&gt;=$F7, $BT$7&lt;=($F7+ROUND(($G7-$F7+1)*$H7,0)-1))</formula>
    </cfRule>
    <cfRule type="expression" dxfId="11" priority="2055">
      <formula>AND($C7="Réseaux (EU/EP/ER/GAZ)", $F7&gt;0, $G7&gt;0, $BT$7&gt;=$F7, $BT$7&lt;=$G7)</formula>
    </cfRule>
    <cfRule type="expression" dxfId="12" priority="2056">
      <formula>AND($C7="Réseaux (EU/EP/ER/GAZ)", $F7&gt;0, $G7&gt;0, $BT$7&gt;=$F7, $BT$7&lt;=($F7+ROUND(($G7-$F7+1)*$H7,0)-1))</formula>
    </cfRule>
    <cfRule type="expression" dxfId="13" priority="2057">
      <formula>AND($C7="Regard &amp; Branchement", $F7&gt;0, $G7&gt;0, $BT$7&gt;=$F7, $BT$7&lt;=$G7)</formula>
    </cfRule>
    <cfRule type="expression" dxfId="14" priority="2058">
      <formula>AND($C7="Regard &amp; Branchement", $F7&gt;0, $G7&gt;0, $BT$7&gt;=$F7, $BT$7&lt;=($F7+ROUND(($G7-$F7+1)*$H7,0)-1))</formula>
    </cfRule>
    <cfRule type="expression" dxfId="15" priority="2059">
      <formula>AND($C7="Structure (couche de forme)", $F7&gt;0, $G7&gt;0, $BT$7&gt;=$F7, $BT$7&lt;=$G7)</formula>
    </cfRule>
    <cfRule type="expression" dxfId="16" priority="2060">
      <formula>AND($C7="Structure (couche de forme)", $F7&gt;0, $G7&gt;0, $BT$7&gt;=$F7, $BT$7&lt;=($F7+ROUND(($G7-$F7+1)*$H7,0)-1))</formula>
    </cfRule>
    <cfRule type="expression" dxfId="17" priority="2061">
      <formula>AND($C7="Fondation/Grave", $F7&gt;0, $G7&gt;0, $BT$7&gt;=$F7, $BT$7&lt;=$G7)</formula>
    </cfRule>
    <cfRule type="expression" dxfId="18" priority="2062">
      <formula>AND($C7="Fondation/Grave", $F7&gt;0, $G7&gt;0, $BT$7&gt;=$F7, $BT$7&lt;=($F7+ROUND(($G7-$F7+1)*$H7,0)-1))</formula>
    </cfRule>
    <cfRule type="expression" dxfId="19" priority="2063">
      <formula>AND($C7="Enrobés / Béton", $F7&gt;0, $G7&gt;0, $BT$7&gt;=$F7, $BT$7&lt;=$G7)</formula>
    </cfRule>
    <cfRule type="expression" dxfId="20" priority="2064">
      <formula>AND($C7="Enrobés / Béton", $F7&gt;0, $G7&gt;0, $BT$7&gt;=$F7, $BT$7&lt;=($F7+ROUND(($G7-$F7+1)*$H7,0)-1))</formula>
    </cfRule>
    <cfRule type="expression" dxfId="21" priority="2065">
      <formula>AND($C7="Bordures &amp; Trottoirs", $F7&gt;0, $G7&gt;0, $BT$7&gt;=$F7, $BT$7&lt;=$G7)</formula>
    </cfRule>
    <cfRule type="expression" dxfId="22" priority="2066">
      <formula>AND($C7="Bordures &amp; Trottoirs", $F7&gt;0, $G7&gt;0, $BT$7&gt;=$F7, $BT$7&lt;=($F7+ROUND(($G7-$F7+1)*$H7,0)-1))</formula>
    </cfRule>
    <cfRule type="expression" dxfId="23" priority="2067">
      <formula>AND($C7="Caniveaux &amp; Avaloirs", $F7&gt;0, $G7&gt;0, $BT$7&gt;=$F7, $BT$7&lt;=$G7)</formula>
    </cfRule>
    <cfRule type="expression" dxfId="24" priority="2068">
      <formula>AND($C7="Caniveaux &amp; Avaloirs", $F7&gt;0, $G7&gt;0, $BT$7&gt;=$F7, $BT$7&lt;=($F7+ROUND(($G7-$F7+1)*$H7,0)-1))</formula>
    </cfRule>
    <cfRule type="expression" dxfId="25" priority="2069">
      <formula>AND($C7="Éclairage / Candélabres", $F7&gt;0, $G7&gt;0, $BT$7&gt;=$F7, $BT$7&lt;=$G7)</formula>
    </cfRule>
    <cfRule type="expression" dxfId="26" priority="2070">
      <formula>AND($C7="Éclairage / Candélabres", $F7&gt;0, $G7&gt;0, $BT$7&gt;=$F7, $BT$7&lt;=($F7+ROUND(($G7-$F7+1)*$H7,0)-1))</formula>
    </cfRule>
    <cfRule type="expression" dxfId="27" priority="2071">
      <formula>AND($C7="Marquage &amp; Signalétique", $F7&gt;0, $G7&gt;0, $BT$7&gt;=$F7, $BT$7&lt;=$G7)</formula>
    </cfRule>
    <cfRule type="expression" dxfId="28" priority="2072">
      <formula>AND($C7="Marquage &amp; Signalétique", $F7&gt;0, $G7&gt;0, $BT$7&gt;=$F7, $BT$7&lt;=($F7+ROUND(($G7-$F7+1)*$H7,0)-1))</formula>
    </cfRule>
    <cfRule type="expression" dxfId="29" priority="2073">
      <formula>AND($C7="Espaces verts / Finitions", $F7&gt;0, $G7&gt;0, $BT$7&gt;=$F7, $BT$7&lt;=$G7)</formula>
    </cfRule>
    <cfRule type="expression" dxfId="30" priority="2074">
      <formula>AND($C7="Espaces verts / Finitions", $F7&gt;0, $G7&gt;0, $BT$7&gt;=$F7, $BT$7&lt;=($F7+ROUND(($G7-$F7+1)*$H7,0)-1))</formula>
    </cfRule>
    <cfRule type="expression" dxfId="31" priority="2075">
      <formula>AND($C7="Réception &amp; Réserves", $F7&gt;0, $G7&gt;0, $BT$7&gt;=$F7, $BT$7&lt;=$G7)</formula>
    </cfRule>
    <cfRule type="expression" dxfId="32" priority="2076">
      <formula>AND($C7="Réception &amp; Réserves", $F7&gt;0, $G7&gt;0, $BT$7&gt;=$F7, $BT$7&lt;=($F7+ROUND(($G7-$F7+1)*$H7,0)-1))</formula>
    </cfRule>
    <cfRule type="expression" dxfId="0" priority="2077">
      <formula>AND($C7="Réouverture circulation", $F7&gt;0, $G7&gt;0, $BT$7&gt;=$F7, $BT$7&lt;=$G7)</formula>
    </cfRule>
    <cfRule type="expression" dxfId="33" priority="2078">
      <formula>AND($C7="Réouverture circulation", $F7&gt;0, $G7&gt;0, $BT$7&gt;=$F7, $BT$7&lt;=($F7+ROUND(($G7-$F7+1)*$H7,0)-1))</formula>
    </cfRule>
  </conditionalFormatting>
  <conditionalFormatting sqref="BU7:BU43">
    <cfRule type="expression" dxfId="0" priority="63">
      <formula>($BU$7=TODAY())</formula>
    </cfRule>
  </conditionalFormatting>
  <conditionalFormatting sqref="BU8:BU43">
    <cfRule type="expression" dxfId="3" priority="2079">
      <formula>AND($C7="Études &amp; DICT", $F7&gt;0, $G7&gt;0, $BU$7&gt;=$F7, $BU$7&lt;=$G7)</formula>
    </cfRule>
    <cfRule type="expression" dxfId="4" priority="2080">
      <formula>AND($C7="Études &amp; DICT", $F7&gt;0, $G7&gt;0, $BU$7&gt;=$F7, $BU$7&lt;=($F7+ROUND(($G7-$F7+1)*$H7,0)-1))</formula>
    </cfRule>
    <cfRule type="expression" dxfId="5" priority="2081">
      <formula>AND($C7="Piquetage &amp; Implantation", $F7&gt;0, $G7&gt;0, $BU$7&gt;=$F7, $BU$7&lt;=$G7)</formula>
    </cfRule>
    <cfRule type="expression" dxfId="6" priority="2082">
      <formula>AND($C7="Piquetage &amp; Implantation", $F7&gt;0, $G7&gt;0, $BU$7&gt;=$F7, $BU$7&lt;=($F7+ROUND(($G7-$F7+1)*$H7,0)-1))</formula>
    </cfRule>
    <cfRule type="expression" dxfId="7" priority="2083">
      <formula>AND($C7="Préparation &amp; Signalisation", $F7&gt;0, $G7&gt;0, $BU$7&gt;=$F7, $BU$7&lt;=$G7)</formula>
    </cfRule>
    <cfRule type="expression" dxfId="8" priority="2084">
      <formula>AND($C7="Préparation &amp; Signalisation", $F7&gt;0, $G7&gt;0, $BU$7&gt;=$F7, $BU$7&lt;=($F7+ROUND(($G7-$F7+1)*$H7,0)-1))</formula>
    </cfRule>
    <cfRule type="expression" dxfId="9" priority="2085">
      <formula>AND($C7="Terrassement", $F7&gt;0, $G7&gt;0, $BU$7&gt;=$F7, $BU$7&lt;=$G7)</formula>
    </cfRule>
    <cfRule type="expression" dxfId="10" priority="2086">
      <formula>AND($C7="Terrassement", $F7&gt;0, $G7&gt;0, $BU$7&gt;=$F7, $BU$7&lt;=($F7+ROUND(($G7-$F7+1)*$H7,0)-1))</formula>
    </cfRule>
    <cfRule type="expression" dxfId="11" priority="2087">
      <formula>AND($C7="Réseaux (EU/EP/ER/GAZ)", $F7&gt;0, $G7&gt;0, $BU$7&gt;=$F7, $BU$7&lt;=$G7)</formula>
    </cfRule>
    <cfRule type="expression" dxfId="12" priority="2088">
      <formula>AND($C7="Réseaux (EU/EP/ER/GAZ)", $F7&gt;0, $G7&gt;0, $BU$7&gt;=$F7, $BU$7&lt;=($F7+ROUND(($G7-$F7+1)*$H7,0)-1))</formula>
    </cfRule>
    <cfRule type="expression" dxfId="13" priority="2089">
      <formula>AND($C7="Regard &amp; Branchement", $F7&gt;0, $G7&gt;0, $BU$7&gt;=$F7, $BU$7&lt;=$G7)</formula>
    </cfRule>
    <cfRule type="expression" dxfId="14" priority="2090">
      <formula>AND($C7="Regard &amp; Branchement", $F7&gt;0, $G7&gt;0, $BU$7&gt;=$F7, $BU$7&lt;=($F7+ROUND(($G7-$F7+1)*$H7,0)-1))</formula>
    </cfRule>
    <cfRule type="expression" dxfId="15" priority="2091">
      <formula>AND($C7="Structure (couche de forme)", $F7&gt;0, $G7&gt;0, $BU$7&gt;=$F7, $BU$7&lt;=$G7)</formula>
    </cfRule>
    <cfRule type="expression" dxfId="16" priority="2092">
      <formula>AND($C7="Structure (couche de forme)", $F7&gt;0, $G7&gt;0, $BU$7&gt;=$F7, $BU$7&lt;=($F7+ROUND(($G7-$F7+1)*$H7,0)-1))</formula>
    </cfRule>
    <cfRule type="expression" dxfId="17" priority="2093">
      <formula>AND($C7="Fondation/Grave", $F7&gt;0, $G7&gt;0, $BU$7&gt;=$F7, $BU$7&lt;=$G7)</formula>
    </cfRule>
    <cfRule type="expression" dxfId="18" priority="2094">
      <formula>AND($C7="Fondation/Grave", $F7&gt;0, $G7&gt;0, $BU$7&gt;=$F7, $BU$7&lt;=($F7+ROUND(($G7-$F7+1)*$H7,0)-1))</formula>
    </cfRule>
    <cfRule type="expression" dxfId="19" priority="2095">
      <formula>AND($C7="Enrobés / Béton", $F7&gt;0, $G7&gt;0, $BU$7&gt;=$F7, $BU$7&lt;=$G7)</formula>
    </cfRule>
    <cfRule type="expression" dxfId="20" priority="2096">
      <formula>AND($C7="Enrobés / Béton", $F7&gt;0, $G7&gt;0, $BU$7&gt;=$F7, $BU$7&lt;=($F7+ROUND(($G7-$F7+1)*$H7,0)-1))</formula>
    </cfRule>
    <cfRule type="expression" dxfId="21" priority="2097">
      <formula>AND($C7="Bordures &amp; Trottoirs", $F7&gt;0, $G7&gt;0, $BU$7&gt;=$F7, $BU$7&lt;=$G7)</formula>
    </cfRule>
    <cfRule type="expression" dxfId="22" priority="2098">
      <formula>AND($C7="Bordures &amp; Trottoirs", $F7&gt;0, $G7&gt;0, $BU$7&gt;=$F7, $BU$7&lt;=($F7+ROUND(($G7-$F7+1)*$H7,0)-1))</formula>
    </cfRule>
    <cfRule type="expression" dxfId="23" priority="2099">
      <formula>AND($C7="Caniveaux &amp; Avaloirs", $F7&gt;0, $G7&gt;0, $BU$7&gt;=$F7, $BU$7&lt;=$G7)</formula>
    </cfRule>
    <cfRule type="expression" dxfId="24" priority="2100">
      <formula>AND($C7="Caniveaux &amp; Avaloirs", $F7&gt;0, $G7&gt;0, $BU$7&gt;=$F7, $BU$7&lt;=($F7+ROUND(($G7-$F7+1)*$H7,0)-1))</formula>
    </cfRule>
    <cfRule type="expression" dxfId="25" priority="2101">
      <formula>AND($C7="Éclairage / Candélabres", $F7&gt;0, $G7&gt;0, $BU$7&gt;=$F7, $BU$7&lt;=$G7)</formula>
    </cfRule>
    <cfRule type="expression" dxfId="26" priority="2102">
      <formula>AND($C7="Éclairage / Candélabres", $F7&gt;0, $G7&gt;0, $BU$7&gt;=$F7, $BU$7&lt;=($F7+ROUND(($G7-$F7+1)*$H7,0)-1))</formula>
    </cfRule>
    <cfRule type="expression" dxfId="27" priority="2103">
      <formula>AND($C7="Marquage &amp; Signalétique", $F7&gt;0, $G7&gt;0, $BU$7&gt;=$F7, $BU$7&lt;=$G7)</formula>
    </cfRule>
    <cfRule type="expression" dxfId="28" priority="2104">
      <formula>AND($C7="Marquage &amp; Signalétique", $F7&gt;0, $G7&gt;0, $BU$7&gt;=$F7, $BU$7&lt;=($F7+ROUND(($G7-$F7+1)*$H7,0)-1))</formula>
    </cfRule>
    <cfRule type="expression" dxfId="29" priority="2105">
      <formula>AND($C7="Espaces verts / Finitions", $F7&gt;0, $G7&gt;0, $BU$7&gt;=$F7, $BU$7&lt;=$G7)</formula>
    </cfRule>
    <cfRule type="expression" dxfId="30" priority="2106">
      <formula>AND($C7="Espaces verts / Finitions", $F7&gt;0, $G7&gt;0, $BU$7&gt;=$F7, $BU$7&lt;=($F7+ROUND(($G7-$F7+1)*$H7,0)-1))</formula>
    </cfRule>
    <cfRule type="expression" dxfId="31" priority="2107">
      <formula>AND($C7="Réception &amp; Réserves", $F7&gt;0, $G7&gt;0, $BU$7&gt;=$F7, $BU$7&lt;=$G7)</formula>
    </cfRule>
    <cfRule type="expression" dxfId="32" priority="2108">
      <formula>AND($C7="Réception &amp; Réserves", $F7&gt;0, $G7&gt;0, $BU$7&gt;=$F7, $BU$7&lt;=($F7+ROUND(($G7-$F7+1)*$H7,0)-1))</formula>
    </cfRule>
    <cfRule type="expression" dxfId="0" priority="2109">
      <formula>AND($C7="Réouverture circulation", $F7&gt;0, $G7&gt;0, $BU$7&gt;=$F7, $BU$7&lt;=$G7)</formula>
    </cfRule>
    <cfRule type="expression" dxfId="33" priority="2110">
      <formula>AND($C7="Réouverture circulation", $F7&gt;0, $G7&gt;0, $BU$7&gt;=$F7, $BU$7&lt;=($F7+ROUND(($G7-$F7+1)*$H7,0)-1))</formula>
    </cfRule>
  </conditionalFormatting>
  <conditionalFormatting sqref="BV7:BV43">
    <cfRule type="expression" dxfId="0" priority="64">
      <formula>($BV$7=TODAY())</formula>
    </cfRule>
  </conditionalFormatting>
  <conditionalFormatting sqref="BV8:BV43">
    <cfRule type="expression" dxfId="3" priority="2111">
      <formula>AND($C7="Études &amp; DICT", $F7&gt;0, $G7&gt;0, $BV$7&gt;=$F7, $BV$7&lt;=$G7)</formula>
    </cfRule>
    <cfRule type="expression" dxfId="4" priority="2112">
      <formula>AND($C7="Études &amp; DICT", $F7&gt;0, $G7&gt;0, $BV$7&gt;=$F7, $BV$7&lt;=($F7+ROUND(($G7-$F7+1)*$H7,0)-1))</formula>
    </cfRule>
    <cfRule type="expression" dxfId="5" priority="2113">
      <formula>AND($C7="Piquetage &amp; Implantation", $F7&gt;0, $G7&gt;0, $BV$7&gt;=$F7, $BV$7&lt;=$G7)</formula>
    </cfRule>
    <cfRule type="expression" dxfId="6" priority="2114">
      <formula>AND($C7="Piquetage &amp; Implantation", $F7&gt;0, $G7&gt;0, $BV$7&gt;=$F7, $BV$7&lt;=($F7+ROUND(($G7-$F7+1)*$H7,0)-1))</formula>
    </cfRule>
    <cfRule type="expression" dxfId="7" priority="2115">
      <formula>AND($C7="Préparation &amp; Signalisation", $F7&gt;0, $G7&gt;0, $BV$7&gt;=$F7, $BV$7&lt;=$G7)</formula>
    </cfRule>
    <cfRule type="expression" dxfId="8" priority="2116">
      <formula>AND($C7="Préparation &amp; Signalisation", $F7&gt;0, $G7&gt;0, $BV$7&gt;=$F7, $BV$7&lt;=($F7+ROUND(($G7-$F7+1)*$H7,0)-1))</formula>
    </cfRule>
    <cfRule type="expression" dxfId="9" priority="2117">
      <formula>AND($C7="Terrassement", $F7&gt;0, $G7&gt;0, $BV$7&gt;=$F7, $BV$7&lt;=$G7)</formula>
    </cfRule>
    <cfRule type="expression" dxfId="10" priority="2118">
      <formula>AND($C7="Terrassement", $F7&gt;0, $G7&gt;0, $BV$7&gt;=$F7, $BV$7&lt;=($F7+ROUND(($G7-$F7+1)*$H7,0)-1))</formula>
    </cfRule>
    <cfRule type="expression" dxfId="11" priority="2119">
      <formula>AND($C7="Réseaux (EU/EP/ER/GAZ)", $F7&gt;0, $G7&gt;0, $BV$7&gt;=$F7, $BV$7&lt;=$G7)</formula>
    </cfRule>
    <cfRule type="expression" dxfId="12" priority="2120">
      <formula>AND($C7="Réseaux (EU/EP/ER/GAZ)", $F7&gt;0, $G7&gt;0, $BV$7&gt;=$F7, $BV$7&lt;=($F7+ROUND(($G7-$F7+1)*$H7,0)-1))</formula>
    </cfRule>
    <cfRule type="expression" dxfId="13" priority="2121">
      <formula>AND($C7="Regard &amp; Branchement", $F7&gt;0, $G7&gt;0, $BV$7&gt;=$F7, $BV$7&lt;=$G7)</formula>
    </cfRule>
    <cfRule type="expression" dxfId="14" priority="2122">
      <formula>AND($C7="Regard &amp; Branchement", $F7&gt;0, $G7&gt;0, $BV$7&gt;=$F7, $BV$7&lt;=($F7+ROUND(($G7-$F7+1)*$H7,0)-1))</formula>
    </cfRule>
    <cfRule type="expression" dxfId="15" priority="2123">
      <formula>AND($C7="Structure (couche de forme)", $F7&gt;0, $G7&gt;0, $BV$7&gt;=$F7, $BV$7&lt;=$G7)</formula>
    </cfRule>
    <cfRule type="expression" dxfId="16" priority="2124">
      <formula>AND($C7="Structure (couche de forme)", $F7&gt;0, $G7&gt;0, $BV$7&gt;=$F7, $BV$7&lt;=($F7+ROUND(($G7-$F7+1)*$H7,0)-1))</formula>
    </cfRule>
    <cfRule type="expression" dxfId="17" priority="2125">
      <formula>AND($C7="Fondation/Grave", $F7&gt;0, $G7&gt;0, $BV$7&gt;=$F7, $BV$7&lt;=$G7)</formula>
    </cfRule>
    <cfRule type="expression" dxfId="18" priority="2126">
      <formula>AND($C7="Fondation/Grave", $F7&gt;0, $G7&gt;0, $BV$7&gt;=$F7, $BV$7&lt;=($F7+ROUND(($G7-$F7+1)*$H7,0)-1))</formula>
    </cfRule>
    <cfRule type="expression" dxfId="19" priority="2127">
      <formula>AND($C7="Enrobés / Béton", $F7&gt;0, $G7&gt;0, $BV$7&gt;=$F7, $BV$7&lt;=$G7)</formula>
    </cfRule>
    <cfRule type="expression" dxfId="20" priority="2128">
      <formula>AND($C7="Enrobés / Béton", $F7&gt;0, $G7&gt;0, $BV$7&gt;=$F7, $BV$7&lt;=($F7+ROUND(($G7-$F7+1)*$H7,0)-1))</formula>
    </cfRule>
    <cfRule type="expression" dxfId="21" priority="2129">
      <formula>AND($C7="Bordures &amp; Trottoirs", $F7&gt;0, $G7&gt;0, $BV$7&gt;=$F7, $BV$7&lt;=$G7)</formula>
    </cfRule>
    <cfRule type="expression" dxfId="22" priority="2130">
      <formula>AND($C7="Bordures &amp; Trottoirs", $F7&gt;0, $G7&gt;0, $BV$7&gt;=$F7, $BV$7&lt;=($F7+ROUND(($G7-$F7+1)*$H7,0)-1))</formula>
    </cfRule>
    <cfRule type="expression" dxfId="23" priority="2131">
      <formula>AND($C7="Caniveaux &amp; Avaloirs", $F7&gt;0, $G7&gt;0, $BV$7&gt;=$F7, $BV$7&lt;=$G7)</formula>
    </cfRule>
    <cfRule type="expression" dxfId="24" priority="2132">
      <formula>AND($C7="Caniveaux &amp; Avaloirs", $F7&gt;0, $G7&gt;0, $BV$7&gt;=$F7, $BV$7&lt;=($F7+ROUND(($G7-$F7+1)*$H7,0)-1))</formula>
    </cfRule>
    <cfRule type="expression" dxfId="25" priority="2133">
      <formula>AND($C7="Éclairage / Candélabres", $F7&gt;0, $G7&gt;0, $BV$7&gt;=$F7, $BV$7&lt;=$G7)</formula>
    </cfRule>
    <cfRule type="expression" dxfId="26" priority="2134">
      <formula>AND($C7="Éclairage / Candélabres", $F7&gt;0, $G7&gt;0, $BV$7&gt;=$F7, $BV$7&lt;=($F7+ROUND(($G7-$F7+1)*$H7,0)-1))</formula>
    </cfRule>
    <cfRule type="expression" dxfId="27" priority="2135">
      <formula>AND($C7="Marquage &amp; Signalétique", $F7&gt;0, $G7&gt;0, $BV$7&gt;=$F7, $BV$7&lt;=$G7)</formula>
    </cfRule>
    <cfRule type="expression" dxfId="28" priority="2136">
      <formula>AND($C7="Marquage &amp; Signalétique", $F7&gt;0, $G7&gt;0, $BV$7&gt;=$F7, $BV$7&lt;=($F7+ROUND(($G7-$F7+1)*$H7,0)-1))</formula>
    </cfRule>
    <cfRule type="expression" dxfId="29" priority="2137">
      <formula>AND($C7="Espaces verts / Finitions", $F7&gt;0, $G7&gt;0, $BV$7&gt;=$F7, $BV$7&lt;=$G7)</formula>
    </cfRule>
    <cfRule type="expression" dxfId="30" priority="2138">
      <formula>AND($C7="Espaces verts / Finitions", $F7&gt;0, $G7&gt;0, $BV$7&gt;=$F7, $BV$7&lt;=($F7+ROUND(($G7-$F7+1)*$H7,0)-1))</formula>
    </cfRule>
    <cfRule type="expression" dxfId="31" priority="2139">
      <formula>AND($C7="Réception &amp; Réserves", $F7&gt;0, $G7&gt;0, $BV$7&gt;=$F7, $BV$7&lt;=$G7)</formula>
    </cfRule>
    <cfRule type="expression" dxfId="32" priority="2140">
      <formula>AND($C7="Réception &amp; Réserves", $F7&gt;0, $G7&gt;0, $BV$7&gt;=$F7, $BV$7&lt;=($F7+ROUND(($G7-$F7+1)*$H7,0)-1))</formula>
    </cfRule>
    <cfRule type="expression" dxfId="0" priority="2141">
      <formula>AND($C7="Réouverture circulation", $F7&gt;0, $G7&gt;0, $BV$7&gt;=$F7, $BV$7&lt;=$G7)</formula>
    </cfRule>
    <cfRule type="expression" dxfId="33" priority="2142">
      <formula>AND($C7="Réouverture circulation", $F7&gt;0, $G7&gt;0, $BV$7&gt;=$F7, $BV$7&lt;=($F7+ROUND(($G7-$F7+1)*$H7,0)-1))</formula>
    </cfRule>
  </conditionalFormatting>
  <conditionalFormatting sqref="BW7:BW43">
    <cfRule type="expression" dxfId="0" priority="65">
      <formula>($BW$7=TODAY())</formula>
    </cfRule>
  </conditionalFormatting>
  <conditionalFormatting sqref="BW8:BW43">
    <cfRule type="expression" dxfId="3" priority="2143">
      <formula>AND($C7="Études &amp; DICT", $F7&gt;0, $G7&gt;0, $BW$7&gt;=$F7, $BW$7&lt;=$G7)</formula>
    </cfRule>
    <cfRule type="expression" dxfId="4" priority="2144">
      <formula>AND($C7="Études &amp; DICT", $F7&gt;0, $G7&gt;0, $BW$7&gt;=$F7, $BW$7&lt;=($F7+ROUND(($G7-$F7+1)*$H7,0)-1))</formula>
    </cfRule>
    <cfRule type="expression" dxfId="5" priority="2145">
      <formula>AND($C7="Piquetage &amp; Implantation", $F7&gt;0, $G7&gt;0, $BW$7&gt;=$F7, $BW$7&lt;=$G7)</formula>
    </cfRule>
    <cfRule type="expression" dxfId="6" priority="2146">
      <formula>AND($C7="Piquetage &amp; Implantation", $F7&gt;0, $G7&gt;0, $BW$7&gt;=$F7, $BW$7&lt;=($F7+ROUND(($G7-$F7+1)*$H7,0)-1))</formula>
    </cfRule>
    <cfRule type="expression" dxfId="7" priority="2147">
      <formula>AND($C7="Préparation &amp; Signalisation", $F7&gt;0, $G7&gt;0, $BW$7&gt;=$F7, $BW$7&lt;=$G7)</formula>
    </cfRule>
    <cfRule type="expression" dxfId="8" priority="2148">
      <formula>AND($C7="Préparation &amp; Signalisation", $F7&gt;0, $G7&gt;0, $BW$7&gt;=$F7, $BW$7&lt;=($F7+ROUND(($G7-$F7+1)*$H7,0)-1))</formula>
    </cfRule>
    <cfRule type="expression" dxfId="9" priority="2149">
      <formula>AND($C7="Terrassement", $F7&gt;0, $G7&gt;0, $BW$7&gt;=$F7, $BW$7&lt;=$G7)</formula>
    </cfRule>
    <cfRule type="expression" dxfId="10" priority="2150">
      <formula>AND($C7="Terrassement", $F7&gt;0, $G7&gt;0, $BW$7&gt;=$F7, $BW$7&lt;=($F7+ROUND(($G7-$F7+1)*$H7,0)-1))</formula>
    </cfRule>
    <cfRule type="expression" dxfId="11" priority="2151">
      <formula>AND($C7="Réseaux (EU/EP/ER/GAZ)", $F7&gt;0, $G7&gt;0, $BW$7&gt;=$F7, $BW$7&lt;=$G7)</formula>
    </cfRule>
    <cfRule type="expression" dxfId="12" priority="2152">
      <formula>AND($C7="Réseaux (EU/EP/ER/GAZ)", $F7&gt;0, $G7&gt;0, $BW$7&gt;=$F7, $BW$7&lt;=($F7+ROUND(($G7-$F7+1)*$H7,0)-1))</formula>
    </cfRule>
    <cfRule type="expression" dxfId="13" priority="2153">
      <formula>AND($C7="Regard &amp; Branchement", $F7&gt;0, $G7&gt;0, $BW$7&gt;=$F7, $BW$7&lt;=$G7)</formula>
    </cfRule>
    <cfRule type="expression" dxfId="14" priority="2154">
      <formula>AND($C7="Regard &amp; Branchement", $F7&gt;0, $G7&gt;0, $BW$7&gt;=$F7, $BW$7&lt;=($F7+ROUND(($G7-$F7+1)*$H7,0)-1))</formula>
    </cfRule>
    <cfRule type="expression" dxfId="15" priority="2155">
      <formula>AND($C7="Structure (couche de forme)", $F7&gt;0, $G7&gt;0, $BW$7&gt;=$F7, $BW$7&lt;=$G7)</formula>
    </cfRule>
    <cfRule type="expression" dxfId="16" priority="2156">
      <formula>AND($C7="Structure (couche de forme)", $F7&gt;0, $G7&gt;0, $BW$7&gt;=$F7, $BW$7&lt;=($F7+ROUND(($G7-$F7+1)*$H7,0)-1))</formula>
    </cfRule>
    <cfRule type="expression" dxfId="17" priority="2157">
      <formula>AND($C7="Fondation/Grave", $F7&gt;0, $G7&gt;0, $BW$7&gt;=$F7, $BW$7&lt;=$G7)</formula>
    </cfRule>
    <cfRule type="expression" dxfId="18" priority="2158">
      <formula>AND($C7="Fondation/Grave", $F7&gt;0, $G7&gt;0, $BW$7&gt;=$F7, $BW$7&lt;=($F7+ROUND(($G7-$F7+1)*$H7,0)-1))</formula>
    </cfRule>
    <cfRule type="expression" dxfId="19" priority="2159">
      <formula>AND($C7="Enrobés / Béton", $F7&gt;0, $G7&gt;0, $BW$7&gt;=$F7, $BW$7&lt;=$G7)</formula>
    </cfRule>
    <cfRule type="expression" dxfId="20" priority="2160">
      <formula>AND($C7="Enrobés / Béton", $F7&gt;0, $G7&gt;0, $BW$7&gt;=$F7, $BW$7&lt;=($F7+ROUND(($G7-$F7+1)*$H7,0)-1))</formula>
    </cfRule>
    <cfRule type="expression" dxfId="21" priority="2161">
      <formula>AND($C7="Bordures &amp; Trottoirs", $F7&gt;0, $G7&gt;0, $BW$7&gt;=$F7, $BW$7&lt;=$G7)</formula>
    </cfRule>
    <cfRule type="expression" dxfId="22" priority="2162">
      <formula>AND($C7="Bordures &amp; Trottoirs", $F7&gt;0, $G7&gt;0, $BW$7&gt;=$F7, $BW$7&lt;=($F7+ROUND(($G7-$F7+1)*$H7,0)-1))</formula>
    </cfRule>
    <cfRule type="expression" dxfId="23" priority="2163">
      <formula>AND($C7="Caniveaux &amp; Avaloirs", $F7&gt;0, $G7&gt;0, $BW$7&gt;=$F7, $BW$7&lt;=$G7)</formula>
    </cfRule>
    <cfRule type="expression" dxfId="24" priority="2164">
      <formula>AND($C7="Caniveaux &amp; Avaloirs", $F7&gt;0, $G7&gt;0, $BW$7&gt;=$F7, $BW$7&lt;=($F7+ROUND(($G7-$F7+1)*$H7,0)-1))</formula>
    </cfRule>
    <cfRule type="expression" dxfId="25" priority="2165">
      <formula>AND($C7="Éclairage / Candélabres", $F7&gt;0, $G7&gt;0, $BW$7&gt;=$F7, $BW$7&lt;=$G7)</formula>
    </cfRule>
    <cfRule type="expression" dxfId="26" priority="2166">
      <formula>AND($C7="Éclairage / Candélabres", $F7&gt;0, $G7&gt;0, $BW$7&gt;=$F7, $BW$7&lt;=($F7+ROUND(($G7-$F7+1)*$H7,0)-1))</formula>
    </cfRule>
    <cfRule type="expression" dxfId="27" priority="2167">
      <formula>AND($C7="Marquage &amp; Signalétique", $F7&gt;0, $G7&gt;0, $BW$7&gt;=$F7, $BW$7&lt;=$G7)</formula>
    </cfRule>
    <cfRule type="expression" dxfId="28" priority="2168">
      <formula>AND($C7="Marquage &amp; Signalétique", $F7&gt;0, $G7&gt;0, $BW$7&gt;=$F7, $BW$7&lt;=($F7+ROUND(($G7-$F7+1)*$H7,0)-1))</formula>
    </cfRule>
    <cfRule type="expression" dxfId="29" priority="2169">
      <formula>AND($C7="Espaces verts / Finitions", $F7&gt;0, $G7&gt;0, $BW$7&gt;=$F7, $BW$7&lt;=$G7)</formula>
    </cfRule>
    <cfRule type="expression" dxfId="30" priority="2170">
      <formula>AND($C7="Espaces verts / Finitions", $F7&gt;0, $G7&gt;0, $BW$7&gt;=$F7, $BW$7&lt;=($F7+ROUND(($G7-$F7+1)*$H7,0)-1))</formula>
    </cfRule>
    <cfRule type="expression" dxfId="31" priority="2171">
      <formula>AND($C7="Réception &amp; Réserves", $F7&gt;0, $G7&gt;0, $BW$7&gt;=$F7, $BW$7&lt;=$G7)</formula>
    </cfRule>
    <cfRule type="expression" dxfId="32" priority="2172">
      <formula>AND($C7="Réception &amp; Réserves", $F7&gt;0, $G7&gt;0, $BW$7&gt;=$F7, $BW$7&lt;=($F7+ROUND(($G7-$F7+1)*$H7,0)-1))</formula>
    </cfRule>
    <cfRule type="expression" dxfId="0" priority="2173">
      <formula>AND($C7="Réouverture circulation", $F7&gt;0, $G7&gt;0, $BW$7&gt;=$F7, $BW$7&lt;=$G7)</formula>
    </cfRule>
    <cfRule type="expression" dxfId="33" priority="2174">
      <formula>AND($C7="Réouverture circulation", $F7&gt;0, $G7&gt;0, $BW$7&gt;=$F7, $BW$7&lt;=($F7+ROUND(($G7-$F7+1)*$H7,0)-1))</formula>
    </cfRule>
  </conditionalFormatting>
  <conditionalFormatting sqref="BX7:BX43">
    <cfRule type="expression" dxfId="0" priority="66">
      <formula>($BX$7=TODAY())</formula>
    </cfRule>
  </conditionalFormatting>
  <conditionalFormatting sqref="BX8:BX43">
    <cfRule type="expression" dxfId="3" priority="2175">
      <formula>AND($C7="Études &amp; DICT", $F7&gt;0, $G7&gt;0, $BX$7&gt;=$F7, $BX$7&lt;=$G7)</formula>
    </cfRule>
    <cfRule type="expression" dxfId="4" priority="2176">
      <formula>AND($C7="Études &amp; DICT", $F7&gt;0, $G7&gt;0, $BX$7&gt;=$F7, $BX$7&lt;=($F7+ROUND(($G7-$F7+1)*$H7,0)-1))</formula>
    </cfRule>
    <cfRule type="expression" dxfId="5" priority="2177">
      <formula>AND($C7="Piquetage &amp; Implantation", $F7&gt;0, $G7&gt;0, $BX$7&gt;=$F7, $BX$7&lt;=$G7)</formula>
    </cfRule>
    <cfRule type="expression" dxfId="6" priority="2178">
      <formula>AND($C7="Piquetage &amp; Implantation", $F7&gt;0, $G7&gt;0, $BX$7&gt;=$F7, $BX$7&lt;=($F7+ROUND(($G7-$F7+1)*$H7,0)-1))</formula>
    </cfRule>
    <cfRule type="expression" dxfId="7" priority="2179">
      <formula>AND($C7="Préparation &amp; Signalisation", $F7&gt;0, $G7&gt;0, $BX$7&gt;=$F7, $BX$7&lt;=$G7)</formula>
    </cfRule>
    <cfRule type="expression" dxfId="8" priority="2180">
      <formula>AND($C7="Préparation &amp; Signalisation", $F7&gt;0, $G7&gt;0, $BX$7&gt;=$F7, $BX$7&lt;=($F7+ROUND(($G7-$F7+1)*$H7,0)-1))</formula>
    </cfRule>
    <cfRule type="expression" dxfId="9" priority="2181">
      <formula>AND($C7="Terrassement", $F7&gt;0, $G7&gt;0, $BX$7&gt;=$F7, $BX$7&lt;=$G7)</formula>
    </cfRule>
    <cfRule type="expression" dxfId="10" priority="2182">
      <formula>AND($C7="Terrassement", $F7&gt;0, $G7&gt;0, $BX$7&gt;=$F7, $BX$7&lt;=($F7+ROUND(($G7-$F7+1)*$H7,0)-1))</formula>
    </cfRule>
    <cfRule type="expression" dxfId="11" priority="2183">
      <formula>AND($C7="Réseaux (EU/EP/ER/GAZ)", $F7&gt;0, $G7&gt;0, $BX$7&gt;=$F7, $BX$7&lt;=$G7)</formula>
    </cfRule>
    <cfRule type="expression" dxfId="12" priority="2184">
      <formula>AND($C7="Réseaux (EU/EP/ER/GAZ)", $F7&gt;0, $G7&gt;0, $BX$7&gt;=$F7, $BX$7&lt;=($F7+ROUND(($G7-$F7+1)*$H7,0)-1))</formula>
    </cfRule>
    <cfRule type="expression" dxfId="13" priority="2185">
      <formula>AND($C7="Regard &amp; Branchement", $F7&gt;0, $G7&gt;0, $BX$7&gt;=$F7, $BX$7&lt;=$G7)</formula>
    </cfRule>
    <cfRule type="expression" dxfId="14" priority="2186">
      <formula>AND($C7="Regard &amp; Branchement", $F7&gt;0, $G7&gt;0, $BX$7&gt;=$F7, $BX$7&lt;=($F7+ROUND(($G7-$F7+1)*$H7,0)-1))</formula>
    </cfRule>
    <cfRule type="expression" dxfId="15" priority="2187">
      <formula>AND($C7="Structure (couche de forme)", $F7&gt;0, $G7&gt;0, $BX$7&gt;=$F7, $BX$7&lt;=$G7)</formula>
    </cfRule>
    <cfRule type="expression" dxfId="16" priority="2188">
      <formula>AND($C7="Structure (couche de forme)", $F7&gt;0, $G7&gt;0, $BX$7&gt;=$F7, $BX$7&lt;=($F7+ROUND(($G7-$F7+1)*$H7,0)-1))</formula>
    </cfRule>
    <cfRule type="expression" dxfId="17" priority="2189">
      <formula>AND($C7="Fondation/Grave", $F7&gt;0, $G7&gt;0, $BX$7&gt;=$F7, $BX$7&lt;=$G7)</formula>
    </cfRule>
    <cfRule type="expression" dxfId="18" priority="2190">
      <formula>AND($C7="Fondation/Grave", $F7&gt;0, $G7&gt;0, $BX$7&gt;=$F7, $BX$7&lt;=($F7+ROUND(($G7-$F7+1)*$H7,0)-1))</formula>
    </cfRule>
    <cfRule type="expression" dxfId="19" priority="2191">
      <formula>AND($C7="Enrobés / Béton", $F7&gt;0, $G7&gt;0, $BX$7&gt;=$F7, $BX$7&lt;=$G7)</formula>
    </cfRule>
    <cfRule type="expression" dxfId="20" priority="2192">
      <formula>AND($C7="Enrobés / Béton", $F7&gt;0, $G7&gt;0, $BX$7&gt;=$F7, $BX$7&lt;=($F7+ROUND(($G7-$F7+1)*$H7,0)-1))</formula>
    </cfRule>
    <cfRule type="expression" dxfId="21" priority="2193">
      <formula>AND($C7="Bordures &amp; Trottoirs", $F7&gt;0, $G7&gt;0, $BX$7&gt;=$F7, $BX$7&lt;=$G7)</formula>
    </cfRule>
    <cfRule type="expression" dxfId="22" priority="2194">
      <formula>AND($C7="Bordures &amp; Trottoirs", $F7&gt;0, $G7&gt;0, $BX$7&gt;=$F7, $BX$7&lt;=($F7+ROUND(($G7-$F7+1)*$H7,0)-1))</formula>
    </cfRule>
    <cfRule type="expression" dxfId="23" priority="2195">
      <formula>AND($C7="Caniveaux &amp; Avaloirs", $F7&gt;0, $G7&gt;0, $BX$7&gt;=$F7, $BX$7&lt;=$G7)</formula>
    </cfRule>
    <cfRule type="expression" dxfId="24" priority="2196">
      <formula>AND($C7="Caniveaux &amp; Avaloirs", $F7&gt;0, $G7&gt;0, $BX$7&gt;=$F7, $BX$7&lt;=($F7+ROUND(($G7-$F7+1)*$H7,0)-1))</formula>
    </cfRule>
    <cfRule type="expression" dxfId="25" priority="2197">
      <formula>AND($C7="Éclairage / Candélabres", $F7&gt;0, $G7&gt;0, $BX$7&gt;=$F7, $BX$7&lt;=$G7)</formula>
    </cfRule>
    <cfRule type="expression" dxfId="26" priority="2198">
      <formula>AND($C7="Éclairage / Candélabres", $F7&gt;0, $G7&gt;0, $BX$7&gt;=$F7, $BX$7&lt;=($F7+ROUND(($G7-$F7+1)*$H7,0)-1))</formula>
    </cfRule>
    <cfRule type="expression" dxfId="27" priority="2199">
      <formula>AND($C7="Marquage &amp; Signalétique", $F7&gt;0, $G7&gt;0, $BX$7&gt;=$F7, $BX$7&lt;=$G7)</formula>
    </cfRule>
    <cfRule type="expression" dxfId="28" priority="2200">
      <formula>AND($C7="Marquage &amp; Signalétique", $F7&gt;0, $G7&gt;0, $BX$7&gt;=$F7, $BX$7&lt;=($F7+ROUND(($G7-$F7+1)*$H7,0)-1))</formula>
    </cfRule>
    <cfRule type="expression" dxfId="29" priority="2201">
      <formula>AND($C7="Espaces verts / Finitions", $F7&gt;0, $G7&gt;0, $BX$7&gt;=$F7, $BX$7&lt;=$G7)</formula>
    </cfRule>
    <cfRule type="expression" dxfId="30" priority="2202">
      <formula>AND($C7="Espaces verts / Finitions", $F7&gt;0, $G7&gt;0, $BX$7&gt;=$F7, $BX$7&lt;=($F7+ROUND(($G7-$F7+1)*$H7,0)-1))</formula>
    </cfRule>
    <cfRule type="expression" dxfId="31" priority="2203">
      <formula>AND($C7="Réception &amp; Réserves", $F7&gt;0, $G7&gt;0, $BX$7&gt;=$F7, $BX$7&lt;=$G7)</formula>
    </cfRule>
    <cfRule type="expression" dxfId="32" priority="2204">
      <formula>AND($C7="Réception &amp; Réserves", $F7&gt;0, $G7&gt;0, $BX$7&gt;=$F7, $BX$7&lt;=($F7+ROUND(($G7-$F7+1)*$H7,0)-1))</formula>
    </cfRule>
    <cfRule type="expression" dxfId="0" priority="2205">
      <formula>AND($C7="Réouverture circulation", $F7&gt;0, $G7&gt;0, $BX$7&gt;=$F7, $BX$7&lt;=$G7)</formula>
    </cfRule>
    <cfRule type="expression" dxfId="33" priority="2206">
      <formula>AND($C7="Réouverture circulation", $F7&gt;0, $G7&gt;0, $BX$7&gt;=$F7, $BX$7&lt;=($F7+ROUND(($G7-$F7+1)*$H7,0)-1))</formula>
    </cfRule>
  </conditionalFormatting>
  <conditionalFormatting sqref="BY7:BY43">
    <cfRule type="expression" dxfId="0" priority="67">
      <formula>($BY$7=TODAY())</formula>
    </cfRule>
  </conditionalFormatting>
  <conditionalFormatting sqref="BY8:BY43">
    <cfRule type="expression" dxfId="3" priority="2207">
      <formula>AND($C7="Études &amp; DICT", $F7&gt;0, $G7&gt;0, $BY$7&gt;=$F7, $BY$7&lt;=$G7)</formula>
    </cfRule>
    <cfRule type="expression" dxfId="4" priority="2208">
      <formula>AND($C7="Études &amp; DICT", $F7&gt;0, $G7&gt;0, $BY$7&gt;=$F7, $BY$7&lt;=($F7+ROUND(($G7-$F7+1)*$H7,0)-1))</formula>
    </cfRule>
    <cfRule type="expression" dxfId="5" priority="2209">
      <formula>AND($C7="Piquetage &amp; Implantation", $F7&gt;0, $G7&gt;0, $BY$7&gt;=$F7, $BY$7&lt;=$G7)</formula>
    </cfRule>
    <cfRule type="expression" dxfId="6" priority="2210">
      <formula>AND($C7="Piquetage &amp; Implantation", $F7&gt;0, $G7&gt;0, $BY$7&gt;=$F7, $BY$7&lt;=($F7+ROUND(($G7-$F7+1)*$H7,0)-1))</formula>
    </cfRule>
    <cfRule type="expression" dxfId="7" priority="2211">
      <formula>AND($C7="Préparation &amp; Signalisation", $F7&gt;0, $G7&gt;0, $BY$7&gt;=$F7, $BY$7&lt;=$G7)</formula>
    </cfRule>
    <cfRule type="expression" dxfId="8" priority="2212">
      <formula>AND($C7="Préparation &amp; Signalisation", $F7&gt;0, $G7&gt;0, $BY$7&gt;=$F7, $BY$7&lt;=($F7+ROUND(($G7-$F7+1)*$H7,0)-1))</formula>
    </cfRule>
    <cfRule type="expression" dxfId="9" priority="2213">
      <formula>AND($C7="Terrassement", $F7&gt;0, $G7&gt;0, $BY$7&gt;=$F7, $BY$7&lt;=$G7)</formula>
    </cfRule>
    <cfRule type="expression" dxfId="10" priority="2214">
      <formula>AND($C7="Terrassement", $F7&gt;0, $G7&gt;0, $BY$7&gt;=$F7, $BY$7&lt;=($F7+ROUND(($G7-$F7+1)*$H7,0)-1))</formula>
    </cfRule>
    <cfRule type="expression" dxfId="11" priority="2215">
      <formula>AND($C7="Réseaux (EU/EP/ER/GAZ)", $F7&gt;0, $G7&gt;0, $BY$7&gt;=$F7, $BY$7&lt;=$G7)</formula>
    </cfRule>
    <cfRule type="expression" dxfId="12" priority="2216">
      <formula>AND($C7="Réseaux (EU/EP/ER/GAZ)", $F7&gt;0, $G7&gt;0, $BY$7&gt;=$F7, $BY$7&lt;=($F7+ROUND(($G7-$F7+1)*$H7,0)-1))</formula>
    </cfRule>
    <cfRule type="expression" dxfId="13" priority="2217">
      <formula>AND($C7="Regard &amp; Branchement", $F7&gt;0, $G7&gt;0, $BY$7&gt;=$F7, $BY$7&lt;=$G7)</formula>
    </cfRule>
    <cfRule type="expression" dxfId="14" priority="2218">
      <formula>AND($C7="Regard &amp; Branchement", $F7&gt;0, $G7&gt;0, $BY$7&gt;=$F7, $BY$7&lt;=($F7+ROUND(($G7-$F7+1)*$H7,0)-1))</formula>
    </cfRule>
    <cfRule type="expression" dxfId="15" priority="2219">
      <formula>AND($C7="Structure (couche de forme)", $F7&gt;0, $G7&gt;0, $BY$7&gt;=$F7, $BY$7&lt;=$G7)</formula>
    </cfRule>
    <cfRule type="expression" dxfId="16" priority="2220">
      <formula>AND($C7="Structure (couche de forme)", $F7&gt;0, $G7&gt;0, $BY$7&gt;=$F7, $BY$7&lt;=($F7+ROUND(($G7-$F7+1)*$H7,0)-1))</formula>
    </cfRule>
    <cfRule type="expression" dxfId="17" priority="2221">
      <formula>AND($C7="Fondation/Grave", $F7&gt;0, $G7&gt;0, $BY$7&gt;=$F7, $BY$7&lt;=$G7)</formula>
    </cfRule>
    <cfRule type="expression" dxfId="18" priority="2222">
      <formula>AND($C7="Fondation/Grave", $F7&gt;0, $G7&gt;0, $BY$7&gt;=$F7, $BY$7&lt;=($F7+ROUND(($G7-$F7+1)*$H7,0)-1))</formula>
    </cfRule>
    <cfRule type="expression" dxfId="19" priority="2223">
      <formula>AND($C7="Enrobés / Béton", $F7&gt;0, $G7&gt;0, $BY$7&gt;=$F7, $BY$7&lt;=$G7)</formula>
    </cfRule>
    <cfRule type="expression" dxfId="20" priority="2224">
      <formula>AND($C7="Enrobés / Béton", $F7&gt;0, $G7&gt;0, $BY$7&gt;=$F7, $BY$7&lt;=($F7+ROUND(($G7-$F7+1)*$H7,0)-1))</formula>
    </cfRule>
    <cfRule type="expression" dxfId="21" priority="2225">
      <formula>AND($C7="Bordures &amp; Trottoirs", $F7&gt;0, $G7&gt;0, $BY$7&gt;=$F7, $BY$7&lt;=$G7)</formula>
    </cfRule>
    <cfRule type="expression" dxfId="22" priority="2226">
      <formula>AND($C7="Bordures &amp; Trottoirs", $F7&gt;0, $G7&gt;0, $BY$7&gt;=$F7, $BY$7&lt;=($F7+ROUND(($G7-$F7+1)*$H7,0)-1))</formula>
    </cfRule>
    <cfRule type="expression" dxfId="23" priority="2227">
      <formula>AND($C7="Caniveaux &amp; Avaloirs", $F7&gt;0, $G7&gt;0, $BY$7&gt;=$F7, $BY$7&lt;=$G7)</formula>
    </cfRule>
    <cfRule type="expression" dxfId="24" priority="2228">
      <formula>AND($C7="Caniveaux &amp; Avaloirs", $F7&gt;0, $G7&gt;0, $BY$7&gt;=$F7, $BY$7&lt;=($F7+ROUND(($G7-$F7+1)*$H7,0)-1))</formula>
    </cfRule>
    <cfRule type="expression" dxfId="25" priority="2229">
      <formula>AND($C7="Éclairage / Candélabres", $F7&gt;0, $G7&gt;0, $BY$7&gt;=$F7, $BY$7&lt;=$G7)</formula>
    </cfRule>
    <cfRule type="expression" dxfId="26" priority="2230">
      <formula>AND($C7="Éclairage / Candélabres", $F7&gt;0, $G7&gt;0, $BY$7&gt;=$F7, $BY$7&lt;=($F7+ROUND(($G7-$F7+1)*$H7,0)-1))</formula>
    </cfRule>
    <cfRule type="expression" dxfId="27" priority="2231">
      <formula>AND($C7="Marquage &amp; Signalétique", $F7&gt;0, $G7&gt;0, $BY$7&gt;=$F7, $BY$7&lt;=$G7)</formula>
    </cfRule>
    <cfRule type="expression" dxfId="28" priority="2232">
      <formula>AND($C7="Marquage &amp; Signalétique", $F7&gt;0, $G7&gt;0, $BY$7&gt;=$F7, $BY$7&lt;=($F7+ROUND(($G7-$F7+1)*$H7,0)-1))</formula>
    </cfRule>
    <cfRule type="expression" dxfId="29" priority="2233">
      <formula>AND($C7="Espaces verts / Finitions", $F7&gt;0, $G7&gt;0, $BY$7&gt;=$F7, $BY$7&lt;=$G7)</formula>
    </cfRule>
    <cfRule type="expression" dxfId="30" priority="2234">
      <formula>AND($C7="Espaces verts / Finitions", $F7&gt;0, $G7&gt;0, $BY$7&gt;=$F7, $BY$7&lt;=($F7+ROUND(($G7-$F7+1)*$H7,0)-1))</formula>
    </cfRule>
    <cfRule type="expression" dxfId="31" priority="2235">
      <formula>AND($C7="Réception &amp; Réserves", $F7&gt;0, $G7&gt;0, $BY$7&gt;=$F7, $BY$7&lt;=$G7)</formula>
    </cfRule>
    <cfRule type="expression" dxfId="32" priority="2236">
      <formula>AND($C7="Réception &amp; Réserves", $F7&gt;0, $G7&gt;0, $BY$7&gt;=$F7, $BY$7&lt;=($F7+ROUND(($G7-$F7+1)*$H7,0)-1))</formula>
    </cfRule>
    <cfRule type="expression" dxfId="0" priority="2237">
      <formula>AND($C7="Réouverture circulation", $F7&gt;0, $G7&gt;0, $BY$7&gt;=$F7, $BY$7&lt;=$G7)</formula>
    </cfRule>
    <cfRule type="expression" dxfId="33" priority="2238">
      <formula>AND($C7="Réouverture circulation", $F7&gt;0, $G7&gt;0, $BY$7&gt;=$F7, $BY$7&lt;=($F7+ROUND(($G7-$F7+1)*$H7,0)-1))</formula>
    </cfRule>
  </conditionalFormatting>
  <conditionalFormatting sqref="BZ7:BZ43">
    <cfRule type="expression" dxfId="0" priority="68">
      <formula>($BZ$7=TODAY())</formula>
    </cfRule>
  </conditionalFormatting>
  <conditionalFormatting sqref="BZ8:BZ43">
    <cfRule type="expression" dxfId="3" priority="2239">
      <formula>AND($C7="Études &amp; DICT", $F7&gt;0, $G7&gt;0, $BZ$7&gt;=$F7, $BZ$7&lt;=$G7)</formula>
    </cfRule>
    <cfRule type="expression" dxfId="4" priority="2240">
      <formula>AND($C7="Études &amp; DICT", $F7&gt;0, $G7&gt;0, $BZ$7&gt;=$F7, $BZ$7&lt;=($F7+ROUND(($G7-$F7+1)*$H7,0)-1))</formula>
    </cfRule>
    <cfRule type="expression" dxfId="5" priority="2241">
      <formula>AND($C7="Piquetage &amp; Implantation", $F7&gt;0, $G7&gt;0, $BZ$7&gt;=$F7, $BZ$7&lt;=$G7)</formula>
    </cfRule>
    <cfRule type="expression" dxfId="6" priority="2242">
      <formula>AND($C7="Piquetage &amp; Implantation", $F7&gt;0, $G7&gt;0, $BZ$7&gt;=$F7, $BZ$7&lt;=($F7+ROUND(($G7-$F7+1)*$H7,0)-1))</formula>
    </cfRule>
    <cfRule type="expression" dxfId="7" priority="2243">
      <formula>AND($C7="Préparation &amp; Signalisation", $F7&gt;0, $G7&gt;0, $BZ$7&gt;=$F7, $BZ$7&lt;=$G7)</formula>
    </cfRule>
    <cfRule type="expression" dxfId="8" priority="2244">
      <formula>AND($C7="Préparation &amp; Signalisation", $F7&gt;0, $G7&gt;0, $BZ$7&gt;=$F7, $BZ$7&lt;=($F7+ROUND(($G7-$F7+1)*$H7,0)-1))</formula>
    </cfRule>
    <cfRule type="expression" dxfId="9" priority="2245">
      <formula>AND($C7="Terrassement", $F7&gt;0, $G7&gt;0, $BZ$7&gt;=$F7, $BZ$7&lt;=$G7)</formula>
    </cfRule>
    <cfRule type="expression" dxfId="10" priority="2246">
      <formula>AND($C7="Terrassement", $F7&gt;0, $G7&gt;0, $BZ$7&gt;=$F7, $BZ$7&lt;=($F7+ROUND(($G7-$F7+1)*$H7,0)-1))</formula>
    </cfRule>
    <cfRule type="expression" dxfId="11" priority="2247">
      <formula>AND($C7="Réseaux (EU/EP/ER/GAZ)", $F7&gt;0, $G7&gt;0, $BZ$7&gt;=$F7, $BZ$7&lt;=$G7)</formula>
    </cfRule>
    <cfRule type="expression" dxfId="12" priority="2248">
      <formula>AND($C7="Réseaux (EU/EP/ER/GAZ)", $F7&gt;0, $G7&gt;0, $BZ$7&gt;=$F7, $BZ$7&lt;=($F7+ROUND(($G7-$F7+1)*$H7,0)-1))</formula>
    </cfRule>
    <cfRule type="expression" dxfId="13" priority="2249">
      <formula>AND($C7="Regard &amp; Branchement", $F7&gt;0, $G7&gt;0, $BZ$7&gt;=$F7, $BZ$7&lt;=$G7)</formula>
    </cfRule>
    <cfRule type="expression" dxfId="14" priority="2250">
      <formula>AND($C7="Regard &amp; Branchement", $F7&gt;0, $G7&gt;0, $BZ$7&gt;=$F7, $BZ$7&lt;=($F7+ROUND(($G7-$F7+1)*$H7,0)-1))</formula>
    </cfRule>
    <cfRule type="expression" dxfId="15" priority="2251">
      <formula>AND($C7="Structure (couche de forme)", $F7&gt;0, $G7&gt;0, $BZ$7&gt;=$F7, $BZ$7&lt;=$G7)</formula>
    </cfRule>
    <cfRule type="expression" dxfId="16" priority="2252">
      <formula>AND($C7="Structure (couche de forme)", $F7&gt;0, $G7&gt;0, $BZ$7&gt;=$F7, $BZ$7&lt;=($F7+ROUND(($G7-$F7+1)*$H7,0)-1))</formula>
    </cfRule>
    <cfRule type="expression" dxfId="17" priority="2253">
      <formula>AND($C7="Fondation/Grave", $F7&gt;0, $G7&gt;0, $BZ$7&gt;=$F7, $BZ$7&lt;=$G7)</formula>
    </cfRule>
    <cfRule type="expression" dxfId="18" priority="2254">
      <formula>AND($C7="Fondation/Grave", $F7&gt;0, $G7&gt;0, $BZ$7&gt;=$F7, $BZ$7&lt;=($F7+ROUND(($G7-$F7+1)*$H7,0)-1))</formula>
    </cfRule>
    <cfRule type="expression" dxfId="19" priority="2255">
      <formula>AND($C7="Enrobés / Béton", $F7&gt;0, $G7&gt;0, $BZ$7&gt;=$F7, $BZ$7&lt;=$G7)</formula>
    </cfRule>
    <cfRule type="expression" dxfId="20" priority="2256">
      <formula>AND($C7="Enrobés / Béton", $F7&gt;0, $G7&gt;0, $BZ$7&gt;=$F7, $BZ$7&lt;=($F7+ROUND(($G7-$F7+1)*$H7,0)-1))</formula>
    </cfRule>
    <cfRule type="expression" dxfId="21" priority="2257">
      <formula>AND($C7="Bordures &amp; Trottoirs", $F7&gt;0, $G7&gt;0, $BZ$7&gt;=$F7, $BZ$7&lt;=$G7)</formula>
    </cfRule>
    <cfRule type="expression" dxfId="22" priority="2258">
      <formula>AND($C7="Bordures &amp; Trottoirs", $F7&gt;0, $G7&gt;0, $BZ$7&gt;=$F7, $BZ$7&lt;=($F7+ROUND(($G7-$F7+1)*$H7,0)-1))</formula>
    </cfRule>
    <cfRule type="expression" dxfId="23" priority="2259">
      <formula>AND($C7="Caniveaux &amp; Avaloirs", $F7&gt;0, $G7&gt;0, $BZ$7&gt;=$F7, $BZ$7&lt;=$G7)</formula>
    </cfRule>
    <cfRule type="expression" dxfId="24" priority="2260">
      <formula>AND($C7="Caniveaux &amp; Avaloirs", $F7&gt;0, $G7&gt;0, $BZ$7&gt;=$F7, $BZ$7&lt;=($F7+ROUND(($G7-$F7+1)*$H7,0)-1))</formula>
    </cfRule>
    <cfRule type="expression" dxfId="25" priority="2261">
      <formula>AND($C7="Éclairage / Candélabres", $F7&gt;0, $G7&gt;0, $BZ$7&gt;=$F7, $BZ$7&lt;=$G7)</formula>
    </cfRule>
    <cfRule type="expression" dxfId="26" priority="2262">
      <formula>AND($C7="Éclairage / Candélabres", $F7&gt;0, $G7&gt;0, $BZ$7&gt;=$F7, $BZ$7&lt;=($F7+ROUND(($G7-$F7+1)*$H7,0)-1))</formula>
    </cfRule>
    <cfRule type="expression" dxfId="27" priority="2263">
      <formula>AND($C7="Marquage &amp; Signalétique", $F7&gt;0, $G7&gt;0, $BZ$7&gt;=$F7, $BZ$7&lt;=$G7)</formula>
    </cfRule>
    <cfRule type="expression" dxfId="28" priority="2264">
      <formula>AND($C7="Marquage &amp; Signalétique", $F7&gt;0, $G7&gt;0, $BZ$7&gt;=$F7, $BZ$7&lt;=($F7+ROUND(($G7-$F7+1)*$H7,0)-1))</formula>
    </cfRule>
    <cfRule type="expression" dxfId="29" priority="2265">
      <formula>AND($C7="Espaces verts / Finitions", $F7&gt;0, $G7&gt;0, $BZ$7&gt;=$F7, $BZ$7&lt;=$G7)</formula>
    </cfRule>
    <cfRule type="expression" dxfId="30" priority="2266">
      <formula>AND($C7="Espaces verts / Finitions", $F7&gt;0, $G7&gt;0, $BZ$7&gt;=$F7, $BZ$7&lt;=($F7+ROUND(($G7-$F7+1)*$H7,0)-1))</formula>
    </cfRule>
    <cfRule type="expression" dxfId="31" priority="2267">
      <formula>AND($C7="Réception &amp; Réserves", $F7&gt;0, $G7&gt;0, $BZ$7&gt;=$F7, $BZ$7&lt;=$G7)</formula>
    </cfRule>
    <cfRule type="expression" dxfId="32" priority="2268">
      <formula>AND($C7="Réception &amp; Réserves", $F7&gt;0, $G7&gt;0, $BZ$7&gt;=$F7, $BZ$7&lt;=($F7+ROUND(($G7-$F7+1)*$H7,0)-1))</formula>
    </cfRule>
    <cfRule type="expression" dxfId="0" priority="2269">
      <formula>AND($C7="Réouverture circulation", $F7&gt;0, $G7&gt;0, $BZ$7&gt;=$F7, $BZ$7&lt;=$G7)</formula>
    </cfRule>
    <cfRule type="expression" dxfId="33" priority="2270">
      <formula>AND($C7="Réouverture circulation", $F7&gt;0, $G7&gt;0, $BZ$7&gt;=$F7, $BZ$7&lt;=($F7+ROUND(($G7-$F7+1)*$H7,0)-1))</formula>
    </cfRule>
  </conditionalFormatting>
  <conditionalFormatting sqref="CA7:CA43">
    <cfRule type="expression" dxfId="0" priority="69">
      <formula>($CA$7=TODAY())</formula>
    </cfRule>
  </conditionalFormatting>
  <conditionalFormatting sqref="CA8:CA43">
    <cfRule type="expression" dxfId="3" priority="2271">
      <formula>AND($C7="Études &amp; DICT", $F7&gt;0, $G7&gt;0, $CA$7&gt;=$F7, $CA$7&lt;=$G7)</formula>
    </cfRule>
    <cfRule type="expression" dxfId="4" priority="2272">
      <formula>AND($C7="Études &amp; DICT", $F7&gt;0, $G7&gt;0, $CA$7&gt;=$F7, $CA$7&lt;=($F7+ROUND(($G7-$F7+1)*$H7,0)-1))</formula>
    </cfRule>
    <cfRule type="expression" dxfId="5" priority="2273">
      <formula>AND($C7="Piquetage &amp; Implantation", $F7&gt;0, $G7&gt;0, $CA$7&gt;=$F7, $CA$7&lt;=$G7)</formula>
    </cfRule>
    <cfRule type="expression" dxfId="6" priority="2274">
      <formula>AND($C7="Piquetage &amp; Implantation", $F7&gt;0, $G7&gt;0, $CA$7&gt;=$F7, $CA$7&lt;=($F7+ROUND(($G7-$F7+1)*$H7,0)-1))</formula>
    </cfRule>
    <cfRule type="expression" dxfId="7" priority="2275">
      <formula>AND($C7="Préparation &amp; Signalisation", $F7&gt;0, $G7&gt;0, $CA$7&gt;=$F7, $CA$7&lt;=$G7)</formula>
    </cfRule>
    <cfRule type="expression" dxfId="8" priority="2276">
      <formula>AND($C7="Préparation &amp; Signalisation", $F7&gt;0, $G7&gt;0, $CA$7&gt;=$F7, $CA$7&lt;=($F7+ROUND(($G7-$F7+1)*$H7,0)-1))</formula>
    </cfRule>
    <cfRule type="expression" dxfId="9" priority="2277">
      <formula>AND($C7="Terrassement", $F7&gt;0, $G7&gt;0, $CA$7&gt;=$F7, $CA$7&lt;=$G7)</formula>
    </cfRule>
    <cfRule type="expression" dxfId="10" priority="2278">
      <formula>AND($C7="Terrassement", $F7&gt;0, $G7&gt;0, $CA$7&gt;=$F7, $CA$7&lt;=($F7+ROUND(($G7-$F7+1)*$H7,0)-1))</formula>
    </cfRule>
    <cfRule type="expression" dxfId="11" priority="2279">
      <formula>AND($C7="Réseaux (EU/EP/ER/GAZ)", $F7&gt;0, $G7&gt;0, $CA$7&gt;=$F7, $CA$7&lt;=$G7)</formula>
    </cfRule>
    <cfRule type="expression" dxfId="12" priority="2280">
      <formula>AND($C7="Réseaux (EU/EP/ER/GAZ)", $F7&gt;0, $G7&gt;0, $CA$7&gt;=$F7, $CA$7&lt;=($F7+ROUND(($G7-$F7+1)*$H7,0)-1))</formula>
    </cfRule>
    <cfRule type="expression" dxfId="13" priority="2281">
      <formula>AND($C7="Regard &amp; Branchement", $F7&gt;0, $G7&gt;0, $CA$7&gt;=$F7, $CA$7&lt;=$G7)</formula>
    </cfRule>
    <cfRule type="expression" dxfId="14" priority="2282">
      <formula>AND($C7="Regard &amp; Branchement", $F7&gt;0, $G7&gt;0, $CA$7&gt;=$F7, $CA$7&lt;=($F7+ROUND(($G7-$F7+1)*$H7,0)-1))</formula>
    </cfRule>
    <cfRule type="expression" dxfId="15" priority="2283">
      <formula>AND($C7="Structure (couche de forme)", $F7&gt;0, $G7&gt;0, $CA$7&gt;=$F7, $CA$7&lt;=$G7)</formula>
    </cfRule>
    <cfRule type="expression" dxfId="16" priority="2284">
      <formula>AND($C7="Structure (couche de forme)", $F7&gt;0, $G7&gt;0, $CA$7&gt;=$F7, $CA$7&lt;=($F7+ROUND(($G7-$F7+1)*$H7,0)-1))</formula>
    </cfRule>
    <cfRule type="expression" dxfId="17" priority="2285">
      <formula>AND($C7="Fondation/Grave", $F7&gt;0, $G7&gt;0, $CA$7&gt;=$F7, $CA$7&lt;=$G7)</formula>
    </cfRule>
    <cfRule type="expression" dxfId="18" priority="2286">
      <formula>AND($C7="Fondation/Grave", $F7&gt;0, $G7&gt;0, $CA$7&gt;=$F7, $CA$7&lt;=($F7+ROUND(($G7-$F7+1)*$H7,0)-1))</formula>
    </cfRule>
    <cfRule type="expression" dxfId="19" priority="2287">
      <formula>AND($C7="Enrobés / Béton", $F7&gt;0, $G7&gt;0, $CA$7&gt;=$F7, $CA$7&lt;=$G7)</formula>
    </cfRule>
    <cfRule type="expression" dxfId="20" priority="2288">
      <formula>AND($C7="Enrobés / Béton", $F7&gt;0, $G7&gt;0, $CA$7&gt;=$F7, $CA$7&lt;=($F7+ROUND(($G7-$F7+1)*$H7,0)-1))</formula>
    </cfRule>
    <cfRule type="expression" dxfId="21" priority="2289">
      <formula>AND($C7="Bordures &amp; Trottoirs", $F7&gt;0, $G7&gt;0, $CA$7&gt;=$F7, $CA$7&lt;=$G7)</formula>
    </cfRule>
    <cfRule type="expression" dxfId="22" priority="2290">
      <formula>AND($C7="Bordures &amp; Trottoirs", $F7&gt;0, $G7&gt;0, $CA$7&gt;=$F7, $CA$7&lt;=($F7+ROUND(($G7-$F7+1)*$H7,0)-1))</formula>
    </cfRule>
    <cfRule type="expression" dxfId="23" priority="2291">
      <formula>AND($C7="Caniveaux &amp; Avaloirs", $F7&gt;0, $G7&gt;0, $CA$7&gt;=$F7, $CA$7&lt;=$G7)</formula>
    </cfRule>
    <cfRule type="expression" dxfId="24" priority="2292">
      <formula>AND($C7="Caniveaux &amp; Avaloirs", $F7&gt;0, $G7&gt;0, $CA$7&gt;=$F7, $CA$7&lt;=($F7+ROUND(($G7-$F7+1)*$H7,0)-1))</formula>
    </cfRule>
    <cfRule type="expression" dxfId="25" priority="2293">
      <formula>AND($C7="Éclairage / Candélabres", $F7&gt;0, $G7&gt;0, $CA$7&gt;=$F7, $CA$7&lt;=$G7)</formula>
    </cfRule>
    <cfRule type="expression" dxfId="26" priority="2294">
      <formula>AND($C7="Éclairage / Candélabres", $F7&gt;0, $G7&gt;0, $CA$7&gt;=$F7, $CA$7&lt;=($F7+ROUND(($G7-$F7+1)*$H7,0)-1))</formula>
    </cfRule>
    <cfRule type="expression" dxfId="27" priority="2295">
      <formula>AND($C7="Marquage &amp; Signalétique", $F7&gt;0, $G7&gt;0, $CA$7&gt;=$F7, $CA$7&lt;=$G7)</formula>
    </cfRule>
    <cfRule type="expression" dxfId="28" priority="2296">
      <formula>AND($C7="Marquage &amp; Signalétique", $F7&gt;0, $G7&gt;0, $CA$7&gt;=$F7, $CA$7&lt;=($F7+ROUND(($G7-$F7+1)*$H7,0)-1))</formula>
    </cfRule>
    <cfRule type="expression" dxfId="29" priority="2297">
      <formula>AND($C7="Espaces verts / Finitions", $F7&gt;0, $G7&gt;0, $CA$7&gt;=$F7, $CA$7&lt;=$G7)</formula>
    </cfRule>
    <cfRule type="expression" dxfId="30" priority="2298">
      <formula>AND($C7="Espaces verts / Finitions", $F7&gt;0, $G7&gt;0, $CA$7&gt;=$F7, $CA$7&lt;=($F7+ROUND(($G7-$F7+1)*$H7,0)-1))</formula>
    </cfRule>
    <cfRule type="expression" dxfId="31" priority="2299">
      <formula>AND($C7="Réception &amp; Réserves", $F7&gt;0, $G7&gt;0, $CA$7&gt;=$F7, $CA$7&lt;=$G7)</formula>
    </cfRule>
    <cfRule type="expression" dxfId="32" priority="2300">
      <formula>AND($C7="Réception &amp; Réserves", $F7&gt;0, $G7&gt;0, $CA$7&gt;=$F7, $CA$7&lt;=($F7+ROUND(($G7-$F7+1)*$H7,0)-1))</formula>
    </cfRule>
    <cfRule type="expression" dxfId="0" priority="2301">
      <formula>AND($C7="Réouverture circulation", $F7&gt;0, $G7&gt;0, $CA$7&gt;=$F7, $CA$7&lt;=$G7)</formula>
    </cfRule>
    <cfRule type="expression" dxfId="33" priority="2302">
      <formula>AND($C7="Réouverture circulation", $F7&gt;0, $G7&gt;0, $CA$7&gt;=$F7, $CA$7&lt;=($F7+ROUND(($G7-$F7+1)*$H7,0)-1))</formula>
    </cfRule>
  </conditionalFormatting>
  <conditionalFormatting sqref="CB7:CB43">
    <cfRule type="expression" dxfId="0" priority="70">
      <formula>($CB$7=TODAY())</formula>
    </cfRule>
  </conditionalFormatting>
  <conditionalFormatting sqref="CB8:CB43">
    <cfRule type="expression" dxfId="3" priority="2303">
      <formula>AND($C7="Études &amp; DICT", $F7&gt;0, $G7&gt;0, $CB$7&gt;=$F7, $CB$7&lt;=$G7)</formula>
    </cfRule>
    <cfRule type="expression" dxfId="4" priority="2304">
      <formula>AND($C7="Études &amp; DICT", $F7&gt;0, $G7&gt;0, $CB$7&gt;=$F7, $CB$7&lt;=($F7+ROUND(($G7-$F7+1)*$H7,0)-1))</formula>
    </cfRule>
    <cfRule type="expression" dxfId="5" priority="2305">
      <formula>AND($C7="Piquetage &amp; Implantation", $F7&gt;0, $G7&gt;0, $CB$7&gt;=$F7, $CB$7&lt;=$G7)</formula>
    </cfRule>
    <cfRule type="expression" dxfId="6" priority="2306">
      <formula>AND($C7="Piquetage &amp; Implantation", $F7&gt;0, $G7&gt;0, $CB$7&gt;=$F7, $CB$7&lt;=($F7+ROUND(($G7-$F7+1)*$H7,0)-1))</formula>
    </cfRule>
    <cfRule type="expression" dxfId="7" priority="2307">
      <formula>AND($C7="Préparation &amp; Signalisation", $F7&gt;0, $G7&gt;0, $CB$7&gt;=$F7, $CB$7&lt;=$G7)</formula>
    </cfRule>
    <cfRule type="expression" dxfId="8" priority="2308">
      <formula>AND($C7="Préparation &amp; Signalisation", $F7&gt;0, $G7&gt;0, $CB$7&gt;=$F7, $CB$7&lt;=($F7+ROUND(($G7-$F7+1)*$H7,0)-1))</formula>
    </cfRule>
    <cfRule type="expression" dxfId="9" priority="2309">
      <formula>AND($C7="Terrassement", $F7&gt;0, $G7&gt;0, $CB$7&gt;=$F7, $CB$7&lt;=$G7)</formula>
    </cfRule>
    <cfRule type="expression" dxfId="10" priority="2310">
      <formula>AND($C7="Terrassement", $F7&gt;0, $G7&gt;0, $CB$7&gt;=$F7, $CB$7&lt;=($F7+ROUND(($G7-$F7+1)*$H7,0)-1))</formula>
    </cfRule>
    <cfRule type="expression" dxfId="11" priority="2311">
      <formula>AND($C7="Réseaux (EU/EP/ER/GAZ)", $F7&gt;0, $G7&gt;0, $CB$7&gt;=$F7, $CB$7&lt;=$G7)</formula>
    </cfRule>
    <cfRule type="expression" dxfId="12" priority="2312">
      <formula>AND($C7="Réseaux (EU/EP/ER/GAZ)", $F7&gt;0, $G7&gt;0, $CB$7&gt;=$F7, $CB$7&lt;=($F7+ROUND(($G7-$F7+1)*$H7,0)-1))</formula>
    </cfRule>
    <cfRule type="expression" dxfId="13" priority="2313">
      <formula>AND($C7="Regard &amp; Branchement", $F7&gt;0, $G7&gt;0, $CB$7&gt;=$F7, $CB$7&lt;=$G7)</formula>
    </cfRule>
    <cfRule type="expression" dxfId="14" priority="2314">
      <formula>AND($C7="Regard &amp; Branchement", $F7&gt;0, $G7&gt;0, $CB$7&gt;=$F7, $CB$7&lt;=($F7+ROUND(($G7-$F7+1)*$H7,0)-1))</formula>
    </cfRule>
    <cfRule type="expression" dxfId="15" priority="2315">
      <formula>AND($C7="Structure (couche de forme)", $F7&gt;0, $G7&gt;0, $CB$7&gt;=$F7, $CB$7&lt;=$G7)</formula>
    </cfRule>
    <cfRule type="expression" dxfId="16" priority="2316">
      <formula>AND($C7="Structure (couche de forme)", $F7&gt;0, $G7&gt;0, $CB$7&gt;=$F7, $CB$7&lt;=($F7+ROUND(($G7-$F7+1)*$H7,0)-1))</formula>
    </cfRule>
    <cfRule type="expression" dxfId="17" priority="2317">
      <formula>AND($C7="Fondation/Grave", $F7&gt;0, $G7&gt;0, $CB$7&gt;=$F7, $CB$7&lt;=$G7)</formula>
    </cfRule>
    <cfRule type="expression" dxfId="18" priority="2318">
      <formula>AND($C7="Fondation/Grave", $F7&gt;0, $G7&gt;0, $CB$7&gt;=$F7, $CB$7&lt;=($F7+ROUND(($G7-$F7+1)*$H7,0)-1))</formula>
    </cfRule>
    <cfRule type="expression" dxfId="19" priority="2319">
      <formula>AND($C7="Enrobés / Béton", $F7&gt;0, $G7&gt;0, $CB$7&gt;=$F7, $CB$7&lt;=$G7)</formula>
    </cfRule>
    <cfRule type="expression" dxfId="20" priority="2320">
      <formula>AND($C7="Enrobés / Béton", $F7&gt;0, $G7&gt;0, $CB$7&gt;=$F7, $CB$7&lt;=($F7+ROUND(($G7-$F7+1)*$H7,0)-1))</formula>
    </cfRule>
    <cfRule type="expression" dxfId="21" priority="2321">
      <formula>AND($C7="Bordures &amp; Trottoirs", $F7&gt;0, $G7&gt;0, $CB$7&gt;=$F7, $CB$7&lt;=$G7)</formula>
    </cfRule>
    <cfRule type="expression" dxfId="22" priority="2322">
      <formula>AND($C7="Bordures &amp; Trottoirs", $F7&gt;0, $G7&gt;0, $CB$7&gt;=$F7, $CB$7&lt;=($F7+ROUND(($G7-$F7+1)*$H7,0)-1))</formula>
    </cfRule>
    <cfRule type="expression" dxfId="23" priority="2323">
      <formula>AND($C7="Caniveaux &amp; Avaloirs", $F7&gt;0, $G7&gt;0, $CB$7&gt;=$F7, $CB$7&lt;=$G7)</formula>
    </cfRule>
    <cfRule type="expression" dxfId="24" priority="2324">
      <formula>AND($C7="Caniveaux &amp; Avaloirs", $F7&gt;0, $G7&gt;0, $CB$7&gt;=$F7, $CB$7&lt;=($F7+ROUND(($G7-$F7+1)*$H7,0)-1))</formula>
    </cfRule>
    <cfRule type="expression" dxfId="25" priority="2325">
      <formula>AND($C7="Éclairage / Candélabres", $F7&gt;0, $G7&gt;0, $CB$7&gt;=$F7, $CB$7&lt;=$G7)</formula>
    </cfRule>
    <cfRule type="expression" dxfId="26" priority="2326">
      <formula>AND($C7="Éclairage / Candélabres", $F7&gt;0, $G7&gt;0, $CB$7&gt;=$F7, $CB$7&lt;=($F7+ROUND(($G7-$F7+1)*$H7,0)-1))</formula>
    </cfRule>
    <cfRule type="expression" dxfId="27" priority="2327">
      <formula>AND($C7="Marquage &amp; Signalétique", $F7&gt;0, $G7&gt;0, $CB$7&gt;=$F7, $CB$7&lt;=$G7)</formula>
    </cfRule>
    <cfRule type="expression" dxfId="28" priority="2328">
      <formula>AND($C7="Marquage &amp; Signalétique", $F7&gt;0, $G7&gt;0, $CB$7&gt;=$F7, $CB$7&lt;=($F7+ROUND(($G7-$F7+1)*$H7,0)-1))</formula>
    </cfRule>
    <cfRule type="expression" dxfId="29" priority="2329">
      <formula>AND($C7="Espaces verts / Finitions", $F7&gt;0, $G7&gt;0, $CB$7&gt;=$F7, $CB$7&lt;=$G7)</formula>
    </cfRule>
    <cfRule type="expression" dxfId="30" priority="2330">
      <formula>AND($C7="Espaces verts / Finitions", $F7&gt;0, $G7&gt;0, $CB$7&gt;=$F7, $CB$7&lt;=($F7+ROUND(($G7-$F7+1)*$H7,0)-1))</formula>
    </cfRule>
    <cfRule type="expression" dxfId="31" priority="2331">
      <formula>AND($C7="Réception &amp; Réserves", $F7&gt;0, $G7&gt;0, $CB$7&gt;=$F7, $CB$7&lt;=$G7)</formula>
    </cfRule>
    <cfRule type="expression" dxfId="32" priority="2332">
      <formula>AND($C7="Réception &amp; Réserves", $F7&gt;0, $G7&gt;0, $CB$7&gt;=$F7, $CB$7&lt;=($F7+ROUND(($G7-$F7+1)*$H7,0)-1))</formula>
    </cfRule>
    <cfRule type="expression" dxfId="0" priority="2333">
      <formula>AND($C7="Réouverture circulation", $F7&gt;0, $G7&gt;0, $CB$7&gt;=$F7, $CB$7&lt;=$G7)</formula>
    </cfRule>
    <cfRule type="expression" dxfId="33" priority="2334">
      <formula>AND($C7="Réouverture circulation", $F7&gt;0, $G7&gt;0, $CB$7&gt;=$F7, $CB$7&lt;=($F7+ROUND(($G7-$F7+1)*$H7,0)-1))</formula>
    </cfRule>
  </conditionalFormatting>
  <conditionalFormatting sqref="CC7:CC43">
    <cfRule type="expression" dxfId="0" priority="71">
      <formula>($CC$7=TODAY())</formula>
    </cfRule>
  </conditionalFormatting>
  <conditionalFormatting sqref="CC8:CC43">
    <cfRule type="expression" dxfId="3" priority="2335">
      <formula>AND($C7="Études &amp; DICT", $F7&gt;0, $G7&gt;0, $CC$7&gt;=$F7, $CC$7&lt;=$G7)</formula>
    </cfRule>
    <cfRule type="expression" dxfId="4" priority="2336">
      <formula>AND($C7="Études &amp; DICT", $F7&gt;0, $G7&gt;0, $CC$7&gt;=$F7, $CC$7&lt;=($F7+ROUND(($G7-$F7+1)*$H7,0)-1))</formula>
    </cfRule>
    <cfRule type="expression" dxfId="5" priority="2337">
      <formula>AND($C7="Piquetage &amp; Implantation", $F7&gt;0, $G7&gt;0, $CC$7&gt;=$F7, $CC$7&lt;=$G7)</formula>
    </cfRule>
    <cfRule type="expression" dxfId="6" priority="2338">
      <formula>AND($C7="Piquetage &amp; Implantation", $F7&gt;0, $G7&gt;0, $CC$7&gt;=$F7, $CC$7&lt;=($F7+ROUND(($G7-$F7+1)*$H7,0)-1))</formula>
    </cfRule>
    <cfRule type="expression" dxfId="7" priority="2339">
      <formula>AND($C7="Préparation &amp; Signalisation", $F7&gt;0, $G7&gt;0, $CC$7&gt;=$F7, $CC$7&lt;=$G7)</formula>
    </cfRule>
    <cfRule type="expression" dxfId="8" priority="2340">
      <formula>AND($C7="Préparation &amp; Signalisation", $F7&gt;0, $G7&gt;0, $CC$7&gt;=$F7, $CC$7&lt;=($F7+ROUND(($G7-$F7+1)*$H7,0)-1))</formula>
    </cfRule>
    <cfRule type="expression" dxfId="9" priority="2341">
      <formula>AND($C7="Terrassement", $F7&gt;0, $G7&gt;0, $CC$7&gt;=$F7, $CC$7&lt;=$G7)</formula>
    </cfRule>
    <cfRule type="expression" dxfId="10" priority="2342">
      <formula>AND($C7="Terrassement", $F7&gt;0, $G7&gt;0, $CC$7&gt;=$F7, $CC$7&lt;=($F7+ROUND(($G7-$F7+1)*$H7,0)-1))</formula>
    </cfRule>
    <cfRule type="expression" dxfId="11" priority="2343">
      <formula>AND($C7="Réseaux (EU/EP/ER/GAZ)", $F7&gt;0, $G7&gt;0, $CC$7&gt;=$F7, $CC$7&lt;=$G7)</formula>
    </cfRule>
    <cfRule type="expression" dxfId="12" priority="2344">
      <formula>AND($C7="Réseaux (EU/EP/ER/GAZ)", $F7&gt;0, $G7&gt;0, $CC$7&gt;=$F7, $CC$7&lt;=($F7+ROUND(($G7-$F7+1)*$H7,0)-1))</formula>
    </cfRule>
    <cfRule type="expression" dxfId="13" priority="2345">
      <formula>AND($C7="Regard &amp; Branchement", $F7&gt;0, $G7&gt;0, $CC$7&gt;=$F7, $CC$7&lt;=$G7)</formula>
    </cfRule>
    <cfRule type="expression" dxfId="14" priority="2346">
      <formula>AND($C7="Regard &amp; Branchement", $F7&gt;0, $G7&gt;0, $CC$7&gt;=$F7, $CC$7&lt;=($F7+ROUND(($G7-$F7+1)*$H7,0)-1))</formula>
    </cfRule>
    <cfRule type="expression" dxfId="15" priority="2347">
      <formula>AND($C7="Structure (couche de forme)", $F7&gt;0, $G7&gt;0, $CC$7&gt;=$F7, $CC$7&lt;=$G7)</formula>
    </cfRule>
    <cfRule type="expression" dxfId="16" priority="2348">
      <formula>AND($C7="Structure (couche de forme)", $F7&gt;0, $G7&gt;0, $CC$7&gt;=$F7, $CC$7&lt;=($F7+ROUND(($G7-$F7+1)*$H7,0)-1))</formula>
    </cfRule>
    <cfRule type="expression" dxfId="17" priority="2349">
      <formula>AND($C7="Fondation/Grave", $F7&gt;0, $G7&gt;0, $CC$7&gt;=$F7, $CC$7&lt;=$G7)</formula>
    </cfRule>
    <cfRule type="expression" dxfId="18" priority="2350">
      <formula>AND($C7="Fondation/Grave", $F7&gt;0, $G7&gt;0, $CC$7&gt;=$F7, $CC$7&lt;=($F7+ROUND(($G7-$F7+1)*$H7,0)-1))</formula>
    </cfRule>
    <cfRule type="expression" dxfId="19" priority="2351">
      <formula>AND($C7="Enrobés / Béton", $F7&gt;0, $G7&gt;0, $CC$7&gt;=$F7, $CC$7&lt;=$G7)</formula>
    </cfRule>
    <cfRule type="expression" dxfId="20" priority="2352">
      <formula>AND($C7="Enrobés / Béton", $F7&gt;0, $G7&gt;0, $CC$7&gt;=$F7, $CC$7&lt;=($F7+ROUND(($G7-$F7+1)*$H7,0)-1))</formula>
    </cfRule>
    <cfRule type="expression" dxfId="21" priority="2353">
      <formula>AND($C7="Bordures &amp; Trottoirs", $F7&gt;0, $G7&gt;0, $CC$7&gt;=$F7, $CC$7&lt;=$G7)</formula>
    </cfRule>
    <cfRule type="expression" dxfId="22" priority="2354">
      <formula>AND($C7="Bordures &amp; Trottoirs", $F7&gt;0, $G7&gt;0, $CC$7&gt;=$F7, $CC$7&lt;=($F7+ROUND(($G7-$F7+1)*$H7,0)-1))</formula>
    </cfRule>
    <cfRule type="expression" dxfId="23" priority="2355">
      <formula>AND($C7="Caniveaux &amp; Avaloirs", $F7&gt;0, $G7&gt;0, $CC$7&gt;=$F7, $CC$7&lt;=$G7)</formula>
    </cfRule>
    <cfRule type="expression" dxfId="24" priority="2356">
      <formula>AND($C7="Caniveaux &amp; Avaloirs", $F7&gt;0, $G7&gt;0, $CC$7&gt;=$F7, $CC$7&lt;=($F7+ROUND(($G7-$F7+1)*$H7,0)-1))</formula>
    </cfRule>
    <cfRule type="expression" dxfId="25" priority="2357">
      <formula>AND($C7="Éclairage / Candélabres", $F7&gt;0, $G7&gt;0, $CC$7&gt;=$F7, $CC$7&lt;=$G7)</formula>
    </cfRule>
    <cfRule type="expression" dxfId="26" priority="2358">
      <formula>AND($C7="Éclairage / Candélabres", $F7&gt;0, $G7&gt;0, $CC$7&gt;=$F7, $CC$7&lt;=($F7+ROUND(($G7-$F7+1)*$H7,0)-1))</formula>
    </cfRule>
    <cfRule type="expression" dxfId="27" priority="2359">
      <formula>AND($C7="Marquage &amp; Signalétique", $F7&gt;0, $G7&gt;0, $CC$7&gt;=$F7, $CC$7&lt;=$G7)</formula>
    </cfRule>
    <cfRule type="expression" dxfId="28" priority="2360">
      <formula>AND($C7="Marquage &amp; Signalétique", $F7&gt;0, $G7&gt;0, $CC$7&gt;=$F7, $CC$7&lt;=($F7+ROUND(($G7-$F7+1)*$H7,0)-1))</formula>
    </cfRule>
    <cfRule type="expression" dxfId="29" priority="2361">
      <formula>AND($C7="Espaces verts / Finitions", $F7&gt;0, $G7&gt;0, $CC$7&gt;=$F7, $CC$7&lt;=$G7)</formula>
    </cfRule>
    <cfRule type="expression" dxfId="30" priority="2362">
      <formula>AND($C7="Espaces verts / Finitions", $F7&gt;0, $G7&gt;0, $CC$7&gt;=$F7, $CC$7&lt;=($F7+ROUND(($G7-$F7+1)*$H7,0)-1))</formula>
    </cfRule>
    <cfRule type="expression" dxfId="31" priority="2363">
      <formula>AND($C7="Réception &amp; Réserves", $F7&gt;0, $G7&gt;0, $CC$7&gt;=$F7, $CC$7&lt;=$G7)</formula>
    </cfRule>
    <cfRule type="expression" dxfId="32" priority="2364">
      <formula>AND($C7="Réception &amp; Réserves", $F7&gt;0, $G7&gt;0, $CC$7&gt;=$F7, $CC$7&lt;=($F7+ROUND(($G7-$F7+1)*$H7,0)-1))</formula>
    </cfRule>
    <cfRule type="expression" dxfId="0" priority="2365">
      <formula>AND($C7="Réouverture circulation", $F7&gt;0, $G7&gt;0, $CC$7&gt;=$F7, $CC$7&lt;=$G7)</formula>
    </cfRule>
    <cfRule type="expression" dxfId="33" priority="2366">
      <formula>AND($C7="Réouverture circulation", $F7&gt;0, $G7&gt;0, $CC$7&gt;=$F7, $CC$7&lt;=($F7+ROUND(($G7-$F7+1)*$H7,0)-1))</formula>
    </cfRule>
  </conditionalFormatting>
  <conditionalFormatting sqref="CD7:CD43">
    <cfRule type="expression" dxfId="0" priority="72">
      <formula>($CD$7=TODAY())</formula>
    </cfRule>
  </conditionalFormatting>
  <conditionalFormatting sqref="CD8:CD43">
    <cfRule type="expression" dxfId="3" priority="2367">
      <formula>AND($C7="Études &amp; DICT", $F7&gt;0, $G7&gt;0, $CD$7&gt;=$F7, $CD$7&lt;=$G7)</formula>
    </cfRule>
    <cfRule type="expression" dxfId="4" priority="2368">
      <formula>AND($C7="Études &amp; DICT", $F7&gt;0, $G7&gt;0, $CD$7&gt;=$F7, $CD$7&lt;=($F7+ROUND(($G7-$F7+1)*$H7,0)-1))</formula>
    </cfRule>
    <cfRule type="expression" dxfId="5" priority="2369">
      <formula>AND($C7="Piquetage &amp; Implantation", $F7&gt;0, $G7&gt;0, $CD$7&gt;=$F7, $CD$7&lt;=$G7)</formula>
    </cfRule>
    <cfRule type="expression" dxfId="6" priority="2370">
      <formula>AND($C7="Piquetage &amp; Implantation", $F7&gt;0, $G7&gt;0, $CD$7&gt;=$F7, $CD$7&lt;=($F7+ROUND(($G7-$F7+1)*$H7,0)-1))</formula>
    </cfRule>
    <cfRule type="expression" dxfId="7" priority="2371">
      <formula>AND($C7="Préparation &amp; Signalisation", $F7&gt;0, $G7&gt;0, $CD$7&gt;=$F7, $CD$7&lt;=$G7)</formula>
    </cfRule>
    <cfRule type="expression" dxfId="8" priority="2372">
      <formula>AND($C7="Préparation &amp; Signalisation", $F7&gt;0, $G7&gt;0, $CD$7&gt;=$F7, $CD$7&lt;=($F7+ROUND(($G7-$F7+1)*$H7,0)-1))</formula>
    </cfRule>
    <cfRule type="expression" dxfId="9" priority="2373">
      <formula>AND($C7="Terrassement", $F7&gt;0, $G7&gt;0, $CD$7&gt;=$F7, $CD$7&lt;=$G7)</formula>
    </cfRule>
    <cfRule type="expression" dxfId="10" priority="2374">
      <formula>AND($C7="Terrassement", $F7&gt;0, $G7&gt;0, $CD$7&gt;=$F7, $CD$7&lt;=($F7+ROUND(($G7-$F7+1)*$H7,0)-1))</formula>
    </cfRule>
    <cfRule type="expression" dxfId="11" priority="2375">
      <formula>AND($C7="Réseaux (EU/EP/ER/GAZ)", $F7&gt;0, $G7&gt;0, $CD$7&gt;=$F7, $CD$7&lt;=$G7)</formula>
    </cfRule>
    <cfRule type="expression" dxfId="12" priority="2376">
      <formula>AND($C7="Réseaux (EU/EP/ER/GAZ)", $F7&gt;0, $G7&gt;0, $CD$7&gt;=$F7, $CD$7&lt;=($F7+ROUND(($G7-$F7+1)*$H7,0)-1))</formula>
    </cfRule>
    <cfRule type="expression" dxfId="13" priority="2377">
      <formula>AND($C7="Regard &amp; Branchement", $F7&gt;0, $G7&gt;0, $CD$7&gt;=$F7, $CD$7&lt;=$G7)</formula>
    </cfRule>
    <cfRule type="expression" dxfId="14" priority="2378">
      <formula>AND($C7="Regard &amp; Branchement", $F7&gt;0, $G7&gt;0, $CD$7&gt;=$F7, $CD$7&lt;=($F7+ROUND(($G7-$F7+1)*$H7,0)-1))</formula>
    </cfRule>
    <cfRule type="expression" dxfId="15" priority="2379">
      <formula>AND($C7="Structure (couche de forme)", $F7&gt;0, $G7&gt;0, $CD$7&gt;=$F7, $CD$7&lt;=$G7)</formula>
    </cfRule>
    <cfRule type="expression" dxfId="16" priority="2380">
      <formula>AND($C7="Structure (couche de forme)", $F7&gt;0, $G7&gt;0, $CD$7&gt;=$F7, $CD$7&lt;=($F7+ROUND(($G7-$F7+1)*$H7,0)-1))</formula>
    </cfRule>
    <cfRule type="expression" dxfId="17" priority="2381">
      <formula>AND($C7="Fondation/Grave", $F7&gt;0, $G7&gt;0, $CD$7&gt;=$F7, $CD$7&lt;=$G7)</formula>
    </cfRule>
    <cfRule type="expression" dxfId="18" priority="2382">
      <formula>AND($C7="Fondation/Grave", $F7&gt;0, $G7&gt;0, $CD$7&gt;=$F7, $CD$7&lt;=($F7+ROUND(($G7-$F7+1)*$H7,0)-1))</formula>
    </cfRule>
    <cfRule type="expression" dxfId="19" priority="2383">
      <formula>AND($C7="Enrobés / Béton", $F7&gt;0, $G7&gt;0, $CD$7&gt;=$F7, $CD$7&lt;=$G7)</formula>
    </cfRule>
    <cfRule type="expression" dxfId="20" priority="2384">
      <formula>AND($C7="Enrobés / Béton", $F7&gt;0, $G7&gt;0, $CD$7&gt;=$F7, $CD$7&lt;=($F7+ROUND(($G7-$F7+1)*$H7,0)-1))</formula>
    </cfRule>
    <cfRule type="expression" dxfId="21" priority="2385">
      <formula>AND($C7="Bordures &amp; Trottoirs", $F7&gt;0, $G7&gt;0, $CD$7&gt;=$F7, $CD$7&lt;=$G7)</formula>
    </cfRule>
    <cfRule type="expression" dxfId="22" priority="2386">
      <formula>AND($C7="Bordures &amp; Trottoirs", $F7&gt;0, $G7&gt;0, $CD$7&gt;=$F7, $CD$7&lt;=($F7+ROUND(($G7-$F7+1)*$H7,0)-1))</formula>
    </cfRule>
    <cfRule type="expression" dxfId="23" priority="2387">
      <formula>AND($C7="Caniveaux &amp; Avaloirs", $F7&gt;0, $G7&gt;0, $CD$7&gt;=$F7, $CD$7&lt;=$G7)</formula>
    </cfRule>
    <cfRule type="expression" dxfId="24" priority="2388">
      <formula>AND($C7="Caniveaux &amp; Avaloirs", $F7&gt;0, $G7&gt;0, $CD$7&gt;=$F7, $CD$7&lt;=($F7+ROUND(($G7-$F7+1)*$H7,0)-1))</formula>
    </cfRule>
    <cfRule type="expression" dxfId="25" priority="2389">
      <formula>AND($C7="Éclairage / Candélabres", $F7&gt;0, $G7&gt;0, $CD$7&gt;=$F7, $CD$7&lt;=$G7)</formula>
    </cfRule>
    <cfRule type="expression" dxfId="26" priority="2390">
      <formula>AND($C7="Éclairage / Candélabres", $F7&gt;0, $G7&gt;0, $CD$7&gt;=$F7, $CD$7&lt;=($F7+ROUND(($G7-$F7+1)*$H7,0)-1))</formula>
    </cfRule>
    <cfRule type="expression" dxfId="27" priority="2391">
      <formula>AND($C7="Marquage &amp; Signalétique", $F7&gt;0, $G7&gt;0, $CD$7&gt;=$F7, $CD$7&lt;=$G7)</formula>
    </cfRule>
    <cfRule type="expression" dxfId="28" priority="2392">
      <formula>AND($C7="Marquage &amp; Signalétique", $F7&gt;0, $G7&gt;0, $CD$7&gt;=$F7, $CD$7&lt;=($F7+ROUND(($G7-$F7+1)*$H7,0)-1))</formula>
    </cfRule>
    <cfRule type="expression" dxfId="29" priority="2393">
      <formula>AND($C7="Espaces verts / Finitions", $F7&gt;0, $G7&gt;0, $CD$7&gt;=$F7, $CD$7&lt;=$G7)</formula>
    </cfRule>
    <cfRule type="expression" dxfId="30" priority="2394">
      <formula>AND($C7="Espaces verts / Finitions", $F7&gt;0, $G7&gt;0, $CD$7&gt;=$F7, $CD$7&lt;=($F7+ROUND(($G7-$F7+1)*$H7,0)-1))</formula>
    </cfRule>
    <cfRule type="expression" dxfId="31" priority="2395">
      <formula>AND($C7="Réception &amp; Réserves", $F7&gt;0, $G7&gt;0, $CD$7&gt;=$F7, $CD$7&lt;=$G7)</formula>
    </cfRule>
    <cfRule type="expression" dxfId="32" priority="2396">
      <formula>AND($C7="Réception &amp; Réserves", $F7&gt;0, $G7&gt;0, $CD$7&gt;=$F7, $CD$7&lt;=($F7+ROUND(($G7-$F7+1)*$H7,0)-1))</formula>
    </cfRule>
    <cfRule type="expression" dxfId="0" priority="2397">
      <formula>AND($C7="Réouverture circulation", $F7&gt;0, $G7&gt;0, $CD$7&gt;=$F7, $CD$7&lt;=$G7)</formula>
    </cfRule>
    <cfRule type="expression" dxfId="33" priority="2398">
      <formula>AND($C7="Réouverture circulation", $F7&gt;0, $G7&gt;0, $CD$7&gt;=$F7, $CD$7&lt;=($F7+ROUND(($G7-$F7+1)*$H7,0)-1))</formula>
    </cfRule>
  </conditionalFormatting>
  <conditionalFormatting sqref="CE7:CE43">
    <cfRule type="expression" dxfId="0" priority="73">
      <formula>($CE$7=TODAY())</formula>
    </cfRule>
  </conditionalFormatting>
  <conditionalFormatting sqref="CE8:CE43">
    <cfRule type="expression" dxfId="3" priority="2399">
      <formula>AND($C7="Études &amp; DICT", $F7&gt;0, $G7&gt;0, $CE$7&gt;=$F7, $CE$7&lt;=$G7)</formula>
    </cfRule>
    <cfRule type="expression" dxfId="4" priority="2400">
      <formula>AND($C7="Études &amp; DICT", $F7&gt;0, $G7&gt;0, $CE$7&gt;=$F7, $CE$7&lt;=($F7+ROUND(($G7-$F7+1)*$H7,0)-1))</formula>
    </cfRule>
    <cfRule type="expression" dxfId="5" priority="2401">
      <formula>AND($C7="Piquetage &amp; Implantation", $F7&gt;0, $G7&gt;0, $CE$7&gt;=$F7, $CE$7&lt;=$G7)</formula>
    </cfRule>
    <cfRule type="expression" dxfId="6" priority="2402">
      <formula>AND($C7="Piquetage &amp; Implantation", $F7&gt;0, $G7&gt;0, $CE$7&gt;=$F7, $CE$7&lt;=($F7+ROUND(($G7-$F7+1)*$H7,0)-1))</formula>
    </cfRule>
    <cfRule type="expression" dxfId="7" priority="2403">
      <formula>AND($C7="Préparation &amp; Signalisation", $F7&gt;0, $G7&gt;0, $CE$7&gt;=$F7, $CE$7&lt;=$G7)</formula>
    </cfRule>
    <cfRule type="expression" dxfId="8" priority="2404">
      <formula>AND($C7="Préparation &amp; Signalisation", $F7&gt;0, $G7&gt;0, $CE$7&gt;=$F7, $CE$7&lt;=($F7+ROUND(($G7-$F7+1)*$H7,0)-1))</formula>
    </cfRule>
    <cfRule type="expression" dxfId="9" priority="2405">
      <formula>AND($C7="Terrassement", $F7&gt;0, $G7&gt;0, $CE$7&gt;=$F7, $CE$7&lt;=$G7)</formula>
    </cfRule>
    <cfRule type="expression" dxfId="10" priority="2406">
      <formula>AND($C7="Terrassement", $F7&gt;0, $G7&gt;0, $CE$7&gt;=$F7, $CE$7&lt;=($F7+ROUND(($G7-$F7+1)*$H7,0)-1))</formula>
    </cfRule>
    <cfRule type="expression" dxfId="11" priority="2407">
      <formula>AND($C7="Réseaux (EU/EP/ER/GAZ)", $F7&gt;0, $G7&gt;0, $CE$7&gt;=$F7, $CE$7&lt;=$G7)</formula>
    </cfRule>
    <cfRule type="expression" dxfId="12" priority="2408">
      <formula>AND($C7="Réseaux (EU/EP/ER/GAZ)", $F7&gt;0, $G7&gt;0, $CE$7&gt;=$F7, $CE$7&lt;=($F7+ROUND(($G7-$F7+1)*$H7,0)-1))</formula>
    </cfRule>
    <cfRule type="expression" dxfId="13" priority="2409">
      <formula>AND($C7="Regard &amp; Branchement", $F7&gt;0, $G7&gt;0, $CE$7&gt;=$F7, $CE$7&lt;=$G7)</formula>
    </cfRule>
    <cfRule type="expression" dxfId="14" priority="2410">
      <formula>AND($C7="Regard &amp; Branchement", $F7&gt;0, $G7&gt;0, $CE$7&gt;=$F7, $CE$7&lt;=($F7+ROUND(($G7-$F7+1)*$H7,0)-1))</formula>
    </cfRule>
    <cfRule type="expression" dxfId="15" priority="2411">
      <formula>AND($C7="Structure (couche de forme)", $F7&gt;0, $G7&gt;0, $CE$7&gt;=$F7, $CE$7&lt;=$G7)</formula>
    </cfRule>
    <cfRule type="expression" dxfId="16" priority="2412">
      <formula>AND($C7="Structure (couche de forme)", $F7&gt;0, $G7&gt;0, $CE$7&gt;=$F7, $CE$7&lt;=($F7+ROUND(($G7-$F7+1)*$H7,0)-1))</formula>
    </cfRule>
    <cfRule type="expression" dxfId="17" priority="2413">
      <formula>AND($C7="Fondation/Grave", $F7&gt;0, $G7&gt;0, $CE$7&gt;=$F7, $CE$7&lt;=$G7)</formula>
    </cfRule>
    <cfRule type="expression" dxfId="18" priority="2414">
      <formula>AND($C7="Fondation/Grave", $F7&gt;0, $G7&gt;0, $CE$7&gt;=$F7, $CE$7&lt;=($F7+ROUND(($G7-$F7+1)*$H7,0)-1))</formula>
    </cfRule>
    <cfRule type="expression" dxfId="19" priority="2415">
      <formula>AND($C7="Enrobés / Béton", $F7&gt;0, $G7&gt;0, $CE$7&gt;=$F7, $CE$7&lt;=$G7)</formula>
    </cfRule>
    <cfRule type="expression" dxfId="20" priority="2416">
      <formula>AND($C7="Enrobés / Béton", $F7&gt;0, $G7&gt;0, $CE$7&gt;=$F7, $CE$7&lt;=($F7+ROUND(($G7-$F7+1)*$H7,0)-1))</formula>
    </cfRule>
    <cfRule type="expression" dxfId="21" priority="2417">
      <formula>AND($C7="Bordures &amp; Trottoirs", $F7&gt;0, $G7&gt;0, $CE$7&gt;=$F7, $CE$7&lt;=$G7)</formula>
    </cfRule>
    <cfRule type="expression" dxfId="22" priority="2418">
      <formula>AND($C7="Bordures &amp; Trottoirs", $F7&gt;0, $G7&gt;0, $CE$7&gt;=$F7, $CE$7&lt;=($F7+ROUND(($G7-$F7+1)*$H7,0)-1))</formula>
    </cfRule>
    <cfRule type="expression" dxfId="23" priority="2419">
      <formula>AND($C7="Caniveaux &amp; Avaloirs", $F7&gt;0, $G7&gt;0, $CE$7&gt;=$F7, $CE$7&lt;=$G7)</formula>
    </cfRule>
    <cfRule type="expression" dxfId="24" priority="2420">
      <formula>AND($C7="Caniveaux &amp; Avaloirs", $F7&gt;0, $G7&gt;0, $CE$7&gt;=$F7, $CE$7&lt;=($F7+ROUND(($G7-$F7+1)*$H7,0)-1))</formula>
    </cfRule>
    <cfRule type="expression" dxfId="25" priority="2421">
      <formula>AND($C7="Éclairage / Candélabres", $F7&gt;0, $G7&gt;0, $CE$7&gt;=$F7, $CE$7&lt;=$G7)</formula>
    </cfRule>
    <cfRule type="expression" dxfId="26" priority="2422">
      <formula>AND($C7="Éclairage / Candélabres", $F7&gt;0, $G7&gt;0, $CE$7&gt;=$F7, $CE$7&lt;=($F7+ROUND(($G7-$F7+1)*$H7,0)-1))</formula>
    </cfRule>
    <cfRule type="expression" dxfId="27" priority="2423">
      <formula>AND($C7="Marquage &amp; Signalétique", $F7&gt;0, $G7&gt;0, $CE$7&gt;=$F7, $CE$7&lt;=$G7)</formula>
    </cfRule>
    <cfRule type="expression" dxfId="28" priority="2424">
      <formula>AND($C7="Marquage &amp; Signalétique", $F7&gt;0, $G7&gt;0, $CE$7&gt;=$F7, $CE$7&lt;=($F7+ROUND(($G7-$F7+1)*$H7,0)-1))</formula>
    </cfRule>
    <cfRule type="expression" dxfId="29" priority="2425">
      <formula>AND($C7="Espaces verts / Finitions", $F7&gt;0, $G7&gt;0, $CE$7&gt;=$F7, $CE$7&lt;=$G7)</formula>
    </cfRule>
    <cfRule type="expression" dxfId="30" priority="2426">
      <formula>AND($C7="Espaces verts / Finitions", $F7&gt;0, $G7&gt;0, $CE$7&gt;=$F7, $CE$7&lt;=($F7+ROUND(($G7-$F7+1)*$H7,0)-1))</formula>
    </cfRule>
    <cfRule type="expression" dxfId="31" priority="2427">
      <formula>AND($C7="Réception &amp; Réserves", $F7&gt;0, $G7&gt;0, $CE$7&gt;=$F7, $CE$7&lt;=$G7)</formula>
    </cfRule>
    <cfRule type="expression" dxfId="32" priority="2428">
      <formula>AND($C7="Réception &amp; Réserves", $F7&gt;0, $G7&gt;0, $CE$7&gt;=$F7, $CE$7&lt;=($F7+ROUND(($G7-$F7+1)*$H7,0)-1))</formula>
    </cfRule>
    <cfRule type="expression" dxfId="0" priority="2429">
      <formula>AND($C7="Réouverture circulation", $F7&gt;0, $G7&gt;0, $CE$7&gt;=$F7, $CE$7&lt;=$G7)</formula>
    </cfRule>
    <cfRule type="expression" dxfId="33" priority="2430">
      <formula>AND($C7="Réouverture circulation", $F7&gt;0, $G7&gt;0, $CE$7&gt;=$F7, $CE$7&lt;=($F7+ROUND(($G7-$F7+1)*$H7,0)-1))</formula>
    </cfRule>
  </conditionalFormatting>
  <conditionalFormatting sqref="CF7:CF43">
    <cfRule type="expression" dxfId="0" priority="74">
      <formula>($CF$7=TODAY())</formula>
    </cfRule>
  </conditionalFormatting>
  <conditionalFormatting sqref="CF8:CF43">
    <cfRule type="expression" dxfId="3" priority="2431">
      <formula>AND($C7="Études &amp; DICT", $F7&gt;0, $G7&gt;0, $CF$7&gt;=$F7, $CF$7&lt;=$G7)</formula>
    </cfRule>
    <cfRule type="expression" dxfId="4" priority="2432">
      <formula>AND($C7="Études &amp; DICT", $F7&gt;0, $G7&gt;0, $CF$7&gt;=$F7, $CF$7&lt;=($F7+ROUND(($G7-$F7+1)*$H7,0)-1))</formula>
    </cfRule>
    <cfRule type="expression" dxfId="5" priority="2433">
      <formula>AND($C7="Piquetage &amp; Implantation", $F7&gt;0, $G7&gt;0, $CF$7&gt;=$F7, $CF$7&lt;=$G7)</formula>
    </cfRule>
    <cfRule type="expression" dxfId="6" priority="2434">
      <formula>AND($C7="Piquetage &amp; Implantation", $F7&gt;0, $G7&gt;0, $CF$7&gt;=$F7, $CF$7&lt;=($F7+ROUND(($G7-$F7+1)*$H7,0)-1))</formula>
    </cfRule>
    <cfRule type="expression" dxfId="7" priority="2435">
      <formula>AND($C7="Préparation &amp; Signalisation", $F7&gt;0, $G7&gt;0, $CF$7&gt;=$F7, $CF$7&lt;=$G7)</formula>
    </cfRule>
    <cfRule type="expression" dxfId="8" priority="2436">
      <formula>AND($C7="Préparation &amp; Signalisation", $F7&gt;0, $G7&gt;0, $CF$7&gt;=$F7, $CF$7&lt;=($F7+ROUND(($G7-$F7+1)*$H7,0)-1))</formula>
    </cfRule>
    <cfRule type="expression" dxfId="9" priority="2437">
      <formula>AND($C7="Terrassement", $F7&gt;0, $G7&gt;0, $CF$7&gt;=$F7, $CF$7&lt;=$G7)</formula>
    </cfRule>
    <cfRule type="expression" dxfId="10" priority="2438">
      <formula>AND($C7="Terrassement", $F7&gt;0, $G7&gt;0, $CF$7&gt;=$F7, $CF$7&lt;=($F7+ROUND(($G7-$F7+1)*$H7,0)-1))</formula>
    </cfRule>
    <cfRule type="expression" dxfId="11" priority="2439">
      <formula>AND($C7="Réseaux (EU/EP/ER/GAZ)", $F7&gt;0, $G7&gt;0, $CF$7&gt;=$F7, $CF$7&lt;=$G7)</formula>
    </cfRule>
    <cfRule type="expression" dxfId="12" priority="2440">
      <formula>AND($C7="Réseaux (EU/EP/ER/GAZ)", $F7&gt;0, $G7&gt;0, $CF$7&gt;=$F7, $CF$7&lt;=($F7+ROUND(($G7-$F7+1)*$H7,0)-1))</formula>
    </cfRule>
    <cfRule type="expression" dxfId="13" priority="2441">
      <formula>AND($C7="Regard &amp; Branchement", $F7&gt;0, $G7&gt;0, $CF$7&gt;=$F7, $CF$7&lt;=$G7)</formula>
    </cfRule>
    <cfRule type="expression" dxfId="14" priority="2442">
      <formula>AND($C7="Regard &amp; Branchement", $F7&gt;0, $G7&gt;0, $CF$7&gt;=$F7, $CF$7&lt;=($F7+ROUND(($G7-$F7+1)*$H7,0)-1))</formula>
    </cfRule>
    <cfRule type="expression" dxfId="15" priority="2443">
      <formula>AND($C7="Structure (couche de forme)", $F7&gt;0, $G7&gt;0, $CF$7&gt;=$F7, $CF$7&lt;=$G7)</formula>
    </cfRule>
    <cfRule type="expression" dxfId="16" priority="2444">
      <formula>AND($C7="Structure (couche de forme)", $F7&gt;0, $G7&gt;0, $CF$7&gt;=$F7, $CF$7&lt;=($F7+ROUND(($G7-$F7+1)*$H7,0)-1))</formula>
    </cfRule>
    <cfRule type="expression" dxfId="17" priority="2445">
      <formula>AND($C7="Fondation/Grave", $F7&gt;0, $G7&gt;0, $CF$7&gt;=$F7, $CF$7&lt;=$G7)</formula>
    </cfRule>
    <cfRule type="expression" dxfId="18" priority="2446">
      <formula>AND($C7="Fondation/Grave", $F7&gt;0, $G7&gt;0, $CF$7&gt;=$F7, $CF$7&lt;=($F7+ROUND(($G7-$F7+1)*$H7,0)-1))</formula>
    </cfRule>
    <cfRule type="expression" dxfId="19" priority="2447">
      <formula>AND($C7="Enrobés / Béton", $F7&gt;0, $G7&gt;0, $CF$7&gt;=$F7, $CF$7&lt;=$G7)</formula>
    </cfRule>
    <cfRule type="expression" dxfId="20" priority="2448">
      <formula>AND($C7="Enrobés / Béton", $F7&gt;0, $G7&gt;0, $CF$7&gt;=$F7, $CF$7&lt;=($F7+ROUND(($G7-$F7+1)*$H7,0)-1))</formula>
    </cfRule>
    <cfRule type="expression" dxfId="21" priority="2449">
      <formula>AND($C7="Bordures &amp; Trottoirs", $F7&gt;0, $G7&gt;0, $CF$7&gt;=$F7, $CF$7&lt;=$G7)</formula>
    </cfRule>
    <cfRule type="expression" dxfId="22" priority="2450">
      <formula>AND($C7="Bordures &amp; Trottoirs", $F7&gt;0, $G7&gt;0, $CF$7&gt;=$F7, $CF$7&lt;=($F7+ROUND(($G7-$F7+1)*$H7,0)-1))</formula>
    </cfRule>
    <cfRule type="expression" dxfId="23" priority="2451">
      <formula>AND($C7="Caniveaux &amp; Avaloirs", $F7&gt;0, $G7&gt;0, $CF$7&gt;=$F7, $CF$7&lt;=$G7)</formula>
    </cfRule>
    <cfRule type="expression" dxfId="24" priority="2452">
      <formula>AND($C7="Caniveaux &amp; Avaloirs", $F7&gt;0, $G7&gt;0, $CF$7&gt;=$F7, $CF$7&lt;=($F7+ROUND(($G7-$F7+1)*$H7,0)-1))</formula>
    </cfRule>
    <cfRule type="expression" dxfId="25" priority="2453">
      <formula>AND($C7="Éclairage / Candélabres", $F7&gt;0, $G7&gt;0, $CF$7&gt;=$F7, $CF$7&lt;=$G7)</formula>
    </cfRule>
    <cfRule type="expression" dxfId="26" priority="2454">
      <formula>AND($C7="Éclairage / Candélabres", $F7&gt;0, $G7&gt;0, $CF$7&gt;=$F7, $CF$7&lt;=($F7+ROUND(($G7-$F7+1)*$H7,0)-1))</formula>
    </cfRule>
    <cfRule type="expression" dxfId="27" priority="2455">
      <formula>AND($C7="Marquage &amp; Signalétique", $F7&gt;0, $G7&gt;0, $CF$7&gt;=$F7, $CF$7&lt;=$G7)</formula>
    </cfRule>
    <cfRule type="expression" dxfId="28" priority="2456">
      <formula>AND($C7="Marquage &amp; Signalétique", $F7&gt;0, $G7&gt;0, $CF$7&gt;=$F7, $CF$7&lt;=($F7+ROUND(($G7-$F7+1)*$H7,0)-1))</formula>
    </cfRule>
    <cfRule type="expression" dxfId="29" priority="2457">
      <formula>AND($C7="Espaces verts / Finitions", $F7&gt;0, $G7&gt;0, $CF$7&gt;=$F7, $CF$7&lt;=$G7)</formula>
    </cfRule>
    <cfRule type="expression" dxfId="30" priority="2458">
      <formula>AND($C7="Espaces verts / Finitions", $F7&gt;0, $G7&gt;0, $CF$7&gt;=$F7, $CF$7&lt;=($F7+ROUND(($G7-$F7+1)*$H7,0)-1))</formula>
    </cfRule>
    <cfRule type="expression" dxfId="31" priority="2459">
      <formula>AND($C7="Réception &amp; Réserves", $F7&gt;0, $G7&gt;0, $CF$7&gt;=$F7, $CF$7&lt;=$G7)</formula>
    </cfRule>
    <cfRule type="expression" dxfId="32" priority="2460">
      <formula>AND($C7="Réception &amp; Réserves", $F7&gt;0, $G7&gt;0, $CF$7&gt;=$F7, $CF$7&lt;=($F7+ROUND(($G7-$F7+1)*$H7,0)-1))</formula>
    </cfRule>
    <cfRule type="expression" dxfId="0" priority="2461">
      <formula>AND($C7="Réouverture circulation", $F7&gt;0, $G7&gt;0, $CF$7&gt;=$F7, $CF$7&lt;=$G7)</formula>
    </cfRule>
    <cfRule type="expression" dxfId="33" priority="2462">
      <formula>AND($C7="Réouverture circulation", $F7&gt;0, $G7&gt;0, $CF$7&gt;=$F7, $CF$7&lt;=($F7+ROUND(($G7-$F7+1)*$H7,0)-1))</formula>
    </cfRule>
  </conditionalFormatting>
  <conditionalFormatting sqref="CG7:CG43">
    <cfRule type="expression" dxfId="0" priority="75">
      <formula>($CG$7=TODAY())</formula>
    </cfRule>
  </conditionalFormatting>
  <conditionalFormatting sqref="CG8:CG43">
    <cfRule type="expression" dxfId="3" priority="2463">
      <formula>AND($C7="Études &amp; DICT", $F7&gt;0, $G7&gt;0, $CG$7&gt;=$F7, $CG$7&lt;=$G7)</formula>
    </cfRule>
    <cfRule type="expression" dxfId="4" priority="2464">
      <formula>AND($C7="Études &amp; DICT", $F7&gt;0, $G7&gt;0, $CG$7&gt;=$F7, $CG$7&lt;=($F7+ROUND(($G7-$F7+1)*$H7,0)-1))</formula>
    </cfRule>
    <cfRule type="expression" dxfId="5" priority="2465">
      <formula>AND($C7="Piquetage &amp; Implantation", $F7&gt;0, $G7&gt;0, $CG$7&gt;=$F7, $CG$7&lt;=$G7)</formula>
    </cfRule>
    <cfRule type="expression" dxfId="6" priority="2466">
      <formula>AND($C7="Piquetage &amp; Implantation", $F7&gt;0, $G7&gt;0, $CG$7&gt;=$F7, $CG$7&lt;=($F7+ROUND(($G7-$F7+1)*$H7,0)-1))</formula>
    </cfRule>
    <cfRule type="expression" dxfId="7" priority="2467">
      <formula>AND($C7="Préparation &amp; Signalisation", $F7&gt;0, $G7&gt;0, $CG$7&gt;=$F7, $CG$7&lt;=$G7)</formula>
    </cfRule>
    <cfRule type="expression" dxfId="8" priority="2468">
      <formula>AND($C7="Préparation &amp; Signalisation", $F7&gt;0, $G7&gt;0, $CG$7&gt;=$F7, $CG$7&lt;=($F7+ROUND(($G7-$F7+1)*$H7,0)-1))</formula>
    </cfRule>
    <cfRule type="expression" dxfId="9" priority="2469">
      <formula>AND($C7="Terrassement", $F7&gt;0, $G7&gt;0, $CG$7&gt;=$F7, $CG$7&lt;=$G7)</formula>
    </cfRule>
    <cfRule type="expression" dxfId="10" priority="2470">
      <formula>AND($C7="Terrassement", $F7&gt;0, $G7&gt;0, $CG$7&gt;=$F7, $CG$7&lt;=($F7+ROUND(($G7-$F7+1)*$H7,0)-1))</formula>
    </cfRule>
    <cfRule type="expression" dxfId="11" priority="2471">
      <formula>AND($C7="Réseaux (EU/EP/ER/GAZ)", $F7&gt;0, $G7&gt;0, $CG$7&gt;=$F7, $CG$7&lt;=$G7)</formula>
    </cfRule>
    <cfRule type="expression" dxfId="12" priority="2472">
      <formula>AND($C7="Réseaux (EU/EP/ER/GAZ)", $F7&gt;0, $G7&gt;0, $CG$7&gt;=$F7, $CG$7&lt;=($F7+ROUND(($G7-$F7+1)*$H7,0)-1))</formula>
    </cfRule>
    <cfRule type="expression" dxfId="13" priority="2473">
      <formula>AND($C7="Regard &amp; Branchement", $F7&gt;0, $G7&gt;0, $CG$7&gt;=$F7, $CG$7&lt;=$G7)</formula>
    </cfRule>
    <cfRule type="expression" dxfId="14" priority="2474">
      <formula>AND($C7="Regard &amp; Branchement", $F7&gt;0, $G7&gt;0, $CG$7&gt;=$F7, $CG$7&lt;=($F7+ROUND(($G7-$F7+1)*$H7,0)-1))</formula>
    </cfRule>
    <cfRule type="expression" dxfId="15" priority="2475">
      <formula>AND($C7="Structure (couche de forme)", $F7&gt;0, $G7&gt;0, $CG$7&gt;=$F7, $CG$7&lt;=$G7)</formula>
    </cfRule>
    <cfRule type="expression" dxfId="16" priority="2476">
      <formula>AND($C7="Structure (couche de forme)", $F7&gt;0, $G7&gt;0, $CG$7&gt;=$F7, $CG$7&lt;=($F7+ROUND(($G7-$F7+1)*$H7,0)-1))</formula>
    </cfRule>
    <cfRule type="expression" dxfId="17" priority="2477">
      <formula>AND($C7="Fondation/Grave", $F7&gt;0, $G7&gt;0, $CG$7&gt;=$F7, $CG$7&lt;=$G7)</formula>
    </cfRule>
    <cfRule type="expression" dxfId="18" priority="2478">
      <formula>AND($C7="Fondation/Grave", $F7&gt;0, $G7&gt;0, $CG$7&gt;=$F7, $CG$7&lt;=($F7+ROUND(($G7-$F7+1)*$H7,0)-1))</formula>
    </cfRule>
    <cfRule type="expression" dxfId="19" priority="2479">
      <formula>AND($C7="Enrobés / Béton", $F7&gt;0, $G7&gt;0, $CG$7&gt;=$F7, $CG$7&lt;=$G7)</formula>
    </cfRule>
    <cfRule type="expression" dxfId="20" priority="2480">
      <formula>AND($C7="Enrobés / Béton", $F7&gt;0, $G7&gt;0, $CG$7&gt;=$F7, $CG$7&lt;=($F7+ROUND(($G7-$F7+1)*$H7,0)-1))</formula>
    </cfRule>
    <cfRule type="expression" dxfId="21" priority="2481">
      <formula>AND($C7="Bordures &amp; Trottoirs", $F7&gt;0, $G7&gt;0, $CG$7&gt;=$F7, $CG$7&lt;=$G7)</formula>
    </cfRule>
    <cfRule type="expression" dxfId="22" priority="2482">
      <formula>AND($C7="Bordures &amp; Trottoirs", $F7&gt;0, $G7&gt;0, $CG$7&gt;=$F7, $CG$7&lt;=($F7+ROUND(($G7-$F7+1)*$H7,0)-1))</formula>
    </cfRule>
    <cfRule type="expression" dxfId="23" priority="2483">
      <formula>AND($C7="Caniveaux &amp; Avaloirs", $F7&gt;0, $G7&gt;0, $CG$7&gt;=$F7, $CG$7&lt;=$G7)</formula>
    </cfRule>
    <cfRule type="expression" dxfId="24" priority="2484">
      <formula>AND($C7="Caniveaux &amp; Avaloirs", $F7&gt;0, $G7&gt;0, $CG$7&gt;=$F7, $CG$7&lt;=($F7+ROUND(($G7-$F7+1)*$H7,0)-1))</formula>
    </cfRule>
    <cfRule type="expression" dxfId="25" priority="2485">
      <formula>AND($C7="Éclairage / Candélabres", $F7&gt;0, $G7&gt;0, $CG$7&gt;=$F7, $CG$7&lt;=$G7)</formula>
    </cfRule>
    <cfRule type="expression" dxfId="26" priority="2486">
      <formula>AND($C7="Éclairage / Candélabres", $F7&gt;0, $G7&gt;0, $CG$7&gt;=$F7, $CG$7&lt;=($F7+ROUND(($G7-$F7+1)*$H7,0)-1))</formula>
    </cfRule>
    <cfRule type="expression" dxfId="27" priority="2487">
      <formula>AND($C7="Marquage &amp; Signalétique", $F7&gt;0, $G7&gt;0, $CG$7&gt;=$F7, $CG$7&lt;=$G7)</formula>
    </cfRule>
    <cfRule type="expression" dxfId="28" priority="2488">
      <formula>AND($C7="Marquage &amp; Signalétique", $F7&gt;0, $G7&gt;0, $CG$7&gt;=$F7, $CG$7&lt;=($F7+ROUND(($G7-$F7+1)*$H7,0)-1))</formula>
    </cfRule>
    <cfRule type="expression" dxfId="29" priority="2489">
      <formula>AND($C7="Espaces verts / Finitions", $F7&gt;0, $G7&gt;0, $CG$7&gt;=$F7, $CG$7&lt;=$G7)</formula>
    </cfRule>
    <cfRule type="expression" dxfId="30" priority="2490">
      <formula>AND($C7="Espaces verts / Finitions", $F7&gt;0, $G7&gt;0, $CG$7&gt;=$F7, $CG$7&lt;=($F7+ROUND(($G7-$F7+1)*$H7,0)-1))</formula>
    </cfRule>
    <cfRule type="expression" dxfId="31" priority="2491">
      <formula>AND($C7="Réception &amp; Réserves", $F7&gt;0, $G7&gt;0, $CG$7&gt;=$F7, $CG$7&lt;=$G7)</formula>
    </cfRule>
    <cfRule type="expression" dxfId="32" priority="2492">
      <formula>AND($C7="Réception &amp; Réserves", $F7&gt;0, $G7&gt;0, $CG$7&gt;=$F7, $CG$7&lt;=($F7+ROUND(($G7-$F7+1)*$H7,0)-1))</formula>
    </cfRule>
    <cfRule type="expression" dxfId="0" priority="2493">
      <formula>AND($C7="Réouverture circulation", $F7&gt;0, $G7&gt;0, $CG$7&gt;=$F7, $CG$7&lt;=$G7)</formula>
    </cfRule>
    <cfRule type="expression" dxfId="33" priority="2494">
      <formula>AND($C7="Réouverture circulation", $F7&gt;0, $G7&gt;0, $CG$7&gt;=$F7, $CG$7&lt;=($F7+ROUND(($G7-$F7+1)*$H7,0)-1))</formula>
    </cfRule>
  </conditionalFormatting>
  <conditionalFormatting sqref="CH7:CH43">
    <cfRule type="expression" dxfId="0" priority="76">
      <formula>($CH$7=TODAY())</formula>
    </cfRule>
  </conditionalFormatting>
  <conditionalFormatting sqref="CH8:CH43">
    <cfRule type="expression" dxfId="3" priority="2495">
      <formula>AND($C7="Études &amp; DICT", $F7&gt;0, $G7&gt;0, $CH$7&gt;=$F7, $CH$7&lt;=$G7)</formula>
    </cfRule>
    <cfRule type="expression" dxfId="4" priority="2496">
      <formula>AND($C7="Études &amp; DICT", $F7&gt;0, $G7&gt;0, $CH$7&gt;=$F7, $CH$7&lt;=($F7+ROUND(($G7-$F7+1)*$H7,0)-1))</formula>
    </cfRule>
    <cfRule type="expression" dxfId="5" priority="2497">
      <formula>AND($C7="Piquetage &amp; Implantation", $F7&gt;0, $G7&gt;0, $CH$7&gt;=$F7, $CH$7&lt;=$G7)</formula>
    </cfRule>
    <cfRule type="expression" dxfId="6" priority="2498">
      <formula>AND($C7="Piquetage &amp; Implantation", $F7&gt;0, $G7&gt;0, $CH$7&gt;=$F7, $CH$7&lt;=($F7+ROUND(($G7-$F7+1)*$H7,0)-1))</formula>
    </cfRule>
    <cfRule type="expression" dxfId="7" priority="2499">
      <formula>AND($C7="Préparation &amp; Signalisation", $F7&gt;0, $G7&gt;0, $CH$7&gt;=$F7, $CH$7&lt;=$G7)</formula>
    </cfRule>
    <cfRule type="expression" dxfId="8" priority="2500">
      <formula>AND($C7="Préparation &amp; Signalisation", $F7&gt;0, $G7&gt;0, $CH$7&gt;=$F7, $CH$7&lt;=($F7+ROUND(($G7-$F7+1)*$H7,0)-1))</formula>
    </cfRule>
    <cfRule type="expression" dxfId="9" priority="2501">
      <formula>AND($C7="Terrassement", $F7&gt;0, $G7&gt;0, $CH$7&gt;=$F7, $CH$7&lt;=$G7)</formula>
    </cfRule>
    <cfRule type="expression" dxfId="10" priority="2502">
      <formula>AND($C7="Terrassement", $F7&gt;0, $G7&gt;0, $CH$7&gt;=$F7, $CH$7&lt;=($F7+ROUND(($G7-$F7+1)*$H7,0)-1))</formula>
    </cfRule>
    <cfRule type="expression" dxfId="11" priority="2503">
      <formula>AND($C7="Réseaux (EU/EP/ER/GAZ)", $F7&gt;0, $G7&gt;0, $CH$7&gt;=$F7, $CH$7&lt;=$G7)</formula>
    </cfRule>
    <cfRule type="expression" dxfId="12" priority="2504">
      <formula>AND($C7="Réseaux (EU/EP/ER/GAZ)", $F7&gt;0, $G7&gt;0, $CH$7&gt;=$F7, $CH$7&lt;=($F7+ROUND(($G7-$F7+1)*$H7,0)-1))</formula>
    </cfRule>
    <cfRule type="expression" dxfId="13" priority="2505">
      <formula>AND($C7="Regard &amp; Branchement", $F7&gt;0, $G7&gt;0, $CH$7&gt;=$F7, $CH$7&lt;=$G7)</formula>
    </cfRule>
    <cfRule type="expression" dxfId="14" priority="2506">
      <formula>AND($C7="Regard &amp; Branchement", $F7&gt;0, $G7&gt;0, $CH$7&gt;=$F7, $CH$7&lt;=($F7+ROUND(($G7-$F7+1)*$H7,0)-1))</formula>
    </cfRule>
    <cfRule type="expression" dxfId="15" priority="2507">
      <formula>AND($C7="Structure (couche de forme)", $F7&gt;0, $G7&gt;0, $CH$7&gt;=$F7, $CH$7&lt;=$G7)</formula>
    </cfRule>
    <cfRule type="expression" dxfId="16" priority="2508">
      <formula>AND($C7="Structure (couche de forme)", $F7&gt;0, $G7&gt;0, $CH$7&gt;=$F7, $CH$7&lt;=($F7+ROUND(($G7-$F7+1)*$H7,0)-1))</formula>
    </cfRule>
    <cfRule type="expression" dxfId="17" priority="2509">
      <formula>AND($C7="Fondation/Grave", $F7&gt;0, $G7&gt;0, $CH$7&gt;=$F7, $CH$7&lt;=$G7)</formula>
    </cfRule>
    <cfRule type="expression" dxfId="18" priority="2510">
      <formula>AND($C7="Fondation/Grave", $F7&gt;0, $G7&gt;0, $CH$7&gt;=$F7, $CH$7&lt;=($F7+ROUND(($G7-$F7+1)*$H7,0)-1))</formula>
    </cfRule>
    <cfRule type="expression" dxfId="19" priority="2511">
      <formula>AND($C7="Enrobés / Béton", $F7&gt;0, $G7&gt;0, $CH$7&gt;=$F7, $CH$7&lt;=$G7)</formula>
    </cfRule>
    <cfRule type="expression" dxfId="20" priority="2512">
      <formula>AND($C7="Enrobés / Béton", $F7&gt;0, $G7&gt;0, $CH$7&gt;=$F7, $CH$7&lt;=($F7+ROUND(($G7-$F7+1)*$H7,0)-1))</formula>
    </cfRule>
    <cfRule type="expression" dxfId="21" priority="2513">
      <formula>AND($C7="Bordures &amp; Trottoirs", $F7&gt;0, $G7&gt;0, $CH$7&gt;=$F7, $CH$7&lt;=$G7)</formula>
    </cfRule>
    <cfRule type="expression" dxfId="22" priority="2514">
      <formula>AND($C7="Bordures &amp; Trottoirs", $F7&gt;0, $G7&gt;0, $CH$7&gt;=$F7, $CH$7&lt;=($F7+ROUND(($G7-$F7+1)*$H7,0)-1))</formula>
    </cfRule>
    <cfRule type="expression" dxfId="23" priority="2515">
      <formula>AND($C7="Caniveaux &amp; Avaloirs", $F7&gt;0, $G7&gt;0, $CH$7&gt;=$F7, $CH$7&lt;=$G7)</formula>
    </cfRule>
    <cfRule type="expression" dxfId="24" priority="2516">
      <formula>AND($C7="Caniveaux &amp; Avaloirs", $F7&gt;0, $G7&gt;0, $CH$7&gt;=$F7, $CH$7&lt;=($F7+ROUND(($G7-$F7+1)*$H7,0)-1))</formula>
    </cfRule>
    <cfRule type="expression" dxfId="25" priority="2517">
      <formula>AND($C7="Éclairage / Candélabres", $F7&gt;0, $G7&gt;0, $CH$7&gt;=$F7, $CH$7&lt;=$G7)</formula>
    </cfRule>
    <cfRule type="expression" dxfId="26" priority="2518">
      <formula>AND($C7="Éclairage / Candélabres", $F7&gt;0, $G7&gt;0, $CH$7&gt;=$F7, $CH$7&lt;=($F7+ROUND(($G7-$F7+1)*$H7,0)-1))</formula>
    </cfRule>
    <cfRule type="expression" dxfId="27" priority="2519">
      <formula>AND($C7="Marquage &amp; Signalétique", $F7&gt;0, $G7&gt;0, $CH$7&gt;=$F7, $CH$7&lt;=$G7)</formula>
    </cfRule>
    <cfRule type="expression" dxfId="28" priority="2520">
      <formula>AND($C7="Marquage &amp; Signalétique", $F7&gt;0, $G7&gt;0, $CH$7&gt;=$F7, $CH$7&lt;=($F7+ROUND(($G7-$F7+1)*$H7,0)-1))</formula>
    </cfRule>
    <cfRule type="expression" dxfId="29" priority="2521">
      <formula>AND($C7="Espaces verts / Finitions", $F7&gt;0, $G7&gt;0, $CH$7&gt;=$F7, $CH$7&lt;=$G7)</formula>
    </cfRule>
    <cfRule type="expression" dxfId="30" priority="2522">
      <formula>AND($C7="Espaces verts / Finitions", $F7&gt;0, $G7&gt;0, $CH$7&gt;=$F7, $CH$7&lt;=($F7+ROUND(($G7-$F7+1)*$H7,0)-1))</formula>
    </cfRule>
    <cfRule type="expression" dxfId="31" priority="2523">
      <formula>AND($C7="Réception &amp; Réserves", $F7&gt;0, $G7&gt;0, $CH$7&gt;=$F7, $CH$7&lt;=$G7)</formula>
    </cfRule>
    <cfRule type="expression" dxfId="32" priority="2524">
      <formula>AND($C7="Réception &amp; Réserves", $F7&gt;0, $G7&gt;0, $CH$7&gt;=$F7, $CH$7&lt;=($F7+ROUND(($G7-$F7+1)*$H7,0)-1))</formula>
    </cfRule>
    <cfRule type="expression" dxfId="0" priority="2525">
      <formula>AND($C7="Réouverture circulation", $F7&gt;0, $G7&gt;0, $CH$7&gt;=$F7, $CH$7&lt;=$G7)</formula>
    </cfRule>
    <cfRule type="expression" dxfId="33" priority="2526">
      <formula>AND($C7="Réouverture circulation", $F7&gt;0, $G7&gt;0, $CH$7&gt;=$F7, $CH$7&lt;=($F7+ROUND(($G7-$F7+1)*$H7,0)-1))</formula>
    </cfRule>
  </conditionalFormatting>
  <conditionalFormatting sqref="CI7:CI43">
    <cfRule type="expression" dxfId="0" priority="77">
      <formula>($CI$7=TODAY())</formula>
    </cfRule>
  </conditionalFormatting>
  <conditionalFormatting sqref="CI8:CI43">
    <cfRule type="expression" dxfId="3" priority="2527">
      <formula>AND($C7="Études &amp; DICT", $F7&gt;0, $G7&gt;0, $CI$7&gt;=$F7, $CI$7&lt;=$G7)</formula>
    </cfRule>
    <cfRule type="expression" dxfId="4" priority="2528">
      <formula>AND($C7="Études &amp; DICT", $F7&gt;0, $G7&gt;0, $CI$7&gt;=$F7, $CI$7&lt;=($F7+ROUND(($G7-$F7+1)*$H7,0)-1))</formula>
    </cfRule>
    <cfRule type="expression" dxfId="5" priority="2529">
      <formula>AND($C7="Piquetage &amp; Implantation", $F7&gt;0, $G7&gt;0, $CI$7&gt;=$F7, $CI$7&lt;=$G7)</formula>
    </cfRule>
    <cfRule type="expression" dxfId="6" priority="2530">
      <formula>AND($C7="Piquetage &amp; Implantation", $F7&gt;0, $G7&gt;0, $CI$7&gt;=$F7, $CI$7&lt;=($F7+ROUND(($G7-$F7+1)*$H7,0)-1))</formula>
    </cfRule>
    <cfRule type="expression" dxfId="7" priority="2531">
      <formula>AND($C7="Préparation &amp; Signalisation", $F7&gt;0, $G7&gt;0, $CI$7&gt;=$F7, $CI$7&lt;=$G7)</formula>
    </cfRule>
    <cfRule type="expression" dxfId="8" priority="2532">
      <formula>AND($C7="Préparation &amp; Signalisation", $F7&gt;0, $G7&gt;0, $CI$7&gt;=$F7, $CI$7&lt;=($F7+ROUND(($G7-$F7+1)*$H7,0)-1))</formula>
    </cfRule>
    <cfRule type="expression" dxfId="9" priority="2533">
      <formula>AND($C7="Terrassement", $F7&gt;0, $G7&gt;0, $CI$7&gt;=$F7, $CI$7&lt;=$G7)</formula>
    </cfRule>
    <cfRule type="expression" dxfId="10" priority="2534">
      <formula>AND($C7="Terrassement", $F7&gt;0, $G7&gt;0, $CI$7&gt;=$F7, $CI$7&lt;=($F7+ROUND(($G7-$F7+1)*$H7,0)-1))</formula>
    </cfRule>
    <cfRule type="expression" dxfId="11" priority="2535">
      <formula>AND($C7="Réseaux (EU/EP/ER/GAZ)", $F7&gt;0, $G7&gt;0, $CI$7&gt;=$F7, $CI$7&lt;=$G7)</formula>
    </cfRule>
    <cfRule type="expression" dxfId="12" priority="2536">
      <formula>AND($C7="Réseaux (EU/EP/ER/GAZ)", $F7&gt;0, $G7&gt;0, $CI$7&gt;=$F7, $CI$7&lt;=($F7+ROUND(($G7-$F7+1)*$H7,0)-1))</formula>
    </cfRule>
    <cfRule type="expression" dxfId="13" priority="2537">
      <formula>AND($C7="Regard &amp; Branchement", $F7&gt;0, $G7&gt;0, $CI$7&gt;=$F7, $CI$7&lt;=$G7)</formula>
    </cfRule>
    <cfRule type="expression" dxfId="14" priority="2538">
      <formula>AND($C7="Regard &amp; Branchement", $F7&gt;0, $G7&gt;0, $CI$7&gt;=$F7, $CI$7&lt;=($F7+ROUND(($G7-$F7+1)*$H7,0)-1))</formula>
    </cfRule>
    <cfRule type="expression" dxfId="15" priority="2539">
      <formula>AND($C7="Structure (couche de forme)", $F7&gt;0, $G7&gt;0, $CI$7&gt;=$F7, $CI$7&lt;=$G7)</formula>
    </cfRule>
    <cfRule type="expression" dxfId="16" priority="2540">
      <formula>AND($C7="Structure (couche de forme)", $F7&gt;0, $G7&gt;0, $CI$7&gt;=$F7, $CI$7&lt;=($F7+ROUND(($G7-$F7+1)*$H7,0)-1))</formula>
    </cfRule>
    <cfRule type="expression" dxfId="17" priority="2541">
      <formula>AND($C7="Fondation/Grave", $F7&gt;0, $G7&gt;0, $CI$7&gt;=$F7, $CI$7&lt;=$G7)</formula>
    </cfRule>
    <cfRule type="expression" dxfId="18" priority="2542">
      <formula>AND($C7="Fondation/Grave", $F7&gt;0, $G7&gt;0, $CI$7&gt;=$F7, $CI$7&lt;=($F7+ROUND(($G7-$F7+1)*$H7,0)-1))</formula>
    </cfRule>
    <cfRule type="expression" dxfId="19" priority="2543">
      <formula>AND($C7="Enrobés / Béton", $F7&gt;0, $G7&gt;0, $CI$7&gt;=$F7, $CI$7&lt;=$G7)</formula>
    </cfRule>
    <cfRule type="expression" dxfId="20" priority="2544">
      <formula>AND($C7="Enrobés / Béton", $F7&gt;0, $G7&gt;0, $CI$7&gt;=$F7, $CI$7&lt;=($F7+ROUND(($G7-$F7+1)*$H7,0)-1))</formula>
    </cfRule>
    <cfRule type="expression" dxfId="21" priority="2545">
      <formula>AND($C7="Bordures &amp; Trottoirs", $F7&gt;0, $G7&gt;0, $CI$7&gt;=$F7, $CI$7&lt;=$G7)</formula>
    </cfRule>
    <cfRule type="expression" dxfId="22" priority="2546">
      <formula>AND($C7="Bordures &amp; Trottoirs", $F7&gt;0, $G7&gt;0, $CI$7&gt;=$F7, $CI$7&lt;=($F7+ROUND(($G7-$F7+1)*$H7,0)-1))</formula>
    </cfRule>
    <cfRule type="expression" dxfId="23" priority="2547">
      <formula>AND($C7="Caniveaux &amp; Avaloirs", $F7&gt;0, $G7&gt;0, $CI$7&gt;=$F7, $CI$7&lt;=$G7)</formula>
    </cfRule>
    <cfRule type="expression" dxfId="24" priority="2548">
      <formula>AND($C7="Caniveaux &amp; Avaloirs", $F7&gt;0, $G7&gt;0, $CI$7&gt;=$F7, $CI$7&lt;=($F7+ROUND(($G7-$F7+1)*$H7,0)-1))</formula>
    </cfRule>
    <cfRule type="expression" dxfId="25" priority="2549">
      <formula>AND($C7="Éclairage / Candélabres", $F7&gt;0, $G7&gt;0, $CI$7&gt;=$F7, $CI$7&lt;=$G7)</formula>
    </cfRule>
    <cfRule type="expression" dxfId="26" priority="2550">
      <formula>AND($C7="Éclairage / Candélabres", $F7&gt;0, $G7&gt;0, $CI$7&gt;=$F7, $CI$7&lt;=($F7+ROUND(($G7-$F7+1)*$H7,0)-1))</formula>
    </cfRule>
    <cfRule type="expression" dxfId="27" priority="2551">
      <formula>AND($C7="Marquage &amp; Signalétique", $F7&gt;0, $G7&gt;0, $CI$7&gt;=$F7, $CI$7&lt;=$G7)</formula>
    </cfRule>
    <cfRule type="expression" dxfId="28" priority="2552">
      <formula>AND($C7="Marquage &amp; Signalétique", $F7&gt;0, $G7&gt;0, $CI$7&gt;=$F7, $CI$7&lt;=($F7+ROUND(($G7-$F7+1)*$H7,0)-1))</formula>
    </cfRule>
    <cfRule type="expression" dxfId="29" priority="2553">
      <formula>AND($C7="Espaces verts / Finitions", $F7&gt;0, $G7&gt;0, $CI$7&gt;=$F7, $CI$7&lt;=$G7)</formula>
    </cfRule>
    <cfRule type="expression" dxfId="30" priority="2554">
      <formula>AND($C7="Espaces verts / Finitions", $F7&gt;0, $G7&gt;0, $CI$7&gt;=$F7, $CI$7&lt;=($F7+ROUND(($G7-$F7+1)*$H7,0)-1))</formula>
    </cfRule>
    <cfRule type="expression" dxfId="31" priority="2555">
      <formula>AND($C7="Réception &amp; Réserves", $F7&gt;0, $G7&gt;0, $CI$7&gt;=$F7, $CI$7&lt;=$G7)</formula>
    </cfRule>
    <cfRule type="expression" dxfId="32" priority="2556">
      <formula>AND($C7="Réception &amp; Réserves", $F7&gt;0, $G7&gt;0, $CI$7&gt;=$F7, $CI$7&lt;=($F7+ROUND(($G7-$F7+1)*$H7,0)-1))</formula>
    </cfRule>
    <cfRule type="expression" dxfId="0" priority="2557">
      <formula>AND($C7="Réouverture circulation", $F7&gt;0, $G7&gt;0, $CI$7&gt;=$F7, $CI$7&lt;=$G7)</formula>
    </cfRule>
    <cfRule type="expression" dxfId="33" priority="2558">
      <formula>AND($C7="Réouverture circulation", $F7&gt;0, $G7&gt;0, $CI$7&gt;=$F7, $CI$7&lt;=($F7+ROUND(($G7-$F7+1)*$H7,0)-1))</formula>
    </cfRule>
  </conditionalFormatting>
  <conditionalFormatting sqref="CJ7:CJ43">
    <cfRule type="expression" dxfId="0" priority="78">
      <formula>($CJ$7=TODAY())</formula>
    </cfRule>
  </conditionalFormatting>
  <conditionalFormatting sqref="CJ8:CJ43">
    <cfRule type="expression" dxfId="3" priority="2559">
      <formula>AND($C7="Études &amp; DICT", $F7&gt;0, $G7&gt;0, $CJ$7&gt;=$F7, $CJ$7&lt;=$G7)</formula>
    </cfRule>
    <cfRule type="expression" dxfId="4" priority="2560">
      <formula>AND($C7="Études &amp; DICT", $F7&gt;0, $G7&gt;0, $CJ$7&gt;=$F7, $CJ$7&lt;=($F7+ROUND(($G7-$F7+1)*$H7,0)-1))</formula>
    </cfRule>
    <cfRule type="expression" dxfId="5" priority="2561">
      <formula>AND($C7="Piquetage &amp; Implantation", $F7&gt;0, $G7&gt;0, $CJ$7&gt;=$F7, $CJ$7&lt;=$G7)</formula>
    </cfRule>
    <cfRule type="expression" dxfId="6" priority="2562">
      <formula>AND($C7="Piquetage &amp; Implantation", $F7&gt;0, $G7&gt;0, $CJ$7&gt;=$F7, $CJ$7&lt;=($F7+ROUND(($G7-$F7+1)*$H7,0)-1))</formula>
    </cfRule>
    <cfRule type="expression" dxfId="7" priority="2563">
      <formula>AND($C7="Préparation &amp; Signalisation", $F7&gt;0, $G7&gt;0, $CJ$7&gt;=$F7, $CJ$7&lt;=$G7)</formula>
    </cfRule>
    <cfRule type="expression" dxfId="8" priority="2564">
      <formula>AND($C7="Préparation &amp; Signalisation", $F7&gt;0, $G7&gt;0, $CJ$7&gt;=$F7, $CJ$7&lt;=($F7+ROUND(($G7-$F7+1)*$H7,0)-1))</formula>
    </cfRule>
    <cfRule type="expression" dxfId="9" priority="2565">
      <formula>AND($C7="Terrassement", $F7&gt;0, $G7&gt;0, $CJ$7&gt;=$F7, $CJ$7&lt;=$G7)</formula>
    </cfRule>
    <cfRule type="expression" dxfId="10" priority="2566">
      <formula>AND($C7="Terrassement", $F7&gt;0, $G7&gt;0, $CJ$7&gt;=$F7, $CJ$7&lt;=($F7+ROUND(($G7-$F7+1)*$H7,0)-1))</formula>
    </cfRule>
    <cfRule type="expression" dxfId="11" priority="2567">
      <formula>AND($C7="Réseaux (EU/EP/ER/GAZ)", $F7&gt;0, $G7&gt;0, $CJ$7&gt;=$F7, $CJ$7&lt;=$G7)</formula>
    </cfRule>
    <cfRule type="expression" dxfId="12" priority="2568">
      <formula>AND($C7="Réseaux (EU/EP/ER/GAZ)", $F7&gt;0, $G7&gt;0, $CJ$7&gt;=$F7, $CJ$7&lt;=($F7+ROUND(($G7-$F7+1)*$H7,0)-1))</formula>
    </cfRule>
    <cfRule type="expression" dxfId="13" priority="2569">
      <formula>AND($C7="Regard &amp; Branchement", $F7&gt;0, $G7&gt;0, $CJ$7&gt;=$F7, $CJ$7&lt;=$G7)</formula>
    </cfRule>
    <cfRule type="expression" dxfId="14" priority="2570">
      <formula>AND($C7="Regard &amp; Branchement", $F7&gt;0, $G7&gt;0, $CJ$7&gt;=$F7, $CJ$7&lt;=($F7+ROUND(($G7-$F7+1)*$H7,0)-1))</formula>
    </cfRule>
    <cfRule type="expression" dxfId="15" priority="2571">
      <formula>AND($C7="Structure (couche de forme)", $F7&gt;0, $G7&gt;0, $CJ$7&gt;=$F7, $CJ$7&lt;=$G7)</formula>
    </cfRule>
    <cfRule type="expression" dxfId="16" priority="2572">
      <formula>AND($C7="Structure (couche de forme)", $F7&gt;0, $G7&gt;0, $CJ$7&gt;=$F7, $CJ$7&lt;=($F7+ROUND(($G7-$F7+1)*$H7,0)-1))</formula>
    </cfRule>
    <cfRule type="expression" dxfId="17" priority="2573">
      <formula>AND($C7="Fondation/Grave", $F7&gt;0, $G7&gt;0, $CJ$7&gt;=$F7, $CJ$7&lt;=$G7)</formula>
    </cfRule>
    <cfRule type="expression" dxfId="18" priority="2574">
      <formula>AND($C7="Fondation/Grave", $F7&gt;0, $G7&gt;0, $CJ$7&gt;=$F7, $CJ$7&lt;=($F7+ROUND(($G7-$F7+1)*$H7,0)-1))</formula>
    </cfRule>
    <cfRule type="expression" dxfId="19" priority="2575">
      <formula>AND($C7="Enrobés / Béton", $F7&gt;0, $G7&gt;0, $CJ$7&gt;=$F7, $CJ$7&lt;=$G7)</formula>
    </cfRule>
    <cfRule type="expression" dxfId="20" priority="2576">
      <formula>AND($C7="Enrobés / Béton", $F7&gt;0, $G7&gt;0, $CJ$7&gt;=$F7, $CJ$7&lt;=($F7+ROUND(($G7-$F7+1)*$H7,0)-1))</formula>
    </cfRule>
    <cfRule type="expression" dxfId="21" priority="2577">
      <formula>AND($C7="Bordures &amp; Trottoirs", $F7&gt;0, $G7&gt;0, $CJ$7&gt;=$F7, $CJ$7&lt;=$G7)</formula>
    </cfRule>
    <cfRule type="expression" dxfId="22" priority="2578">
      <formula>AND($C7="Bordures &amp; Trottoirs", $F7&gt;0, $G7&gt;0, $CJ$7&gt;=$F7, $CJ$7&lt;=($F7+ROUND(($G7-$F7+1)*$H7,0)-1))</formula>
    </cfRule>
    <cfRule type="expression" dxfId="23" priority="2579">
      <formula>AND($C7="Caniveaux &amp; Avaloirs", $F7&gt;0, $G7&gt;0, $CJ$7&gt;=$F7, $CJ$7&lt;=$G7)</formula>
    </cfRule>
    <cfRule type="expression" dxfId="24" priority="2580">
      <formula>AND($C7="Caniveaux &amp; Avaloirs", $F7&gt;0, $G7&gt;0, $CJ$7&gt;=$F7, $CJ$7&lt;=($F7+ROUND(($G7-$F7+1)*$H7,0)-1))</formula>
    </cfRule>
    <cfRule type="expression" dxfId="25" priority="2581">
      <formula>AND($C7="Éclairage / Candélabres", $F7&gt;0, $G7&gt;0, $CJ$7&gt;=$F7, $CJ$7&lt;=$G7)</formula>
    </cfRule>
    <cfRule type="expression" dxfId="26" priority="2582">
      <formula>AND($C7="Éclairage / Candélabres", $F7&gt;0, $G7&gt;0, $CJ$7&gt;=$F7, $CJ$7&lt;=($F7+ROUND(($G7-$F7+1)*$H7,0)-1))</formula>
    </cfRule>
    <cfRule type="expression" dxfId="27" priority="2583">
      <formula>AND($C7="Marquage &amp; Signalétique", $F7&gt;0, $G7&gt;0, $CJ$7&gt;=$F7, $CJ$7&lt;=$G7)</formula>
    </cfRule>
    <cfRule type="expression" dxfId="28" priority="2584">
      <formula>AND($C7="Marquage &amp; Signalétique", $F7&gt;0, $G7&gt;0, $CJ$7&gt;=$F7, $CJ$7&lt;=($F7+ROUND(($G7-$F7+1)*$H7,0)-1))</formula>
    </cfRule>
    <cfRule type="expression" dxfId="29" priority="2585">
      <formula>AND($C7="Espaces verts / Finitions", $F7&gt;0, $G7&gt;0, $CJ$7&gt;=$F7, $CJ$7&lt;=$G7)</formula>
    </cfRule>
    <cfRule type="expression" dxfId="30" priority="2586">
      <formula>AND($C7="Espaces verts / Finitions", $F7&gt;0, $G7&gt;0, $CJ$7&gt;=$F7, $CJ$7&lt;=($F7+ROUND(($G7-$F7+1)*$H7,0)-1))</formula>
    </cfRule>
    <cfRule type="expression" dxfId="31" priority="2587">
      <formula>AND($C7="Réception &amp; Réserves", $F7&gt;0, $G7&gt;0, $CJ$7&gt;=$F7, $CJ$7&lt;=$G7)</formula>
    </cfRule>
    <cfRule type="expression" dxfId="32" priority="2588">
      <formula>AND($C7="Réception &amp; Réserves", $F7&gt;0, $G7&gt;0, $CJ$7&gt;=$F7, $CJ$7&lt;=($F7+ROUND(($G7-$F7+1)*$H7,0)-1))</formula>
    </cfRule>
    <cfRule type="expression" dxfId="0" priority="2589">
      <formula>AND($C7="Réouverture circulation", $F7&gt;0, $G7&gt;0, $CJ$7&gt;=$F7, $CJ$7&lt;=$G7)</formula>
    </cfRule>
    <cfRule type="expression" dxfId="33" priority="2590">
      <formula>AND($C7="Réouverture circulation", $F7&gt;0, $G7&gt;0, $CJ$7&gt;=$F7, $CJ$7&lt;=($F7+ROUND(($G7-$F7+1)*$H7,0)-1))</formula>
    </cfRule>
  </conditionalFormatting>
  <conditionalFormatting sqref="CK7:CK43">
    <cfRule type="expression" dxfId="0" priority="79">
      <formula>($CK$7=TODAY())</formula>
    </cfRule>
  </conditionalFormatting>
  <conditionalFormatting sqref="CK8:CK43">
    <cfRule type="expression" dxfId="3" priority="2591">
      <formula>AND($C7="Études &amp; DICT", $F7&gt;0, $G7&gt;0, $CK$7&gt;=$F7, $CK$7&lt;=$G7)</formula>
    </cfRule>
    <cfRule type="expression" dxfId="4" priority="2592">
      <formula>AND($C7="Études &amp; DICT", $F7&gt;0, $G7&gt;0, $CK$7&gt;=$F7, $CK$7&lt;=($F7+ROUND(($G7-$F7+1)*$H7,0)-1))</formula>
    </cfRule>
    <cfRule type="expression" dxfId="5" priority="2593">
      <formula>AND($C7="Piquetage &amp; Implantation", $F7&gt;0, $G7&gt;0, $CK$7&gt;=$F7, $CK$7&lt;=$G7)</formula>
    </cfRule>
    <cfRule type="expression" dxfId="6" priority="2594">
      <formula>AND($C7="Piquetage &amp; Implantation", $F7&gt;0, $G7&gt;0, $CK$7&gt;=$F7, $CK$7&lt;=($F7+ROUND(($G7-$F7+1)*$H7,0)-1))</formula>
    </cfRule>
    <cfRule type="expression" dxfId="7" priority="2595">
      <formula>AND($C7="Préparation &amp; Signalisation", $F7&gt;0, $G7&gt;0, $CK$7&gt;=$F7, $CK$7&lt;=$G7)</formula>
    </cfRule>
    <cfRule type="expression" dxfId="8" priority="2596">
      <formula>AND($C7="Préparation &amp; Signalisation", $F7&gt;0, $G7&gt;0, $CK$7&gt;=$F7, $CK$7&lt;=($F7+ROUND(($G7-$F7+1)*$H7,0)-1))</formula>
    </cfRule>
    <cfRule type="expression" dxfId="9" priority="2597">
      <formula>AND($C7="Terrassement", $F7&gt;0, $G7&gt;0, $CK$7&gt;=$F7, $CK$7&lt;=$G7)</formula>
    </cfRule>
    <cfRule type="expression" dxfId="10" priority="2598">
      <formula>AND($C7="Terrassement", $F7&gt;0, $G7&gt;0, $CK$7&gt;=$F7, $CK$7&lt;=($F7+ROUND(($G7-$F7+1)*$H7,0)-1))</formula>
    </cfRule>
    <cfRule type="expression" dxfId="11" priority="2599">
      <formula>AND($C7="Réseaux (EU/EP/ER/GAZ)", $F7&gt;0, $G7&gt;0, $CK$7&gt;=$F7, $CK$7&lt;=$G7)</formula>
    </cfRule>
    <cfRule type="expression" dxfId="12" priority="2600">
      <formula>AND($C7="Réseaux (EU/EP/ER/GAZ)", $F7&gt;0, $G7&gt;0, $CK$7&gt;=$F7, $CK$7&lt;=($F7+ROUND(($G7-$F7+1)*$H7,0)-1))</formula>
    </cfRule>
    <cfRule type="expression" dxfId="13" priority="2601">
      <formula>AND($C7="Regard &amp; Branchement", $F7&gt;0, $G7&gt;0, $CK$7&gt;=$F7, $CK$7&lt;=$G7)</formula>
    </cfRule>
    <cfRule type="expression" dxfId="14" priority="2602">
      <formula>AND($C7="Regard &amp; Branchement", $F7&gt;0, $G7&gt;0, $CK$7&gt;=$F7, $CK$7&lt;=($F7+ROUND(($G7-$F7+1)*$H7,0)-1))</formula>
    </cfRule>
    <cfRule type="expression" dxfId="15" priority="2603">
      <formula>AND($C7="Structure (couche de forme)", $F7&gt;0, $G7&gt;0, $CK$7&gt;=$F7, $CK$7&lt;=$G7)</formula>
    </cfRule>
    <cfRule type="expression" dxfId="16" priority="2604">
      <formula>AND($C7="Structure (couche de forme)", $F7&gt;0, $G7&gt;0, $CK$7&gt;=$F7, $CK$7&lt;=($F7+ROUND(($G7-$F7+1)*$H7,0)-1))</formula>
    </cfRule>
    <cfRule type="expression" dxfId="17" priority="2605">
      <formula>AND($C7="Fondation/Grave", $F7&gt;0, $G7&gt;0, $CK$7&gt;=$F7, $CK$7&lt;=$G7)</formula>
    </cfRule>
    <cfRule type="expression" dxfId="18" priority="2606">
      <formula>AND($C7="Fondation/Grave", $F7&gt;0, $G7&gt;0, $CK$7&gt;=$F7, $CK$7&lt;=($F7+ROUND(($G7-$F7+1)*$H7,0)-1))</formula>
    </cfRule>
    <cfRule type="expression" dxfId="19" priority="2607">
      <formula>AND($C7="Enrobés / Béton", $F7&gt;0, $G7&gt;0, $CK$7&gt;=$F7, $CK$7&lt;=$G7)</formula>
    </cfRule>
    <cfRule type="expression" dxfId="20" priority="2608">
      <formula>AND($C7="Enrobés / Béton", $F7&gt;0, $G7&gt;0, $CK$7&gt;=$F7, $CK$7&lt;=($F7+ROUND(($G7-$F7+1)*$H7,0)-1))</formula>
    </cfRule>
    <cfRule type="expression" dxfId="21" priority="2609">
      <formula>AND($C7="Bordures &amp; Trottoirs", $F7&gt;0, $G7&gt;0, $CK$7&gt;=$F7, $CK$7&lt;=$G7)</formula>
    </cfRule>
    <cfRule type="expression" dxfId="22" priority="2610">
      <formula>AND($C7="Bordures &amp; Trottoirs", $F7&gt;0, $G7&gt;0, $CK$7&gt;=$F7, $CK$7&lt;=($F7+ROUND(($G7-$F7+1)*$H7,0)-1))</formula>
    </cfRule>
    <cfRule type="expression" dxfId="23" priority="2611">
      <formula>AND($C7="Caniveaux &amp; Avaloirs", $F7&gt;0, $G7&gt;0, $CK$7&gt;=$F7, $CK$7&lt;=$G7)</formula>
    </cfRule>
    <cfRule type="expression" dxfId="24" priority="2612">
      <formula>AND($C7="Caniveaux &amp; Avaloirs", $F7&gt;0, $G7&gt;0, $CK$7&gt;=$F7, $CK$7&lt;=($F7+ROUND(($G7-$F7+1)*$H7,0)-1))</formula>
    </cfRule>
    <cfRule type="expression" dxfId="25" priority="2613">
      <formula>AND($C7="Éclairage / Candélabres", $F7&gt;0, $G7&gt;0, $CK$7&gt;=$F7, $CK$7&lt;=$G7)</formula>
    </cfRule>
    <cfRule type="expression" dxfId="26" priority="2614">
      <formula>AND($C7="Éclairage / Candélabres", $F7&gt;0, $G7&gt;0, $CK$7&gt;=$F7, $CK$7&lt;=($F7+ROUND(($G7-$F7+1)*$H7,0)-1))</formula>
    </cfRule>
    <cfRule type="expression" dxfId="27" priority="2615">
      <formula>AND($C7="Marquage &amp; Signalétique", $F7&gt;0, $G7&gt;0, $CK$7&gt;=$F7, $CK$7&lt;=$G7)</formula>
    </cfRule>
    <cfRule type="expression" dxfId="28" priority="2616">
      <formula>AND($C7="Marquage &amp; Signalétique", $F7&gt;0, $G7&gt;0, $CK$7&gt;=$F7, $CK$7&lt;=($F7+ROUND(($G7-$F7+1)*$H7,0)-1))</formula>
    </cfRule>
    <cfRule type="expression" dxfId="29" priority="2617">
      <formula>AND($C7="Espaces verts / Finitions", $F7&gt;0, $G7&gt;0, $CK$7&gt;=$F7, $CK$7&lt;=$G7)</formula>
    </cfRule>
    <cfRule type="expression" dxfId="30" priority="2618">
      <formula>AND($C7="Espaces verts / Finitions", $F7&gt;0, $G7&gt;0, $CK$7&gt;=$F7, $CK$7&lt;=($F7+ROUND(($G7-$F7+1)*$H7,0)-1))</formula>
    </cfRule>
    <cfRule type="expression" dxfId="31" priority="2619">
      <formula>AND($C7="Réception &amp; Réserves", $F7&gt;0, $G7&gt;0, $CK$7&gt;=$F7, $CK$7&lt;=$G7)</formula>
    </cfRule>
    <cfRule type="expression" dxfId="32" priority="2620">
      <formula>AND($C7="Réception &amp; Réserves", $F7&gt;0, $G7&gt;0, $CK$7&gt;=$F7, $CK$7&lt;=($F7+ROUND(($G7-$F7+1)*$H7,0)-1))</formula>
    </cfRule>
    <cfRule type="expression" dxfId="0" priority="2621">
      <formula>AND($C7="Réouverture circulation", $F7&gt;0, $G7&gt;0, $CK$7&gt;=$F7, $CK$7&lt;=$G7)</formula>
    </cfRule>
    <cfRule type="expression" dxfId="33" priority="2622">
      <formula>AND($C7="Réouverture circulation", $F7&gt;0, $G7&gt;0, $CK$7&gt;=$F7, $CK$7&lt;=($F7+ROUND(($G7-$F7+1)*$H7,0)-1))</formula>
    </cfRule>
  </conditionalFormatting>
  <conditionalFormatting sqref="CL7:CL43">
    <cfRule type="expression" dxfId="0" priority="80">
      <formula>($CL$7=TODAY())</formula>
    </cfRule>
  </conditionalFormatting>
  <conditionalFormatting sqref="CL8:CL43">
    <cfRule type="expression" dxfId="3" priority="2623">
      <formula>AND($C7="Études &amp; DICT", $F7&gt;0, $G7&gt;0, $CL$7&gt;=$F7, $CL$7&lt;=$G7)</formula>
    </cfRule>
    <cfRule type="expression" dxfId="4" priority="2624">
      <formula>AND($C7="Études &amp; DICT", $F7&gt;0, $G7&gt;0, $CL$7&gt;=$F7, $CL$7&lt;=($F7+ROUND(($G7-$F7+1)*$H7,0)-1))</formula>
    </cfRule>
    <cfRule type="expression" dxfId="5" priority="2625">
      <formula>AND($C7="Piquetage &amp; Implantation", $F7&gt;0, $G7&gt;0, $CL$7&gt;=$F7, $CL$7&lt;=$G7)</formula>
    </cfRule>
    <cfRule type="expression" dxfId="6" priority="2626">
      <formula>AND($C7="Piquetage &amp; Implantation", $F7&gt;0, $G7&gt;0, $CL$7&gt;=$F7, $CL$7&lt;=($F7+ROUND(($G7-$F7+1)*$H7,0)-1))</formula>
    </cfRule>
    <cfRule type="expression" dxfId="7" priority="2627">
      <formula>AND($C7="Préparation &amp; Signalisation", $F7&gt;0, $G7&gt;0, $CL$7&gt;=$F7, $CL$7&lt;=$G7)</formula>
    </cfRule>
    <cfRule type="expression" dxfId="8" priority="2628">
      <formula>AND($C7="Préparation &amp; Signalisation", $F7&gt;0, $G7&gt;0, $CL$7&gt;=$F7, $CL$7&lt;=($F7+ROUND(($G7-$F7+1)*$H7,0)-1))</formula>
    </cfRule>
    <cfRule type="expression" dxfId="9" priority="2629">
      <formula>AND($C7="Terrassement", $F7&gt;0, $G7&gt;0, $CL$7&gt;=$F7, $CL$7&lt;=$G7)</formula>
    </cfRule>
    <cfRule type="expression" dxfId="10" priority="2630">
      <formula>AND($C7="Terrassement", $F7&gt;0, $G7&gt;0, $CL$7&gt;=$F7, $CL$7&lt;=($F7+ROUND(($G7-$F7+1)*$H7,0)-1))</formula>
    </cfRule>
    <cfRule type="expression" dxfId="11" priority="2631">
      <formula>AND($C7="Réseaux (EU/EP/ER/GAZ)", $F7&gt;0, $G7&gt;0, $CL$7&gt;=$F7, $CL$7&lt;=$G7)</formula>
    </cfRule>
    <cfRule type="expression" dxfId="12" priority="2632">
      <formula>AND($C7="Réseaux (EU/EP/ER/GAZ)", $F7&gt;0, $G7&gt;0, $CL$7&gt;=$F7, $CL$7&lt;=($F7+ROUND(($G7-$F7+1)*$H7,0)-1))</formula>
    </cfRule>
    <cfRule type="expression" dxfId="13" priority="2633">
      <formula>AND($C7="Regard &amp; Branchement", $F7&gt;0, $G7&gt;0, $CL$7&gt;=$F7, $CL$7&lt;=$G7)</formula>
    </cfRule>
    <cfRule type="expression" dxfId="14" priority="2634">
      <formula>AND($C7="Regard &amp; Branchement", $F7&gt;0, $G7&gt;0, $CL$7&gt;=$F7, $CL$7&lt;=($F7+ROUND(($G7-$F7+1)*$H7,0)-1))</formula>
    </cfRule>
    <cfRule type="expression" dxfId="15" priority="2635">
      <formula>AND($C7="Structure (couche de forme)", $F7&gt;0, $G7&gt;0, $CL$7&gt;=$F7, $CL$7&lt;=$G7)</formula>
    </cfRule>
    <cfRule type="expression" dxfId="16" priority="2636">
      <formula>AND($C7="Structure (couche de forme)", $F7&gt;0, $G7&gt;0, $CL$7&gt;=$F7, $CL$7&lt;=($F7+ROUND(($G7-$F7+1)*$H7,0)-1))</formula>
    </cfRule>
    <cfRule type="expression" dxfId="17" priority="2637">
      <formula>AND($C7="Fondation/Grave", $F7&gt;0, $G7&gt;0, $CL$7&gt;=$F7, $CL$7&lt;=$G7)</formula>
    </cfRule>
    <cfRule type="expression" dxfId="18" priority="2638">
      <formula>AND($C7="Fondation/Grave", $F7&gt;0, $G7&gt;0, $CL$7&gt;=$F7, $CL$7&lt;=($F7+ROUND(($G7-$F7+1)*$H7,0)-1))</formula>
    </cfRule>
    <cfRule type="expression" dxfId="19" priority="2639">
      <formula>AND($C7="Enrobés / Béton", $F7&gt;0, $G7&gt;0, $CL$7&gt;=$F7, $CL$7&lt;=$G7)</formula>
    </cfRule>
    <cfRule type="expression" dxfId="20" priority="2640">
      <formula>AND($C7="Enrobés / Béton", $F7&gt;0, $G7&gt;0, $CL$7&gt;=$F7, $CL$7&lt;=($F7+ROUND(($G7-$F7+1)*$H7,0)-1))</formula>
    </cfRule>
    <cfRule type="expression" dxfId="21" priority="2641">
      <formula>AND($C7="Bordures &amp; Trottoirs", $F7&gt;0, $G7&gt;0, $CL$7&gt;=$F7, $CL$7&lt;=$G7)</formula>
    </cfRule>
    <cfRule type="expression" dxfId="22" priority="2642">
      <formula>AND($C7="Bordures &amp; Trottoirs", $F7&gt;0, $G7&gt;0, $CL$7&gt;=$F7, $CL$7&lt;=($F7+ROUND(($G7-$F7+1)*$H7,0)-1))</formula>
    </cfRule>
    <cfRule type="expression" dxfId="23" priority="2643">
      <formula>AND($C7="Caniveaux &amp; Avaloirs", $F7&gt;0, $G7&gt;0, $CL$7&gt;=$F7, $CL$7&lt;=$G7)</formula>
    </cfRule>
    <cfRule type="expression" dxfId="24" priority="2644">
      <formula>AND($C7="Caniveaux &amp; Avaloirs", $F7&gt;0, $G7&gt;0, $CL$7&gt;=$F7, $CL$7&lt;=($F7+ROUND(($G7-$F7+1)*$H7,0)-1))</formula>
    </cfRule>
    <cfRule type="expression" dxfId="25" priority="2645">
      <formula>AND($C7="Éclairage / Candélabres", $F7&gt;0, $G7&gt;0, $CL$7&gt;=$F7, $CL$7&lt;=$G7)</formula>
    </cfRule>
    <cfRule type="expression" dxfId="26" priority="2646">
      <formula>AND($C7="Éclairage / Candélabres", $F7&gt;0, $G7&gt;0, $CL$7&gt;=$F7, $CL$7&lt;=($F7+ROUND(($G7-$F7+1)*$H7,0)-1))</formula>
    </cfRule>
    <cfRule type="expression" dxfId="27" priority="2647">
      <formula>AND($C7="Marquage &amp; Signalétique", $F7&gt;0, $G7&gt;0, $CL$7&gt;=$F7, $CL$7&lt;=$G7)</formula>
    </cfRule>
    <cfRule type="expression" dxfId="28" priority="2648">
      <formula>AND($C7="Marquage &amp; Signalétique", $F7&gt;0, $G7&gt;0, $CL$7&gt;=$F7, $CL$7&lt;=($F7+ROUND(($G7-$F7+1)*$H7,0)-1))</formula>
    </cfRule>
    <cfRule type="expression" dxfId="29" priority="2649">
      <formula>AND($C7="Espaces verts / Finitions", $F7&gt;0, $G7&gt;0, $CL$7&gt;=$F7, $CL$7&lt;=$G7)</formula>
    </cfRule>
    <cfRule type="expression" dxfId="30" priority="2650">
      <formula>AND($C7="Espaces verts / Finitions", $F7&gt;0, $G7&gt;0, $CL$7&gt;=$F7, $CL$7&lt;=($F7+ROUND(($G7-$F7+1)*$H7,0)-1))</formula>
    </cfRule>
    <cfRule type="expression" dxfId="31" priority="2651">
      <formula>AND($C7="Réception &amp; Réserves", $F7&gt;0, $G7&gt;0, $CL$7&gt;=$F7, $CL$7&lt;=$G7)</formula>
    </cfRule>
    <cfRule type="expression" dxfId="32" priority="2652">
      <formula>AND($C7="Réception &amp; Réserves", $F7&gt;0, $G7&gt;0, $CL$7&gt;=$F7, $CL$7&lt;=($F7+ROUND(($G7-$F7+1)*$H7,0)-1))</formula>
    </cfRule>
    <cfRule type="expression" dxfId="0" priority="2653">
      <formula>AND($C7="Réouverture circulation", $F7&gt;0, $G7&gt;0, $CL$7&gt;=$F7, $CL$7&lt;=$G7)</formula>
    </cfRule>
    <cfRule type="expression" dxfId="33" priority="2654">
      <formula>AND($C7="Réouverture circulation", $F7&gt;0, $G7&gt;0, $CL$7&gt;=$F7, $CL$7&lt;=($F7+ROUND(($G7-$F7+1)*$H7,0)-1))</formula>
    </cfRule>
  </conditionalFormatting>
  <conditionalFormatting sqref="CM7:CM43">
    <cfRule type="expression" dxfId="0" priority="81">
      <formula>($CM$7=TODAY())</formula>
    </cfRule>
  </conditionalFormatting>
  <conditionalFormatting sqref="CM8:CM43">
    <cfRule type="expression" dxfId="3" priority="2655">
      <formula>AND($C7="Études &amp; DICT", $F7&gt;0, $G7&gt;0, $CM$7&gt;=$F7, $CM$7&lt;=$G7)</formula>
    </cfRule>
    <cfRule type="expression" dxfId="4" priority="2656">
      <formula>AND($C7="Études &amp; DICT", $F7&gt;0, $G7&gt;0, $CM$7&gt;=$F7, $CM$7&lt;=($F7+ROUND(($G7-$F7+1)*$H7,0)-1))</formula>
    </cfRule>
    <cfRule type="expression" dxfId="5" priority="2657">
      <formula>AND($C7="Piquetage &amp; Implantation", $F7&gt;0, $G7&gt;0, $CM$7&gt;=$F7, $CM$7&lt;=$G7)</formula>
    </cfRule>
    <cfRule type="expression" dxfId="6" priority="2658">
      <formula>AND($C7="Piquetage &amp; Implantation", $F7&gt;0, $G7&gt;0, $CM$7&gt;=$F7, $CM$7&lt;=($F7+ROUND(($G7-$F7+1)*$H7,0)-1))</formula>
    </cfRule>
    <cfRule type="expression" dxfId="7" priority="2659">
      <formula>AND($C7="Préparation &amp; Signalisation", $F7&gt;0, $G7&gt;0, $CM$7&gt;=$F7, $CM$7&lt;=$G7)</formula>
    </cfRule>
    <cfRule type="expression" dxfId="8" priority="2660">
      <formula>AND($C7="Préparation &amp; Signalisation", $F7&gt;0, $G7&gt;0, $CM$7&gt;=$F7, $CM$7&lt;=($F7+ROUND(($G7-$F7+1)*$H7,0)-1))</formula>
    </cfRule>
    <cfRule type="expression" dxfId="9" priority="2661">
      <formula>AND($C7="Terrassement", $F7&gt;0, $G7&gt;0, $CM$7&gt;=$F7, $CM$7&lt;=$G7)</formula>
    </cfRule>
    <cfRule type="expression" dxfId="10" priority="2662">
      <formula>AND($C7="Terrassement", $F7&gt;0, $G7&gt;0, $CM$7&gt;=$F7, $CM$7&lt;=($F7+ROUND(($G7-$F7+1)*$H7,0)-1))</formula>
    </cfRule>
    <cfRule type="expression" dxfId="11" priority="2663">
      <formula>AND($C7="Réseaux (EU/EP/ER/GAZ)", $F7&gt;0, $G7&gt;0, $CM$7&gt;=$F7, $CM$7&lt;=$G7)</formula>
    </cfRule>
    <cfRule type="expression" dxfId="12" priority="2664">
      <formula>AND($C7="Réseaux (EU/EP/ER/GAZ)", $F7&gt;0, $G7&gt;0, $CM$7&gt;=$F7, $CM$7&lt;=($F7+ROUND(($G7-$F7+1)*$H7,0)-1))</formula>
    </cfRule>
    <cfRule type="expression" dxfId="13" priority="2665">
      <formula>AND($C7="Regard &amp; Branchement", $F7&gt;0, $G7&gt;0, $CM$7&gt;=$F7, $CM$7&lt;=$G7)</formula>
    </cfRule>
    <cfRule type="expression" dxfId="14" priority="2666">
      <formula>AND($C7="Regard &amp; Branchement", $F7&gt;0, $G7&gt;0, $CM$7&gt;=$F7, $CM$7&lt;=($F7+ROUND(($G7-$F7+1)*$H7,0)-1))</formula>
    </cfRule>
    <cfRule type="expression" dxfId="15" priority="2667">
      <formula>AND($C7="Structure (couche de forme)", $F7&gt;0, $G7&gt;0, $CM$7&gt;=$F7, $CM$7&lt;=$G7)</formula>
    </cfRule>
    <cfRule type="expression" dxfId="16" priority="2668">
      <formula>AND($C7="Structure (couche de forme)", $F7&gt;0, $G7&gt;0, $CM$7&gt;=$F7, $CM$7&lt;=($F7+ROUND(($G7-$F7+1)*$H7,0)-1))</formula>
    </cfRule>
    <cfRule type="expression" dxfId="17" priority="2669">
      <formula>AND($C7="Fondation/Grave", $F7&gt;0, $G7&gt;0, $CM$7&gt;=$F7, $CM$7&lt;=$G7)</formula>
    </cfRule>
    <cfRule type="expression" dxfId="18" priority="2670">
      <formula>AND($C7="Fondation/Grave", $F7&gt;0, $G7&gt;0, $CM$7&gt;=$F7, $CM$7&lt;=($F7+ROUND(($G7-$F7+1)*$H7,0)-1))</formula>
    </cfRule>
    <cfRule type="expression" dxfId="19" priority="2671">
      <formula>AND($C7="Enrobés / Béton", $F7&gt;0, $G7&gt;0, $CM$7&gt;=$F7, $CM$7&lt;=$G7)</formula>
    </cfRule>
    <cfRule type="expression" dxfId="20" priority="2672">
      <formula>AND($C7="Enrobés / Béton", $F7&gt;0, $G7&gt;0, $CM$7&gt;=$F7, $CM$7&lt;=($F7+ROUND(($G7-$F7+1)*$H7,0)-1))</formula>
    </cfRule>
    <cfRule type="expression" dxfId="21" priority="2673">
      <formula>AND($C7="Bordures &amp; Trottoirs", $F7&gt;0, $G7&gt;0, $CM$7&gt;=$F7, $CM$7&lt;=$G7)</formula>
    </cfRule>
    <cfRule type="expression" dxfId="22" priority="2674">
      <formula>AND($C7="Bordures &amp; Trottoirs", $F7&gt;0, $G7&gt;0, $CM$7&gt;=$F7, $CM$7&lt;=($F7+ROUND(($G7-$F7+1)*$H7,0)-1))</formula>
    </cfRule>
    <cfRule type="expression" dxfId="23" priority="2675">
      <formula>AND($C7="Caniveaux &amp; Avaloirs", $F7&gt;0, $G7&gt;0, $CM$7&gt;=$F7, $CM$7&lt;=$G7)</formula>
    </cfRule>
    <cfRule type="expression" dxfId="24" priority="2676">
      <formula>AND($C7="Caniveaux &amp; Avaloirs", $F7&gt;0, $G7&gt;0, $CM$7&gt;=$F7, $CM$7&lt;=($F7+ROUND(($G7-$F7+1)*$H7,0)-1))</formula>
    </cfRule>
    <cfRule type="expression" dxfId="25" priority="2677">
      <formula>AND($C7="Éclairage / Candélabres", $F7&gt;0, $G7&gt;0, $CM$7&gt;=$F7, $CM$7&lt;=$G7)</formula>
    </cfRule>
    <cfRule type="expression" dxfId="26" priority="2678">
      <formula>AND($C7="Éclairage / Candélabres", $F7&gt;0, $G7&gt;0, $CM$7&gt;=$F7, $CM$7&lt;=($F7+ROUND(($G7-$F7+1)*$H7,0)-1))</formula>
    </cfRule>
    <cfRule type="expression" dxfId="27" priority="2679">
      <formula>AND($C7="Marquage &amp; Signalétique", $F7&gt;0, $G7&gt;0, $CM$7&gt;=$F7, $CM$7&lt;=$G7)</formula>
    </cfRule>
    <cfRule type="expression" dxfId="28" priority="2680">
      <formula>AND($C7="Marquage &amp; Signalétique", $F7&gt;0, $G7&gt;0, $CM$7&gt;=$F7, $CM$7&lt;=($F7+ROUND(($G7-$F7+1)*$H7,0)-1))</formula>
    </cfRule>
    <cfRule type="expression" dxfId="29" priority="2681">
      <formula>AND($C7="Espaces verts / Finitions", $F7&gt;0, $G7&gt;0, $CM$7&gt;=$F7, $CM$7&lt;=$G7)</formula>
    </cfRule>
    <cfRule type="expression" dxfId="30" priority="2682">
      <formula>AND($C7="Espaces verts / Finitions", $F7&gt;0, $G7&gt;0, $CM$7&gt;=$F7, $CM$7&lt;=($F7+ROUND(($G7-$F7+1)*$H7,0)-1))</formula>
    </cfRule>
    <cfRule type="expression" dxfId="31" priority="2683">
      <formula>AND($C7="Réception &amp; Réserves", $F7&gt;0, $G7&gt;0, $CM$7&gt;=$F7, $CM$7&lt;=$G7)</formula>
    </cfRule>
    <cfRule type="expression" dxfId="32" priority="2684">
      <formula>AND($C7="Réception &amp; Réserves", $F7&gt;0, $G7&gt;0, $CM$7&gt;=$F7, $CM$7&lt;=($F7+ROUND(($G7-$F7+1)*$H7,0)-1))</formula>
    </cfRule>
    <cfRule type="expression" dxfId="0" priority="2685">
      <formula>AND($C7="Réouverture circulation", $F7&gt;0, $G7&gt;0, $CM$7&gt;=$F7, $CM$7&lt;=$G7)</formula>
    </cfRule>
    <cfRule type="expression" dxfId="33" priority="2686">
      <formula>AND($C7="Réouverture circulation", $F7&gt;0, $G7&gt;0, $CM$7&gt;=$F7, $CM$7&lt;=($F7+ROUND(($G7-$F7+1)*$H7,0)-1))</formula>
    </cfRule>
  </conditionalFormatting>
  <conditionalFormatting sqref="CN7:CN43">
    <cfRule type="expression" dxfId="0" priority="82">
      <formula>($CN$7=TODAY())</formula>
    </cfRule>
  </conditionalFormatting>
  <conditionalFormatting sqref="CN8:CN43">
    <cfRule type="expression" dxfId="3" priority="2687">
      <formula>AND($C7="Études &amp; DICT", $F7&gt;0, $G7&gt;0, $CN$7&gt;=$F7, $CN$7&lt;=$G7)</formula>
    </cfRule>
    <cfRule type="expression" dxfId="4" priority="2688">
      <formula>AND($C7="Études &amp; DICT", $F7&gt;0, $G7&gt;0, $CN$7&gt;=$F7, $CN$7&lt;=($F7+ROUND(($G7-$F7+1)*$H7,0)-1))</formula>
    </cfRule>
    <cfRule type="expression" dxfId="5" priority="2689">
      <formula>AND($C7="Piquetage &amp; Implantation", $F7&gt;0, $G7&gt;0, $CN$7&gt;=$F7, $CN$7&lt;=$G7)</formula>
    </cfRule>
    <cfRule type="expression" dxfId="6" priority="2690">
      <formula>AND($C7="Piquetage &amp; Implantation", $F7&gt;0, $G7&gt;0, $CN$7&gt;=$F7, $CN$7&lt;=($F7+ROUND(($G7-$F7+1)*$H7,0)-1))</formula>
    </cfRule>
    <cfRule type="expression" dxfId="7" priority="2691">
      <formula>AND($C7="Préparation &amp; Signalisation", $F7&gt;0, $G7&gt;0, $CN$7&gt;=$F7, $CN$7&lt;=$G7)</formula>
    </cfRule>
    <cfRule type="expression" dxfId="8" priority="2692">
      <formula>AND($C7="Préparation &amp; Signalisation", $F7&gt;0, $G7&gt;0, $CN$7&gt;=$F7, $CN$7&lt;=($F7+ROUND(($G7-$F7+1)*$H7,0)-1))</formula>
    </cfRule>
    <cfRule type="expression" dxfId="9" priority="2693">
      <formula>AND($C7="Terrassement", $F7&gt;0, $G7&gt;0, $CN$7&gt;=$F7, $CN$7&lt;=$G7)</formula>
    </cfRule>
    <cfRule type="expression" dxfId="10" priority="2694">
      <formula>AND($C7="Terrassement", $F7&gt;0, $G7&gt;0, $CN$7&gt;=$F7, $CN$7&lt;=($F7+ROUND(($G7-$F7+1)*$H7,0)-1))</formula>
    </cfRule>
    <cfRule type="expression" dxfId="11" priority="2695">
      <formula>AND($C7="Réseaux (EU/EP/ER/GAZ)", $F7&gt;0, $G7&gt;0, $CN$7&gt;=$F7, $CN$7&lt;=$G7)</formula>
    </cfRule>
    <cfRule type="expression" dxfId="12" priority="2696">
      <formula>AND($C7="Réseaux (EU/EP/ER/GAZ)", $F7&gt;0, $G7&gt;0, $CN$7&gt;=$F7, $CN$7&lt;=($F7+ROUND(($G7-$F7+1)*$H7,0)-1))</formula>
    </cfRule>
    <cfRule type="expression" dxfId="13" priority="2697">
      <formula>AND($C7="Regard &amp; Branchement", $F7&gt;0, $G7&gt;0, $CN$7&gt;=$F7, $CN$7&lt;=$G7)</formula>
    </cfRule>
    <cfRule type="expression" dxfId="14" priority="2698">
      <formula>AND($C7="Regard &amp; Branchement", $F7&gt;0, $G7&gt;0, $CN$7&gt;=$F7, $CN$7&lt;=($F7+ROUND(($G7-$F7+1)*$H7,0)-1))</formula>
    </cfRule>
    <cfRule type="expression" dxfId="15" priority="2699">
      <formula>AND($C7="Structure (couche de forme)", $F7&gt;0, $G7&gt;0, $CN$7&gt;=$F7, $CN$7&lt;=$G7)</formula>
    </cfRule>
    <cfRule type="expression" dxfId="16" priority="2700">
      <formula>AND($C7="Structure (couche de forme)", $F7&gt;0, $G7&gt;0, $CN$7&gt;=$F7, $CN$7&lt;=($F7+ROUND(($G7-$F7+1)*$H7,0)-1))</formula>
    </cfRule>
    <cfRule type="expression" dxfId="17" priority="2701">
      <formula>AND($C7="Fondation/Grave", $F7&gt;0, $G7&gt;0, $CN$7&gt;=$F7, $CN$7&lt;=$G7)</formula>
    </cfRule>
    <cfRule type="expression" dxfId="18" priority="2702">
      <formula>AND($C7="Fondation/Grave", $F7&gt;0, $G7&gt;0, $CN$7&gt;=$F7, $CN$7&lt;=($F7+ROUND(($G7-$F7+1)*$H7,0)-1))</formula>
    </cfRule>
    <cfRule type="expression" dxfId="19" priority="2703">
      <formula>AND($C7="Enrobés / Béton", $F7&gt;0, $G7&gt;0, $CN$7&gt;=$F7, $CN$7&lt;=$G7)</formula>
    </cfRule>
    <cfRule type="expression" dxfId="20" priority="2704">
      <formula>AND($C7="Enrobés / Béton", $F7&gt;0, $G7&gt;0, $CN$7&gt;=$F7, $CN$7&lt;=($F7+ROUND(($G7-$F7+1)*$H7,0)-1))</formula>
    </cfRule>
    <cfRule type="expression" dxfId="21" priority="2705">
      <formula>AND($C7="Bordures &amp; Trottoirs", $F7&gt;0, $G7&gt;0, $CN$7&gt;=$F7, $CN$7&lt;=$G7)</formula>
    </cfRule>
    <cfRule type="expression" dxfId="22" priority="2706">
      <formula>AND($C7="Bordures &amp; Trottoirs", $F7&gt;0, $G7&gt;0, $CN$7&gt;=$F7, $CN$7&lt;=($F7+ROUND(($G7-$F7+1)*$H7,0)-1))</formula>
    </cfRule>
    <cfRule type="expression" dxfId="23" priority="2707">
      <formula>AND($C7="Caniveaux &amp; Avaloirs", $F7&gt;0, $G7&gt;0, $CN$7&gt;=$F7, $CN$7&lt;=$G7)</formula>
    </cfRule>
    <cfRule type="expression" dxfId="24" priority="2708">
      <formula>AND($C7="Caniveaux &amp; Avaloirs", $F7&gt;0, $G7&gt;0, $CN$7&gt;=$F7, $CN$7&lt;=($F7+ROUND(($G7-$F7+1)*$H7,0)-1))</formula>
    </cfRule>
    <cfRule type="expression" dxfId="25" priority="2709">
      <formula>AND($C7="Éclairage / Candélabres", $F7&gt;0, $G7&gt;0, $CN$7&gt;=$F7, $CN$7&lt;=$G7)</formula>
    </cfRule>
    <cfRule type="expression" dxfId="26" priority="2710">
      <formula>AND($C7="Éclairage / Candélabres", $F7&gt;0, $G7&gt;0, $CN$7&gt;=$F7, $CN$7&lt;=($F7+ROUND(($G7-$F7+1)*$H7,0)-1))</formula>
    </cfRule>
    <cfRule type="expression" dxfId="27" priority="2711">
      <formula>AND($C7="Marquage &amp; Signalétique", $F7&gt;0, $G7&gt;0, $CN$7&gt;=$F7, $CN$7&lt;=$G7)</formula>
    </cfRule>
    <cfRule type="expression" dxfId="28" priority="2712">
      <formula>AND($C7="Marquage &amp; Signalétique", $F7&gt;0, $G7&gt;0, $CN$7&gt;=$F7, $CN$7&lt;=($F7+ROUND(($G7-$F7+1)*$H7,0)-1))</formula>
    </cfRule>
    <cfRule type="expression" dxfId="29" priority="2713">
      <formula>AND($C7="Espaces verts / Finitions", $F7&gt;0, $G7&gt;0, $CN$7&gt;=$F7, $CN$7&lt;=$G7)</formula>
    </cfRule>
    <cfRule type="expression" dxfId="30" priority="2714">
      <formula>AND($C7="Espaces verts / Finitions", $F7&gt;0, $G7&gt;0, $CN$7&gt;=$F7, $CN$7&lt;=($F7+ROUND(($G7-$F7+1)*$H7,0)-1))</formula>
    </cfRule>
    <cfRule type="expression" dxfId="31" priority="2715">
      <formula>AND($C7="Réception &amp; Réserves", $F7&gt;0, $G7&gt;0, $CN$7&gt;=$F7, $CN$7&lt;=$G7)</formula>
    </cfRule>
    <cfRule type="expression" dxfId="32" priority="2716">
      <formula>AND($C7="Réception &amp; Réserves", $F7&gt;0, $G7&gt;0, $CN$7&gt;=$F7, $CN$7&lt;=($F7+ROUND(($G7-$F7+1)*$H7,0)-1))</formula>
    </cfRule>
    <cfRule type="expression" dxfId="0" priority="2717">
      <formula>AND($C7="Réouverture circulation", $F7&gt;0, $G7&gt;0, $CN$7&gt;=$F7, $CN$7&lt;=$G7)</formula>
    </cfRule>
    <cfRule type="expression" dxfId="33" priority="2718">
      <formula>AND($C7="Réouverture circulation", $F7&gt;0, $G7&gt;0, $CN$7&gt;=$F7, $CN$7&lt;=($F7+ROUND(($G7-$F7+1)*$H7,0)-1))</formula>
    </cfRule>
  </conditionalFormatting>
  <conditionalFormatting sqref="CO7:CO43">
    <cfRule type="expression" dxfId="0" priority="83">
      <formula>($CO$7=TODAY())</formula>
    </cfRule>
  </conditionalFormatting>
  <conditionalFormatting sqref="CO8:CO43">
    <cfRule type="expression" dxfId="3" priority="2719">
      <formula>AND($C7="Études &amp; DICT", $F7&gt;0, $G7&gt;0, $CO$7&gt;=$F7, $CO$7&lt;=$G7)</formula>
    </cfRule>
    <cfRule type="expression" dxfId="4" priority="2720">
      <formula>AND($C7="Études &amp; DICT", $F7&gt;0, $G7&gt;0, $CO$7&gt;=$F7, $CO$7&lt;=($F7+ROUND(($G7-$F7+1)*$H7,0)-1))</formula>
    </cfRule>
    <cfRule type="expression" dxfId="5" priority="2721">
      <formula>AND($C7="Piquetage &amp; Implantation", $F7&gt;0, $G7&gt;0, $CO$7&gt;=$F7, $CO$7&lt;=$G7)</formula>
    </cfRule>
    <cfRule type="expression" dxfId="6" priority="2722">
      <formula>AND($C7="Piquetage &amp; Implantation", $F7&gt;0, $G7&gt;0, $CO$7&gt;=$F7, $CO$7&lt;=($F7+ROUND(($G7-$F7+1)*$H7,0)-1))</formula>
    </cfRule>
    <cfRule type="expression" dxfId="7" priority="2723">
      <formula>AND($C7="Préparation &amp; Signalisation", $F7&gt;0, $G7&gt;0, $CO$7&gt;=$F7, $CO$7&lt;=$G7)</formula>
    </cfRule>
    <cfRule type="expression" dxfId="8" priority="2724">
      <formula>AND($C7="Préparation &amp; Signalisation", $F7&gt;0, $G7&gt;0, $CO$7&gt;=$F7, $CO$7&lt;=($F7+ROUND(($G7-$F7+1)*$H7,0)-1))</formula>
    </cfRule>
    <cfRule type="expression" dxfId="9" priority="2725">
      <formula>AND($C7="Terrassement", $F7&gt;0, $G7&gt;0, $CO$7&gt;=$F7, $CO$7&lt;=$G7)</formula>
    </cfRule>
    <cfRule type="expression" dxfId="10" priority="2726">
      <formula>AND($C7="Terrassement", $F7&gt;0, $G7&gt;0, $CO$7&gt;=$F7, $CO$7&lt;=($F7+ROUND(($G7-$F7+1)*$H7,0)-1))</formula>
    </cfRule>
    <cfRule type="expression" dxfId="11" priority="2727">
      <formula>AND($C7="Réseaux (EU/EP/ER/GAZ)", $F7&gt;0, $G7&gt;0, $CO$7&gt;=$F7, $CO$7&lt;=$G7)</formula>
    </cfRule>
    <cfRule type="expression" dxfId="12" priority="2728">
      <formula>AND($C7="Réseaux (EU/EP/ER/GAZ)", $F7&gt;0, $G7&gt;0, $CO$7&gt;=$F7, $CO$7&lt;=($F7+ROUND(($G7-$F7+1)*$H7,0)-1))</formula>
    </cfRule>
    <cfRule type="expression" dxfId="13" priority="2729">
      <formula>AND($C7="Regard &amp; Branchement", $F7&gt;0, $G7&gt;0, $CO$7&gt;=$F7, $CO$7&lt;=$G7)</formula>
    </cfRule>
    <cfRule type="expression" dxfId="14" priority="2730">
      <formula>AND($C7="Regard &amp; Branchement", $F7&gt;0, $G7&gt;0, $CO$7&gt;=$F7, $CO$7&lt;=($F7+ROUND(($G7-$F7+1)*$H7,0)-1))</formula>
    </cfRule>
    <cfRule type="expression" dxfId="15" priority="2731">
      <formula>AND($C7="Structure (couche de forme)", $F7&gt;0, $G7&gt;0, $CO$7&gt;=$F7, $CO$7&lt;=$G7)</formula>
    </cfRule>
    <cfRule type="expression" dxfId="16" priority="2732">
      <formula>AND($C7="Structure (couche de forme)", $F7&gt;0, $G7&gt;0, $CO$7&gt;=$F7, $CO$7&lt;=($F7+ROUND(($G7-$F7+1)*$H7,0)-1))</formula>
    </cfRule>
    <cfRule type="expression" dxfId="17" priority="2733">
      <formula>AND($C7="Fondation/Grave", $F7&gt;0, $G7&gt;0, $CO$7&gt;=$F7, $CO$7&lt;=$G7)</formula>
    </cfRule>
    <cfRule type="expression" dxfId="18" priority="2734">
      <formula>AND($C7="Fondation/Grave", $F7&gt;0, $G7&gt;0, $CO$7&gt;=$F7, $CO$7&lt;=($F7+ROUND(($G7-$F7+1)*$H7,0)-1))</formula>
    </cfRule>
    <cfRule type="expression" dxfId="19" priority="2735">
      <formula>AND($C7="Enrobés / Béton", $F7&gt;0, $G7&gt;0, $CO$7&gt;=$F7, $CO$7&lt;=$G7)</formula>
    </cfRule>
    <cfRule type="expression" dxfId="20" priority="2736">
      <formula>AND($C7="Enrobés / Béton", $F7&gt;0, $G7&gt;0, $CO$7&gt;=$F7, $CO$7&lt;=($F7+ROUND(($G7-$F7+1)*$H7,0)-1))</formula>
    </cfRule>
    <cfRule type="expression" dxfId="21" priority="2737">
      <formula>AND($C7="Bordures &amp; Trottoirs", $F7&gt;0, $G7&gt;0, $CO$7&gt;=$F7, $CO$7&lt;=$G7)</formula>
    </cfRule>
    <cfRule type="expression" dxfId="22" priority="2738">
      <formula>AND($C7="Bordures &amp; Trottoirs", $F7&gt;0, $G7&gt;0, $CO$7&gt;=$F7, $CO$7&lt;=($F7+ROUND(($G7-$F7+1)*$H7,0)-1))</formula>
    </cfRule>
    <cfRule type="expression" dxfId="23" priority="2739">
      <formula>AND($C7="Caniveaux &amp; Avaloirs", $F7&gt;0, $G7&gt;0, $CO$7&gt;=$F7, $CO$7&lt;=$G7)</formula>
    </cfRule>
    <cfRule type="expression" dxfId="24" priority="2740">
      <formula>AND($C7="Caniveaux &amp; Avaloirs", $F7&gt;0, $G7&gt;0, $CO$7&gt;=$F7, $CO$7&lt;=($F7+ROUND(($G7-$F7+1)*$H7,0)-1))</formula>
    </cfRule>
    <cfRule type="expression" dxfId="25" priority="2741">
      <formula>AND($C7="Éclairage / Candélabres", $F7&gt;0, $G7&gt;0, $CO$7&gt;=$F7, $CO$7&lt;=$G7)</formula>
    </cfRule>
    <cfRule type="expression" dxfId="26" priority="2742">
      <formula>AND($C7="Éclairage / Candélabres", $F7&gt;0, $G7&gt;0, $CO$7&gt;=$F7, $CO$7&lt;=($F7+ROUND(($G7-$F7+1)*$H7,0)-1))</formula>
    </cfRule>
    <cfRule type="expression" dxfId="27" priority="2743">
      <formula>AND($C7="Marquage &amp; Signalétique", $F7&gt;0, $G7&gt;0, $CO$7&gt;=$F7, $CO$7&lt;=$G7)</formula>
    </cfRule>
    <cfRule type="expression" dxfId="28" priority="2744">
      <formula>AND($C7="Marquage &amp; Signalétique", $F7&gt;0, $G7&gt;0, $CO$7&gt;=$F7, $CO$7&lt;=($F7+ROUND(($G7-$F7+1)*$H7,0)-1))</formula>
    </cfRule>
    <cfRule type="expression" dxfId="29" priority="2745">
      <formula>AND($C7="Espaces verts / Finitions", $F7&gt;0, $G7&gt;0, $CO$7&gt;=$F7, $CO$7&lt;=$G7)</formula>
    </cfRule>
    <cfRule type="expression" dxfId="30" priority="2746">
      <formula>AND($C7="Espaces verts / Finitions", $F7&gt;0, $G7&gt;0, $CO$7&gt;=$F7, $CO$7&lt;=($F7+ROUND(($G7-$F7+1)*$H7,0)-1))</formula>
    </cfRule>
    <cfRule type="expression" dxfId="31" priority="2747">
      <formula>AND($C7="Réception &amp; Réserves", $F7&gt;0, $G7&gt;0, $CO$7&gt;=$F7, $CO$7&lt;=$G7)</formula>
    </cfRule>
    <cfRule type="expression" dxfId="32" priority="2748">
      <formula>AND($C7="Réception &amp; Réserves", $F7&gt;0, $G7&gt;0, $CO$7&gt;=$F7, $CO$7&lt;=($F7+ROUND(($G7-$F7+1)*$H7,0)-1))</formula>
    </cfRule>
    <cfRule type="expression" dxfId="0" priority="2749">
      <formula>AND($C7="Réouverture circulation", $F7&gt;0, $G7&gt;0, $CO$7&gt;=$F7, $CO$7&lt;=$G7)</formula>
    </cfRule>
    <cfRule type="expression" dxfId="33" priority="2750">
      <formula>AND($C7="Réouverture circulation", $F7&gt;0, $G7&gt;0, $CO$7&gt;=$F7, $CO$7&lt;=($F7+ROUND(($G7-$F7+1)*$H7,0)-1))</formula>
    </cfRule>
  </conditionalFormatting>
  <conditionalFormatting sqref="CP7:CP43">
    <cfRule type="expression" dxfId="0" priority="84">
      <formula>($CP$7=TODAY())</formula>
    </cfRule>
  </conditionalFormatting>
  <conditionalFormatting sqref="CP8:CP43">
    <cfRule type="expression" dxfId="3" priority="2751">
      <formula>AND($C7="Études &amp; DICT", $F7&gt;0, $G7&gt;0, $CP$7&gt;=$F7, $CP$7&lt;=$G7)</formula>
    </cfRule>
    <cfRule type="expression" dxfId="4" priority="2752">
      <formula>AND($C7="Études &amp; DICT", $F7&gt;0, $G7&gt;0, $CP$7&gt;=$F7, $CP$7&lt;=($F7+ROUND(($G7-$F7+1)*$H7,0)-1))</formula>
    </cfRule>
    <cfRule type="expression" dxfId="5" priority="2753">
      <formula>AND($C7="Piquetage &amp; Implantation", $F7&gt;0, $G7&gt;0, $CP$7&gt;=$F7, $CP$7&lt;=$G7)</formula>
    </cfRule>
    <cfRule type="expression" dxfId="6" priority="2754">
      <formula>AND($C7="Piquetage &amp; Implantation", $F7&gt;0, $G7&gt;0, $CP$7&gt;=$F7, $CP$7&lt;=($F7+ROUND(($G7-$F7+1)*$H7,0)-1))</formula>
    </cfRule>
    <cfRule type="expression" dxfId="7" priority="2755">
      <formula>AND($C7="Préparation &amp; Signalisation", $F7&gt;0, $G7&gt;0, $CP$7&gt;=$F7, $CP$7&lt;=$G7)</formula>
    </cfRule>
    <cfRule type="expression" dxfId="8" priority="2756">
      <formula>AND($C7="Préparation &amp; Signalisation", $F7&gt;0, $G7&gt;0, $CP$7&gt;=$F7, $CP$7&lt;=($F7+ROUND(($G7-$F7+1)*$H7,0)-1))</formula>
    </cfRule>
    <cfRule type="expression" dxfId="9" priority="2757">
      <formula>AND($C7="Terrassement", $F7&gt;0, $G7&gt;0, $CP$7&gt;=$F7, $CP$7&lt;=$G7)</formula>
    </cfRule>
    <cfRule type="expression" dxfId="10" priority="2758">
      <formula>AND($C7="Terrassement", $F7&gt;0, $G7&gt;0, $CP$7&gt;=$F7, $CP$7&lt;=($F7+ROUND(($G7-$F7+1)*$H7,0)-1))</formula>
    </cfRule>
    <cfRule type="expression" dxfId="11" priority="2759">
      <formula>AND($C7="Réseaux (EU/EP/ER/GAZ)", $F7&gt;0, $G7&gt;0, $CP$7&gt;=$F7, $CP$7&lt;=$G7)</formula>
    </cfRule>
    <cfRule type="expression" dxfId="12" priority="2760">
      <formula>AND($C7="Réseaux (EU/EP/ER/GAZ)", $F7&gt;0, $G7&gt;0, $CP$7&gt;=$F7, $CP$7&lt;=($F7+ROUND(($G7-$F7+1)*$H7,0)-1))</formula>
    </cfRule>
    <cfRule type="expression" dxfId="13" priority="2761">
      <formula>AND($C7="Regard &amp; Branchement", $F7&gt;0, $G7&gt;0, $CP$7&gt;=$F7, $CP$7&lt;=$G7)</formula>
    </cfRule>
    <cfRule type="expression" dxfId="14" priority="2762">
      <formula>AND($C7="Regard &amp; Branchement", $F7&gt;0, $G7&gt;0, $CP$7&gt;=$F7, $CP$7&lt;=($F7+ROUND(($G7-$F7+1)*$H7,0)-1))</formula>
    </cfRule>
    <cfRule type="expression" dxfId="15" priority="2763">
      <formula>AND($C7="Structure (couche de forme)", $F7&gt;0, $G7&gt;0, $CP$7&gt;=$F7, $CP$7&lt;=$G7)</formula>
    </cfRule>
    <cfRule type="expression" dxfId="16" priority="2764">
      <formula>AND($C7="Structure (couche de forme)", $F7&gt;0, $G7&gt;0, $CP$7&gt;=$F7, $CP$7&lt;=($F7+ROUND(($G7-$F7+1)*$H7,0)-1))</formula>
    </cfRule>
    <cfRule type="expression" dxfId="17" priority="2765">
      <formula>AND($C7="Fondation/Grave", $F7&gt;0, $G7&gt;0, $CP$7&gt;=$F7, $CP$7&lt;=$G7)</formula>
    </cfRule>
    <cfRule type="expression" dxfId="18" priority="2766">
      <formula>AND($C7="Fondation/Grave", $F7&gt;0, $G7&gt;0, $CP$7&gt;=$F7, $CP$7&lt;=($F7+ROUND(($G7-$F7+1)*$H7,0)-1))</formula>
    </cfRule>
    <cfRule type="expression" dxfId="19" priority="2767">
      <formula>AND($C7="Enrobés / Béton", $F7&gt;0, $G7&gt;0, $CP$7&gt;=$F7, $CP$7&lt;=$G7)</formula>
    </cfRule>
    <cfRule type="expression" dxfId="20" priority="2768">
      <formula>AND($C7="Enrobés / Béton", $F7&gt;0, $G7&gt;0, $CP$7&gt;=$F7, $CP$7&lt;=($F7+ROUND(($G7-$F7+1)*$H7,0)-1))</formula>
    </cfRule>
    <cfRule type="expression" dxfId="21" priority="2769">
      <formula>AND($C7="Bordures &amp; Trottoirs", $F7&gt;0, $G7&gt;0, $CP$7&gt;=$F7, $CP$7&lt;=$G7)</formula>
    </cfRule>
    <cfRule type="expression" dxfId="22" priority="2770">
      <formula>AND($C7="Bordures &amp; Trottoirs", $F7&gt;0, $G7&gt;0, $CP$7&gt;=$F7, $CP$7&lt;=($F7+ROUND(($G7-$F7+1)*$H7,0)-1))</formula>
    </cfRule>
    <cfRule type="expression" dxfId="23" priority="2771">
      <formula>AND($C7="Caniveaux &amp; Avaloirs", $F7&gt;0, $G7&gt;0, $CP$7&gt;=$F7, $CP$7&lt;=$G7)</formula>
    </cfRule>
    <cfRule type="expression" dxfId="24" priority="2772">
      <formula>AND($C7="Caniveaux &amp; Avaloirs", $F7&gt;0, $G7&gt;0, $CP$7&gt;=$F7, $CP$7&lt;=($F7+ROUND(($G7-$F7+1)*$H7,0)-1))</formula>
    </cfRule>
    <cfRule type="expression" dxfId="25" priority="2773">
      <formula>AND($C7="Éclairage / Candélabres", $F7&gt;0, $G7&gt;0, $CP$7&gt;=$F7, $CP$7&lt;=$G7)</formula>
    </cfRule>
    <cfRule type="expression" dxfId="26" priority="2774">
      <formula>AND($C7="Éclairage / Candélabres", $F7&gt;0, $G7&gt;0, $CP$7&gt;=$F7, $CP$7&lt;=($F7+ROUND(($G7-$F7+1)*$H7,0)-1))</formula>
    </cfRule>
    <cfRule type="expression" dxfId="27" priority="2775">
      <formula>AND($C7="Marquage &amp; Signalétique", $F7&gt;0, $G7&gt;0, $CP$7&gt;=$F7, $CP$7&lt;=$G7)</formula>
    </cfRule>
    <cfRule type="expression" dxfId="28" priority="2776">
      <formula>AND($C7="Marquage &amp; Signalétique", $F7&gt;0, $G7&gt;0, $CP$7&gt;=$F7, $CP$7&lt;=($F7+ROUND(($G7-$F7+1)*$H7,0)-1))</formula>
    </cfRule>
    <cfRule type="expression" dxfId="29" priority="2777">
      <formula>AND($C7="Espaces verts / Finitions", $F7&gt;0, $G7&gt;0, $CP$7&gt;=$F7, $CP$7&lt;=$G7)</formula>
    </cfRule>
    <cfRule type="expression" dxfId="30" priority="2778">
      <formula>AND($C7="Espaces verts / Finitions", $F7&gt;0, $G7&gt;0, $CP$7&gt;=$F7, $CP$7&lt;=($F7+ROUND(($G7-$F7+1)*$H7,0)-1))</formula>
    </cfRule>
    <cfRule type="expression" dxfId="31" priority="2779">
      <formula>AND($C7="Réception &amp; Réserves", $F7&gt;0, $G7&gt;0, $CP$7&gt;=$F7, $CP$7&lt;=$G7)</formula>
    </cfRule>
    <cfRule type="expression" dxfId="32" priority="2780">
      <formula>AND($C7="Réception &amp; Réserves", $F7&gt;0, $G7&gt;0, $CP$7&gt;=$F7, $CP$7&lt;=($F7+ROUND(($G7-$F7+1)*$H7,0)-1))</formula>
    </cfRule>
    <cfRule type="expression" dxfId="0" priority="2781">
      <formula>AND($C7="Réouverture circulation", $F7&gt;0, $G7&gt;0, $CP$7&gt;=$F7, $CP$7&lt;=$G7)</formula>
    </cfRule>
    <cfRule type="expression" dxfId="33" priority="2782">
      <formula>AND($C7="Réouverture circulation", $F7&gt;0, $G7&gt;0, $CP$7&gt;=$F7, $CP$7&lt;=($F7+ROUND(($G7-$F7+1)*$H7,0)-1))</formula>
    </cfRule>
  </conditionalFormatting>
  <conditionalFormatting sqref="CQ7:CQ43">
    <cfRule type="expression" dxfId="0" priority="85">
      <formula>($CQ$7=TODAY())</formula>
    </cfRule>
  </conditionalFormatting>
  <conditionalFormatting sqref="CQ8:CQ43">
    <cfRule type="expression" dxfId="3" priority="2783">
      <formula>AND($C7="Études &amp; DICT", $F7&gt;0, $G7&gt;0, $CQ$7&gt;=$F7, $CQ$7&lt;=$G7)</formula>
    </cfRule>
    <cfRule type="expression" dxfId="4" priority="2784">
      <formula>AND($C7="Études &amp; DICT", $F7&gt;0, $G7&gt;0, $CQ$7&gt;=$F7, $CQ$7&lt;=($F7+ROUND(($G7-$F7+1)*$H7,0)-1))</formula>
    </cfRule>
    <cfRule type="expression" dxfId="5" priority="2785">
      <formula>AND($C7="Piquetage &amp; Implantation", $F7&gt;0, $G7&gt;0, $CQ$7&gt;=$F7, $CQ$7&lt;=$G7)</formula>
    </cfRule>
    <cfRule type="expression" dxfId="6" priority="2786">
      <formula>AND($C7="Piquetage &amp; Implantation", $F7&gt;0, $G7&gt;0, $CQ$7&gt;=$F7, $CQ$7&lt;=($F7+ROUND(($G7-$F7+1)*$H7,0)-1))</formula>
    </cfRule>
    <cfRule type="expression" dxfId="7" priority="2787">
      <formula>AND($C7="Préparation &amp; Signalisation", $F7&gt;0, $G7&gt;0, $CQ$7&gt;=$F7, $CQ$7&lt;=$G7)</formula>
    </cfRule>
    <cfRule type="expression" dxfId="8" priority="2788">
      <formula>AND($C7="Préparation &amp; Signalisation", $F7&gt;0, $G7&gt;0, $CQ$7&gt;=$F7, $CQ$7&lt;=($F7+ROUND(($G7-$F7+1)*$H7,0)-1))</formula>
    </cfRule>
    <cfRule type="expression" dxfId="9" priority="2789">
      <formula>AND($C7="Terrassement", $F7&gt;0, $G7&gt;0, $CQ$7&gt;=$F7, $CQ$7&lt;=$G7)</formula>
    </cfRule>
    <cfRule type="expression" dxfId="10" priority="2790">
      <formula>AND($C7="Terrassement", $F7&gt;0, $G7&gt;0, $CQ$7&gt;=$F7, $CQ$7&lt;=($F7+ROUND(($G7-$F7+1)*$H7,0)-1))</formula>
    </cfRule>
    <cfRule type="expression" dxfId="11" priority="2791">
      <formula>AND($C7="Réseaux (EU/EP/ER/GAZ)", $F7&gt;0, $G7&gt;0, $CQ$7&gt;=$F7, $CQ$7&lt;=$G7)</formula>
    </cfRule>
    <cfRule type="expression" dxfId="12" priority="2792">
      <formula>AND($C7="Réseaux (EU/EP/ER/GAZ)", $F7&gt;0, $G7&gt;0, $CQ$7&gt;=$F7, $CQ$7&lt;=($F7+ROUND(($G7-$F7+1)*$H7,0)-1))</formula>
    </cfRule>
    <cfRule type="expression" dxfId="13" priority="2793">
      <formula>AND($C7="Regard &amp; Branchement", $F7&gt;0, $G7&gt;0, $CQ$7&gt;=$F7, $CQ$7&lt;=$G7)</formula>
    </cfRule>
    <cfRule type="expression" dxfId="14" priority="2794">
      <formula>AND($C7="Regard &amp; Branchement", $F7&gt;0, $G7&gt;0, $CQ$7&gt;=$F7, $CQ$7&lt;=($F7+ROUND(($G7-$F7+1)*$H7,0)-1))</formula>
    </cfRule>
    <cfRule type="expression" dxfId="15" priority="2795">
      <formula>AND($C7="Structure (couche de forme)", $F7&gt;0, $G7&gt;0, $CQ$7&gt;=$F7, $CQ$7&lt;=$G7)</formula>
    </cfRule>
    <cfRule type="expression" dxfId="16" priority="2796">
      <formula>AND($C7="Structure (couche de forme)", $F7&gt;0, $G7&gt;0, $CQ$7&gt;=$F7, $CQ$7&lt;=($F7+ROUND(($G7-$F7+1)*$H7,0)-1))</formula>
    </cfRule>
    <cfRule type="expression" dxfId="17" priority="2797">
      <formula>AND($C7="Fondation/Grave", $F7&gt;0, $G7&gt;0, $CQ$7&gt;=$F7, $CQ$7&lt;=$G7)</formula>
    </cfRule>
    <cfRule type="expression" dxfId="18" priority="2798">
      <formula>AND($C7="Fondation/Grave", $F7&gt;0, $G7&gt;0, $CQ$7&gt;=$F7, $CQ$7&lt;=($F7+ROUND(($G7-$F7+1)*$H7,0)-1))</formula>
    </cfRule>
    <cfRule type="expression" dxfId="19" priority="2799">
      <formula>AND($C7="Enrobés / Béton", $F7&gt;0, $G7&gt;0, $CQ$7&gt;=$F7, $CQ$7&lt;=$G7)</formula>
    </cfRule>
    <cfRule type="expression" dxfId="20" priority="2800">
      <formula>AND($C7="Enrobés / Béton", $F7&gt;0, $G7&gt;0, $CQ$7&gt;=$F7, $CQ$7&lt;=($F7+ROUND(($G7-$F7+1)*$H7,0)-1))</formula>
    </cfRule>
    <cfRule type="expression" dxfId="21" priority="2801">
      <formula>AND($C7="Bordures &amp; Trottoirs", $F7&gt;0, $G7&gt;0, $CQ$7&gt;=$F7, $CQ$7&lt;=$G7)</formula>
    </cfRule>
    <cfRule type="expression" dxfId="22" priority="2802">
      <formula>AND($C7="Bordures &amp; Trottoirs", $F7&gt;0, $G7&gt;0, $CQ$7&gt;=$F7, $CQ$7&lt;=($F7+ROUND(($G7-$F7+1)*$H7,0)-1))</formula>
    </cfRule>
    <cfRule type="expression" dxfId="23" priority="2803">
      <formula>AND($C7="Caniveaux &amp; Avaloirs", $F7&gt;0, $G7&gt;0, $CQ$7&gt;=$F7, $CQ$7&lt;=$G7)</formula>
    </cfRule>
    <cfRule type="expression" dxfId="24" priority="2804">
      <formula>AND($C7="Caniveaux &amp; Avaloirs", $F7&gt;0, $G7&gt;0, $CQ$7&gt;=$F7, $CQ$7&lt;=($F7+ROUND(($G7-$F7+1)*$H7,0)-1))</formula>
    </cfRule>
    <cfRule type="expression" dxfId="25" priority="2805">
      <formula>AND($C7="Éclairage / Candélabres", $F7&gt;0, $G7&gt;0, $CQ$7&gt;=$F7, $CQ$7&lt;=$G7)</formula>
    </cfRule>
    <cfRule type="expression" dxfId="26" priority="2806">
      <formula>AND($C7="Éclairage / Candélabres", $F7&gt;0, $G7&gt;0, $CQ$7&gt;=$F7, $CQ$7&lt;=($F7+ROUND(($G7-$F7+1)*$H7,0)-1))</formula>
    </cfRule>
    <cfRule type="expression" dxfId="27" priority="2807">
      <formula>AND($C7="Marquage &amp; Signalétique", $F7&gt;0, $G7&gt;0, $CQ$7&gt;=$F7, $CQ$7&lt;=$G7)</formula>
    </cfRule>
    <cfRule type="expression" dxfId="28" priority="2808">
      <formula>AND($C7="Marquage &amp; Signalétique", $F7&gt;0, $G7&gt;0, $CQ$7&gt;=$F7, $CQ$7&lt;=($F7+ROUND(($G7-$F7+1)*$H7,0)-1))</formula>
    </cfRule>
    <cfRule type="expression" dxfId="29" priority="2809">
      <formula>AND($C7="Espaces verts / Finitions", $F7&gt;0, $G7&gt;0, $CQ$7&gt;=$F7, $CQ$7&lt;=$G7)</formula>
    </cfRule>
    <cfRule type="expression" dxfId="30" priority="2810">
      <formula>AND($C7="Espaces verts / Finitions", $F7&gt;0, $G7&gt;0, $CQ$7&gt;=$F7, $CQ$7&lt;=($F7+ROUND(($G7-$F7+1)*$H7,0)-1))</formula>
    </cfRule>
    <cfRule type="expression" dxfId="31" priority="2811">
      <formula>AND($C7="Réception &amp; Réserves", $F7&gt;0, $G7&gt;0, $CQ$7&gt;=$F7, $CQ$7&lt;=$G7)</formula>
    </cfRule>
    <cfRule type="expression" dxfId="32" priority="2812">
      <formula>AND($C7="Réception &amp; Réserves", $F7&gt;0, $G7&gt;0, $CQ$7&gt;=$F7, $CQ$7&lt;=($F7+ROUND(($G7-$F7+1)*$H7,0)-1))</formula>
    </cfRule>
    <cfRule type="expression" dxfId="0" priority="2813">
      <formula>AND($C7="Réouverture circulation", $F7&gt;0, $G7&gt;0, $CQ$7&gt;=$F7, $CQ$7&lt;=$G7)</formula>
    </cfRule>
    <cfRule type="expression" dxfId="33" priority="2814">
      <formula>AND($C7="Réouverture circulation", $F7&gt;0, $G7&gt;0, $CQ$7&gt;=$F7, $CQ$7&lt;=($F7+ROUND(($G7-$F7+1)*$H7,0)-1))</formula>
    </cfRule>
  </conditionalFormatting>
  <conditionalFormatting sqref="CR7:CR43">
    <cfRule type="expression" dxfId="0" priority="86">
      <formula>($CR$7=TODAY())</formula>
    </cfRule>
  </conditionalFormatting>
  <conditionalFormatting sqref="CR8:CR43">
    <cfRule type="expression" dxfId="3" priority="2815">
      <formula>AND($C7="Études &amp; DICT", $F7&gt;0, $G7&gt;0, $CR$7&gt;=$F7, $CR$7&lt;=$G7)</formula>
    </cfRule>
    <cfRule type="expression" dxfId="4" priority="2816">
      <formula>AND($C7="Études &amp; DICT", $F7&gt;0, $G7&gt;0, $CR$7&gt;=$F7, $CR$7&lt;=($F7+ROUND(($G7-$F7+1)*$H7,0)-1))</formula>
    </cfRule>
    <cfRule type="expression" dxfId="5" priority="2817">
      <formula>AND($C7="Piquetage &amp; Implantation", $F7&gt;0, $G7&gt;0, $CR$7&gt;=$F7, $CR$7&lt;=$G7)</formula>
    </cfRule>
    <cfRule type="expression" dxfId="6" priority="2818">
      <formula>AND($C7="Piquetage &amp; Implantation", $F7&gt;0, $G7&gt;0, $CR$7&gt;=$F7, $CR$7&lt;=($F7+ROUND(($G7-$F7+1)*$H7,0)-1))</formula>
    </cfRule>
    <cfRule type="expression" dxfId="7" priority="2819">
      <formula>AND($C7="Préparation &amp; Signalisation", $F7&gt;0, $G7&gt;0, $CR$7&gt;=$F7, $CR$7&lt;=$G7)</formula>
    </cfRule>
    <cfRule type="expression" dxfId="8" priority="2820">
      <formula>AND($C7="Préparation &amp; Signalisation", $F7&gt;0, $G7&gt;0, $CR$7&gt;=$F7, $CR$7&lt;=($F7+ROUND(($G7-$F7+1)*$H7,0)-1))</formula>
    </cfRule>
    <cfRule type="expression" dxfId="9" priority="2821">
      <formula>AND($C7="Terrassement", $F7&gt;0, $G7&gt;0, $CR$7&gt;=$F7, $CR$7&lt;=$G7)</formula>
    </cfRule>
    <cfRule type="expression" dxfId="10" priority="2822">
      <formula>AND($C7="Terrassement", $F7&gt;0, $G7&gt;0, $CR$7&gt;=$F7, $CR$7&lt;=($F7+ROUND(($G7-$F7+1)*$H7,0)-1))</formula>
    </cfRule>
    <cfRule type="expression" dxfId="11" priority="2823">
      <formula>AND($C7="Réseaux (EU/EP/ER/GAZ)", $F7&gt;0, $G7&gt;0, $CR$7&gt;=$F7, $CR$7&lt;=$G7)</formula>
    </cfRule>
    <cfRule type="expression" dxfId="12" priority="2824">
      <formula>AND($C7="Réseaux (EU/EP/ER/GAZ)", $F7&gt;0, $G7&gt;0, $CR$7&gt;=$F7, $CR$7&lt;=($F7+ROUND(($G7-$F7+1)*$H7,0)-1))</formula>
    </cfRule>
    <cfRule type="expression" dxfId="13" priority="2825">
      <formula>AND($C7="Regard &amp; Branchement", $F7&gt;0, $G7&gt;0, $CR$7&gt;=$F7, $CR$7&lt;=$G7)</formula>
    </cfRule>
    <cfRule type="expression" dxfId="14" priority="2826">
      <formula>AND($C7="Regard &amp; Branchement", $F7&gt;0, $G7&gt;0, $CR$7&gt;=$F7, $CR$7&lt;=($F7+ROUND(($G7-$F7+1)*$H7,0)-1))</formula>
    </cfRule>
    <cfRule type="expression" dxfId="15" priority="2827">
      <formula>AND($C7="Structure (couche de forme)", $F7&gt;0, $G7&gt;0, $CR$7&gt;=$F7, $CR$7&lt;=$G7)</formula>
    </cfRule>
    <cfRule type="expression" dxfId="16" priority="2828">
      <formula>AND($C7="Structure (couche de forme)", $F7&gt;0, $G7&gt;0, $CR$7&gt;=$F7, $CR$7&lt;=($F7+ROUND(($G7-$F7+1)*$H7,0)-1))</formula>
    </cfRule>
    <cfRule type="expression" dxfId="17" priority="2829">
      <formula>AND($C7="Fondation/Grave", $F7&gt;0, $G7&gt;0, $CR$7&gt;=$F7, $CR$7&lt;=$G7)</formula>
    </cfRule>
    <cfRule type="expression" dxfId="18" priority="2830">
      <formula>AND($C7="Fondation/Grave", $F7&gt;0, $G7&gt;0, $CR$7&gt;=$F7, $CR$7&lt;=($F7+ROUND(($G7-$F7+1)*$H7,0)-1))</formula>
    </cfRule>
    <cfRule type="expression" dxfId="19" priority="2831">
      <formula>AND($C7="Enrobés / Béton", $F7&gt;0, $G7&gt;0, $CR$7&gt;=$F7, $CR$7&lt;=$G7)</formula>
    </cfRule>
    <cfRule type="expression" dxfId="20" priority="2832">
      <formula>AND($C7="Enrobés / Béton", $F7&gt;0, $G7&gt;0, $CR$7&gt;=$F7, $CR$7&lt;=($F7+ROUND(($G7-$F7+1)*$H7,0)-1))</formula>
    </cfRule>
    <cfRule type="expression" dxfId="21" priority="2833">
      <formula>AND($C7="Bordures &amp; Trottoirs", $F7&gt;0, $G7&gt;0, $CR$7&gt;=$F7, $CR$7&lt;=$G7)</formula>
    </cfRule>
    <cfRule type="expression" dxfId="22" priority="2834">
      <formula>AND($C7="Bordures &amp; Trottoirs", $F7&gt;0, $G7&gt;0, $CR$7&gt;=$F7, $CR$7&lt;=($F7+ROUND(($G7-$F7+1)*$H7,0)-1))</formula>
    </cfRule>
    <cfRule type="expression" dxfId="23" priority="2835">
      <formula>AND($C7="Caniveaux &amp; Avaloirs", $F7&gt;0, $G7&gt;0, $CR$7&gt;=$F7, $CR$7&lt;=$G7)</formula>
    </cfRule>
    <cfRule type="expression" dxfId="24" priority="2836">
      <formula>AND($C7="Caniveaux &amp; Avaloirs", $F7&gt;0, $G7&gt;0, $CR$7&gt;=$F7, $CR$7&lt;=($F7+ROUND(($G7-$F7+1)*$H7,0)-1))</formula>
    </cfRule>
    <cfRule type="expression" dxfId="25" priority="2837">
      <formula>AND($C7="Éclairage / Candélabres", $F7&gt;0, $G7&gt;0, $CR$7&gt;=$F7, $CR$7&lt;=$G7)</formula>
    </cfRule>
    <cfRule type="expression" dxfId="26" priority="2838">
      <formula>AND($C7="Éclairage / Candélabres", $F7&gt;0, $G7&gt;0, $CR$7&gt;=$F7, $CR$7&lt;=($F7+ROUND(($G7-$F7+1)*$H7,0)-1))</formula>
    </cfRule>
    <cfRule type="expression" dxfId="27" priority="2839">
      <formula>AND($C7="Marquage &amp; Signalétique", $F7&gt;0, $G7&gt;0, $CR$7&gt;=$F7, $CR$7&lt;=$G7)</formula>
    </cfRule>
    <cfRule type="expression" dxfId="28" priority="2840">
      <formula>AND($C7="Marquage &amp; Signalétique", $F7&gt;0, $G7&gt;0, $CR$7&gt;=$F7, $CR$7&lt;=($F7+ROUND(($G7-$F7+1)*$H7,0)-1))</formula>
    </cfRule>
    <cfRule type="expression" dxfId="29" priority="2841">
      <formula>AND($C7="Espaces verts / Finitions", $F7&gt;0, $G7&gt;0, $CR$7&gt;=$F7, $CR$7&lt;=$G7)</formula>
    </cfRule>
    <cfRule type="expression" dxfId="30" priority="2842">
      <formula>AND($C7="Espaces verts / Finitions", $F7&gt;0, $G7&gt;0, $CR$7&gt;=$F7, $CR$7&lt;=($F7+ROUND(($G7-$F7+1)*$H7,0)-1))</formula>
    </cfRule>
    <cfRule type="expression" dxfId="31" priority="2843">
      <formula>AND($C7="Réception &amp; Réserves", $F7&gt;0, $G7&gt;0, $CR$7&gt;=$F7, $CR$7&lt;=$G7)</formula>
    </cfRule>
    <cfRule type="expression" dxfId="32" priority="2844">
      <formula>AND($C7="Réception &amp; Réserves", $F7&gt;0, $G7&gt;0, $CR$7&gt;=$F7, $CR$7&lt;=($F7+ROUND(($G7-$F7+1)*$H7,0)-1))</formula>
    </cfRule>
    <cfRule type="expression" dxfId="0" priority="2845">
      <formula>AND($C7="Réouverture circulation", $F7&gt;0, $G7&gt;0, $CR$7&gt;=$F7, $CR$7&lt;=$G7)</formula>
    </cfRule>
    <cfRule type="expression" dxfId="33" priority="2846">
      <formula>AND($C7="Réouverture circulation", $F7&gt;0, $G7&gt;0, $CR$7&gt;=$F7, $CR$7&lt;=($F7+ROUND(($G7-$F7+1)*$H7,0)-1))</formula>
    </cfRule>
  </conditionalFormatting>
  <conditionalFormatting sqref="CS7:CS43">
    <cfRule type="expression" dxfId="0" priority="87">
      <formula>($CS$7=TODAY())</formula>
    </cfRule>
  </conditionalFormatting>
  <conditionalFormatting sqref="CS8:CS43">
    <cfRule type="expression" dxfId="3" priority="2847">
      <formula>AND($C7="Études &amp; DICT", $F7&gt;0, $G7&gt;0, $CS$7&gt;=$F7, $CS$7&lt;=$G7)</formula>
    </cfRule>
    <cfRule type="expression" dxfId="4" priority="2848">
      <formula>AND($C7="Études &amp; DICT", $F7&gt;0, $G7&gt;0, $CS$7&gt;=$F7, $CS$7&lt;=($F7+ROUND(($G7-$F7+1)*$H7,0)-1))</formula>
    </cfRule>
    <cfRule type="expression" dxfId="5" priority="2849">
      <formula>AND($C7="Piquetage &amp; Implantation", $F7&gt;0, $G7&gt;0, $CS$7&gt;=$F7, $CS$7&lt;=$G7)</formula>
    </cfRule>
    <cfRule type="expression" dxfId="6" priority="2850">
      <formula>AND($C7="Piquetage &amp; Implantation", $F7&gt;0, $G7&gt;0, $CS$7&gt;=$F7, $CS$7&lt;=($F7+ROUND(($G7-$F7+1)*$H7,0)-1))</formula>
    </cfRule>
    <cfRule type="expression" dxfId="7" priority="2851">
      <formula>AND($C7="Préparation &amp; Signalisation", $F7&gt;0, $G7&gt;0, $CS$7&gt;=$F7, $CS$7&lt;=$G7)</formula>
    </cfRule>
    <cfRule type="expression" dxfId="8" priority="2852">
      <formula>AND($C7="Préparation &amp; Signalisation", $F7&gt;0, $G7&gt;0, $CS$7&gt;=$F7, $CS$7&lt;=($F7+ROUND(($G7-$F7+1)*$H7,0)-1))</formula>
    </cfRule>
    <cfRule type="expression" dxfId="9" priority="2853">
      <formula>AND($C7="Terrassement", $F7&gt;0, $G7&gt;0, $CS$7&gt;=$F7, $CS$7&lt;=$G7)</formula>
    </cfRule>
    <cfRule type="expression" dxfId="10" priority="2854">
      <formula>AND($C7="Terrassement", $F7&gt;0, $G7&gt;0, $CS$7&gt;=$F7, $CS$7&lt;=($F7+ROUND(($G7-$F7+1)*$H7,0)-1))</formula>
    </cfRule>
    <cfRule type="expression" dxfId="11" priority="2855">
      <formula>AND($C7="Réseaux (EU/EP/ER/GAZ)", $F7&gt;0, $G7&gt;0, $CS$7&gt;=$F7, $CS$7&lt;=$G7)</formula>
    </cfRule>
    <cfRule type="expression" dxfId="12" priority="2856">
      <formula>AND($C7="Réseaux (EU/EP/ER/GAZ)", $F7&gt;0, $G7&gt;0, $CS$7&gt;=$F7, $CS$7&lt;=($F7+ROUND(($G7-$F7+1)*$H7,0)-1))</formula>
    </cfRule>
    <cfRule type="expression" dxfId="13" priority="2857">
      <formula>AND($C7="Regard &amp; Branchement", $F7&gt;0, $G7&gt;0, $CS$7&gt;=$F7, $CS$7&lt;=$G7)</formula>
    </cfRule>
    <cfRule type="expression" dxfId="14" priority="2858">
      <formula>AND($C7="Regard &amp; Branchement", $F7&gt;0, $G7&gt;0, $CS$7&gt;=$F7, $CS$7&lt;=($F7+ROUND(($G7-$F7+1)*$H7,0)-1))</formula>
    </cfRule>
    <cfRule type="expression" dxfId="15" priority="2859">
      <formula>AND($C7="Structure (couche de forme)", $F7&gt;0, $G7&gt;0, $CS$7&gt;=$F7, $CS$7&lt;=$G7)</formula>
    </cfRule>
    <cfRule type="expression" dxfId="16" priority="2860">
      <formula>AND($C7="Structure (couche de forme)", $F7&gt;0, $G7&gt;0, $CS$7&gt;=$F7, $CS$7&lt;=($F7+ROUND(($G7-$F7+1)*$H7,0)-1))</formula>
    </cfRule>
    <cfRule type="expression" dxfId="17" priority="2861">
      <formula>AND($C7="Fondation/Grave", $F7&gt;0, $G7&gt;0, $CS$7&gt;=$F7, $CS$7&lt;=$G7)</formula>
    </cfRule>
    <cfRule type="expression" dxfId="18" priority="2862">
      <formula>AND($C7="Fondation/Grave", $F7&gt;0, $G7&gt;0, $CS$7&gt;=$F7, $CS$7&lt;=($F7+ROUND(($G7-$F7+1)*$H7,0)-1))</formula>
    </cfRule>
    <cfRule type="expression" dxfId="19" priority="2863">
      <formula>AND($C7="Enrobés / Béton", $F7&gt;0, $G7&gt;0, $CS$7&gt;=$F7, $CS$7&lt;=$G7)</formula>
    </cfRule>
    <cfRule type="expression" dxfId="20" priority="2864">
      <formula>AND($C7="Enrobés / Béton", $F7&gt;0, $G7&gt;0, $CS$7&gt;=$F7, $CS$7&lt;=($F7+ROUND(($G7-$F7+1)*$H7,0)-1))</formula>
    </cfRule>
    <cfRule type="expression" dxfId="21" priority="2865">
      <formula>AND($C7="Bordures &amp; Trottoirs", $F7&gt;0, $G7&gt;0, $CS$7&gt;=$F7, $CS$7&lt;=$G7)</formula>
    </cfRule>
    <cfRule type="expression" dxfId="22" priority="2866">
      <formula>AND($C7="Bordures &amp; Trottoirs", $F7&gt;0, $G7&gt;0, $CS$7&gt;=$F7, $CS$7&lt;=($F7+ROUND(($G7-$F7+1)*$H7,0)-1))</formula>
    </cfRule>
    <cfRule type="expression" dxfId="23" priority="2867">
      <formula>AND($C7="Caniveaux &amp; Avaloirs", $F7&gt;0, $G7&gt;0, $CS$7&gt;=$F7, $CS$7&lt;=$G7)</formula>
    </cfRule>
    <cfRule type="expression" dxfId="24" priority="2868">
      <formula>AND($C7="Caniveaux &amp; Avaloirs", $F7&gt;0, $G7&gt;0, $CS$7&gt;=$F7, $CS$7&lt;=($F7+ROUND(($G7-$F7+1)*$H7,0)-1))</formula>
    </cfRule>
    <cfRule type="expression" dxfId="25" priority="2869">
      <formula>AND($C7="Éclairage / Candélabres", $F7&gt;0, $G7&gt;0, $CS$7&gt;=$F7, $CS$7&lt;=$G7)</formula>
    </cfRule>
    <cfRule type="expression" dxfId="26" priority="2870">
      <formula>AND($C7="Éclairage / Candélabres", $F7&gt;0, $G7&gt;0, $CS$7&gt;=$F7, $CS$7&lt;=($F7+ROUND(($G7-$F7+1)*$H7,0)-1))</formula>
    </cfRule>
    <cfRule type="expression" dxfId="27" priority="2871">
      <formula>AND($C7="Marquage &amp; Signalétique", $F7&gt;0, $G7&gt;0, $CS$7&gt;=$F7, $CS$7&lt;=$G7)</formula>
    </cfRule>
    <cfRule type="expression" dxfId="28" priority="2872">
      <formula>AND($C7="Marquage &amp; Signalétique", $F7&gt;0, $G7&gt;0, $CS$7&gt;=$F7, $CS$7&lt;=($F7+ROUND(($G7-$F7+1)*$H7,0)-1))</formula>
    </cfRule>
    <cfRule type="expression" dxfId="29" priority="2873">
      <formula>AND($C7="Espaces verts / Finitions", $F7&gt;0, $G7&gt;0, $CS$7&gt;=$F7, $CS$7&lt;=$G7)</formula>
    </cfRule>
    <cfRule type="expression" dxfId="30" priority="2874">
      <formula>AND($C7="Espaces verts / Finitions", $F7&gt;0, $G7&gt;0, $CS$7&gt;=$F7, $CS$7&lt;=($F7+ROUND(($G7-$F7+1)*$H7,0)-1))</formula>
    </cfRule>
    <cfRule type="expression" dxfId="31" priority="2875">
      <formula>AND($C7="Réception &amp; Réserves", $F7&gt;0, $G7&gt;0, $CS$7&gt;=$F7, $CS$7&lt;=$G7)</formula>
    </cfRule>
    <cfRule type="expression" dxfId="32" priority="2876">
      <formula>AND($C7="Réception &amp; Réserves", $F7&gt;0, $G7&gt;0, $CS$7&gt;=$F7, $CS$7&lt;=($F7+ROUND(($G7-$F7+1)*$H7,0)-1))</formula>
    </cfRule>
    <cfRule type="expression" dxfId="0" priority="2877">
      <formula>AND($C7="Réouverture circulation", $F7&gt;0, $G7&gt;0, $CS$7&gt;=$F7, $CS$7&lt;=$G7)</formula>
    </cfRule>
    <cfRule type="expression" dxfId="33" priority="2878">
      <formula>AND($C7="Réouverture circulation", $F7&gt;0, $G7&gt;0, $CS$7&gt;=$F7, $CS$7&lt;=($F7+ROUND(($G7-$F7+1)*$H7,0)-1))</formula>
    </cfRule>
  </conditionalFormatting>
  <conditionalFormatting sqref="CT7:CT43">
    <cfRule type="expression" dxfId="0" priority="88">
      <formula>($CT$7=TODAY())</formula>
    </cfRule>
  </conditionalFormatting>
  <conditionalFormatting sqref="CT8:CT43">
    <cfRule type="expression" dxfId="3" priority="2879">
      <formula>AND($C7="Études &amp; DICT", $F7&gt;0, $G7&gt;0, $CT$7&gt;=$F7, $CT$7&lt;=$G7)</formula>
    </cfRule>
    <cfRule type="expression" dxfId="4" priority="2880">
      <formula>AND($C7="Études &amp; DICT", $F7&gt;0, $G7&gt;0, $CT$7&gt;=$F7, $CT$7&lt;=($F7+ROUND(($G7-$F7+1)*$H7,0)-1))</formula>
    </cfRule>
    <cfRule type="expression" dxfId="5" priority="2881">
      <formula>AND($C7="Piquetage &amp; Implantation", $F7&gt;0, $G7&gt;0, $CT$7&gt;=$F7, $CT$7&lt;=$G7)</formula>
    </cfRule>
    <cfRule type="expression" dxfId="6" priority="2882">
      <formula>AND($C7="Piquetage &amp; Implantation", $F7&gt;0, $G7&gt;0, $CT$7&gt;=$F7, $CT$7&lt;=($F7+ROUND(($G7-$F7+1)*$H7,0)-1))</formula>
    </cfRule>
    <cfRule type="expression" dxfId="7" priority="2883">
      <formula>AND($C7="Préparation &amp; Signalisation", $F7&gt;0, $G7&gt;0, $CT$7&gt;=$F7, $CT$7&lt;=$G7)</formula>
    </cfRule>
    <cfRule type="expression" dxfId="8" priority="2884">
      <formula>AND($C7="Préparation &amp; Signalisation", $F7&gt;0, $G7&gt;0, $CT$7&gt;=$F7, $CT$7&lt;=($F7+ROUND(($G7-$F7+1)*$H7,0)-1))</formula>
    </cfRule>
    <cfRule type="expression" dxfId="9" priority="2885">
      <formula>AND($C7="Terrassement", $F7&gt;0, $G7&gt;0, $CT$7&gt;=$F7, $CT$7&lt;=$G7)</formula>
    </cfRule>
    <cfRule type="expression" dxfId="10" priority="2886">
      <formula>AND($C7="Terrassement", $F7&gt;0, $G7&gt;0, $CT$7&gt;=$F7, $CT$7&lt;=($F7+ROUND(($G7-$F7+1)*$H7,0)-1))</formula>
    </cfRule>
    <cfRule type="expression" dxfId="11" priority="2887">
      <formula>AND($C7="Réseaux (EU/EP/ER/GAZ)", $F7&gt;0, $G7&gt;0, $CT$7&gt;=$F7, $CT$7&lt;=$G7)</formula>
    </cfRule>
    <cfRule type="expression" dxfId="12" priority="2888">
      <formula>AND($C7="Réseaux (EU/EP/ER/GAZ)", $F7&gt;0, $G7&gt;0, $CT$7&gt;=$F7, $CT$7&lt;=($F7+ROUND(($G7-$F7+1)*$H7,0)-1))</formula>
    </cfRule>
    <cfRule type="expression" dxfId="13" priority="2889">
      <formula>AND($C7="Regard &amp; Branchement", $F7&gt;0, $G7&gt;0, $CT$7&gt;=$F7, $CT$7&lt;=$G7)</formula>
    </cfRule>
    <cfRule type="expression" dxfId="14" priority="2890">
      <formula>AND($C7="Regard &amp; Branchement", $F7&gt;0, $G7&gt;0, $CT$7&gt;=$F7, $CT$7&lt;=($F7+ROUND(($G7-$F7+1)*$H7,0)-1))</formula>
    </cfRule>
    <cfRule type="expression" dxfId="15" priority="2891">
      <formula>AND($C7="Structure (couche de forme)", $F7&gt;0, $G7&gt;0, $CT$7&gt;=$F7, $CT$7&lt;=$G7)</formula>
    </cfRule>
    <cfRule type="expression" dxfId="16" priority="2892">
      <formula>AND($C7="Structure (couche de forme)", $F7&gt;0, $G7&gt;0, $CT$7&gt;=$F7, $CT$7&lt;=($F7+ROUND(($G7-$F7+1)*$H7,0)-1))</formula>
    </cfRule>
    <cfRule type="expression" dxfId="17" priority="2893">
      <formula>AND($C7="Fondation/Grave", $F7&gt;0, $G7&gt;0, $CT$7&gt;=$F7, $CT$7&lt;=$G7)</formula>
    </cfRule>
    <cfRule type="expression" dxfId="18" priority="2894">
      <formula>AND($C7="Fondation/Grave", $F7&gt;0, $G7&gt;0, $CT$7&gt;=$F7, $CT$7&lt;=($F7+ROUND(($G7-$F7+1)*$H7,0)-1))</formula>
    </cfRule>
    <cfRule type="expression" dxfId="19" priority="2895">
      <formula>AND($C7="Enrobés / Béton", $F7&gt;0, $G7&gt;0, $CT$7&gt;=$F7, $CT$7&lt;=$G7)</formula>
    </cfRule>
    <cfRule type="expression" dxfId="20" priority="2896">
      <formula>AND($C7="Enrobés / Béton", $F7&gt;0, $G7&gt;0, $CT$7&gt;=$F7, $CT$7&lt;=($F7+ROUND(($G7-$F7+1)*$H7,0)-1))</formula>
    </cfRule>
    <cfRule type="expression" dxfId="21" priority="2897">
      <formula>AND($C7="Bordures &amp; Trottoirs", $F7&gt;0, $G7&gt;0, $CT$7&gt;=$F7, $CT$7&lt;=$G7)</formula>
    </cfRule>
    <cfRule type="expression" dxfId="22" priority="2898">
      <formula>AND($C7="Bordures &amp; Trottoirs", $F7&gt;0, $G7&gt;0, $CT$7&gt;=$F7, $CT$7&lt;=($F7+ROUND(($G7-$F7+1)*$H7,0)-1))</formula>
    </cfRule>
    <cfRule type="expression" dxfId="23" priority="2899">
      <formula>AND($C7="Caniveaux &amp; Avaloirs", $F7&gt;0, $G7&gt;0, $CT$7&gt;=$F7, $CT$7&lt;=$G7)</formula>
    </cfRule>
    <cfRule type="expression" dxfId="24" priority="2900">
      <formula>AND($C7="Caniveaux &amp; Avaloirs", $F7&gt;0, $G7&gt;0, $CT$7&gt;=$F7, $CT$7&lt;=($F7+ROUND(($G7-$F7+1)*$H7,0)-1))</formula>
    </cfRule>
    <cfRule type="expression" dxfId="25" priority="2901">
      <formula>AND($C7="Éclairage / Candélabres", $F7&gt;0, $G7&gt;0, $CT$7&gt;=$F7, $CT$7&lt;=$G7)</formula>
    </cfRule>
    <cfRule type="expression" dxfId="26" priority="2902">
      <formula>AND($C7="Éclairage / Candélabres", $F7&gt;0, $G7&gt;0, $CT$7&gt;=$F7, $CT$7&lt;=($F7+ROUND(($G7-$F7+1)*$H7,0)-1))</formula>
    </cfRule>
    <cfRule type="expression" dxfId="27" priority="2903">
      <formula>AND($C7="Marquage &amp; Signalétique", $F7&gt;0, $G7&gt;0, $CT$7&gt;=$F7, $CT$7&lt;=$G7)</formula>
    </cfRule>
    <cfRule type="expression" dxfId="28" priority="2904">
      <formula>AND($C7="Marquage &amp; Signalétique", $F7&gt;0, $G7&gt;0, $CT$7&gt;=$F7, $CT$7&lt;=($F7+ROUND(($G7-$F7+1)*$H7,0)-1))</formula>
    </cfRule>
    <cfRule type="expression" dxfId="29" priority="2905">
      <formula>AND($C7="Espaces verts / Finitions", $F7&gt;0, $G7&gt;0, $CT$7&gt;=$F7, $CT$7&lt;=$G7)</formula>
    </cfRule>
    <cfRule type="expression" dxfId="30" priority="2906">
      <formula>AND($C7="Espaces verts / Finitions", $F7&gt;0, $G7&gt;0, $CT$7&gt;=$F7, $CT$7&lt;=($F7+ROUND(($G7-$F7+1)*$H7,0)-1))</formula>
    </cfRule>
    <cfRule type="expression" dxfId="31" priority="2907">
      <formula>AND($C7="Réception &amp; Réserves", $F7&gt;0, $G7&gt;0, $CT$7&gt;=$F7, $CT$7&lt;=$G7)</formula>
    </cfRule>
    <cfRule type="expression" dxfId="32" priority="2908">
      <formula>AND($C7="Réception &amp; Réserves", $F7&gt;0, $G7&gt;0, $CT$7&gt;=$F7, $CT$7&lt;=($F7+ROUND(($G7-$F7+1)*$H7,0)-1))</formula>
    </cfRule>
    <cfRule type="expression" dxfId="0" priority="2909">
      <formula>AND($C7="Réouverture circulation", $F7&gt;0, $G7&gt;0, $CT$7&gt;=$F7, $CT$7&lt;=$G7)</formula>
    </cfRule>
    <cfRule type="expression" dxfId="33" priority="2910">
      <formula>AND($C7="Réouverture circulation", $F7&gt;0, $G7&gt;0, $CT$7&gt;=$F7, $CT$7&lt;=($F7+ROUND(($G7-$F7+1)*$H7,0)-1))</formula>
    </cfRule>
  </conditionalFormatting>
  <conditionalFormatting sqref="CU7:CU43">
    <cfRule type="expression" dxfId="0" priority="89">
      <formula>($CU$7=TODAY())</formula>
    </cfRule>
  </conditionalFormatting>
  <conditionalFormatting sqref="CU8:CU43">
    <cfRule type="expression" dxfId="3" priority="2911">
      <formula>AND($C7="Études &amp; DICT", $F7&gt;0, $G7&gt;0, $CU$7&gt;=$F7, $CU$7&lt;=$G7)</formula>
    </cfRule>
    <cfRule type="expression" dxfId="4" priority="2912">
      <formula>AND($C7="Études &amp; DICT", $F7&gt;0, $G7&gt;0, $CU$7&gt;=$F7, $CU$7&lt;=($F7+ROUND(($G7-$F7+1)*$H7,0)-1))</formula>
    </cfRule>
    <cfRule type="expression" dxfId="5" priority="2913">
      <formula>AND($C7="Piquetage &amp; Implantation", $F7&gt;0, $G7&gt;0, $CU$7&gt;=$F7, $CU$7&lt;=$G7)</formula>
    </cfRule>
    <cfRule type="expression" dxfId="6" priority="2914">
      <formula>AND($C7="Piquetage &amp; Implantation", $F7&gt;0, $G7&gt;0, $CU$7&gt;=$F7, $CU$7&lt;=($F7+ROUND(($G7-$F7+1)*$H7,0)-1))</formula>
    </cfRule>
    <cfRule type="expression" dxfId="7" priority="2915">
      <formula>AND($C7="Préparation &amp; Signalisation", $F7&gt;0, $G7&gt;0, $CU$7&gt;=$F7, $CU$7&lt;=$G7)</formula>
    </cfRule>
    <cfRule type="expression" dxfId="8" priority="2916">
      <formula>AND($C7="Préparation &amp; Signalisation", $F7&gt;0, $G7&gt;0, $CU$7&gt;=$F7, $CU$7&lt;=($F7+ROUND(($G7-$F7+1)*$H7,0)-1))</formula>
    </cfRule>
    <cfRule type="expression" dxfId="9" priority="2917">
      <formula>AND($C7="Terrassement", $F7&gt;0, $G7&gt;0, $CU$7&gt;=$F7, $CU$7&lt;=$G7)</formula>
    </cfRule>
    <cfRule type="expression" dxfId="10" priority="2918">
      <formula>AND($C7="Terrassement", $F7&gt;0, $G7&gt;0, $CU$7&gt;=$F7, $CU$7&lt;=($F7+ROUND(($G7-$F7+1)*$H7,0)-1))</formula>
    </cfRule>
    <cfRule type="expression" dxfId="11" priority="2919">
      <formula>AND($C7="Réseaux (EU/EP/ER/GAZ)", $F7&gt;0, $G7&gt;0, $CU$7&gt;=$F7, $CU$7&lt;=$G7)</formula>
    </cfRule>
    <cfRule type="expression" dxfId="12" priority="2920">
      <formula>AND($C7="Réseaux (EU/EP/ER/GAZ)", $F7&gt;0, $G7&gt;0, $CU$7&gt;=$F7, $CU$7&lt;=($F7+ROUND(($G7-$F7+1)*$H7,0)-1))</formula>
    </cfRule>
    <cfRule type="expression" dxfId="13" priority="2921">
      <formula>AND($C7="Regard &amp; Branchement", $F7&gt;0, $G7&gt;0, $CU$7&gt;=$F7, $CU$7&lt;=$G7)</formula>
    </cfRule>
    <cfRule type="expression" dxfId="14" priority="2922">
      <formula>AND($C7="Regard &amp; Branchement", $F7&gt;0, $G7&gt;0, $CU$7&gt;=$F7, $CU$7&lt;=($F7+ROUND(($G7-$F7+1)*$H7,0)-1))</formula>
    </cfRule>
    <cfRule type="expression" dxfId="15" priority="2923">
      <formula>AND($C7="Structure (couche de forme)", $F7&gt;0, $G7&gt;0, $CU$7&gt;=$F7, $CU$7&lt;=$G7)</formula>
    </cfRule>
    <cfRule type="expression" dxfId="16" priority="2924">
      <formula>AND($C7="Structure (couche de forme)", $F7&gt;0, $G7&gt;0, $CU$7&gt;=$F7, $CU$7&lt;=($F7+ROUND(($G7-$F7+1)*$H7,0)-1))</formula>
    </cfRule>
    <cfRule type="expression" dxfId="17" priority="2925">
      <formula>AND($C7="Fondation/Grave", $F7&gt;0, $G7&gt;0, $CU$7&gt;=$F7, $CU$7&lt;=$G7)</formula>
    </cfRule>
    <cfRule type="expression" dxfId="18" priority="2926">
      <formula>AND($C7="Fondation/Grave", $F7&gt;0, $G7&gt;0, $CU$7&gt;=$F7, $CU$7&lt;=($F7+ROUND(($G7-$F7+1)*$H7,0)-1))</formula>
    </cfRule>
    <cfRule type="expression" dxfId="19" priority="2927">
      <formula>AND($C7="Enrobés / Béton", $F7&gt;0, $G7&gt;0, $CU$7&gt;=$F7, $CU$7&lt;=$G7)</formula>
    </cfRule>
    <cfRule type="expression" dxfId="20" priority="2928">
      <formula>AND($C7="Enrobés / Béton", $F7&gt;0, $G7&gt;0, $CU$7&gt;=$F7, $CU$7&lt;=($F7+ROUND(($G7-$F7+1)*$H7,0)-1))</formula>
    </cfRule>
    <cfRule type="expression" dxfId="21" priority="2929">
      <formula>AND($C7="Bordures &amp; Trottoirs", $F7&gt;0, $G7&gt;0, $CU$7&gt;=$F7, $CU$7&lt;=$G7)</formula>
    </cfRule>
    <cfRule type="expression" dxfId="22" priority="2930">
      <formula>AND($C7="Bordures &amp; Trottoirs", $F7&gt;0, $G7&gt;0, $CU$7&gt;=$F7, $CU$7&lt;=($F7+ROUND(($G7-$F7+1)*$H7,0)-1))</formula>
    </cfRule>
    <cfRule type="expression" dxfId="23" priority="2931">
      <formula>AND($C7="Caniveaux &amp; Avaloirs", $F7&gt;0, $G7&gt;0, $CU$7&gt;=$F7, $CU$7&lt;=$G7)</formula>
    </cfRule>
    <cfRule type="expression" dxfId="24" priority="2932">
      <formula>AND($C7="Caniveaux &amp; Avaloirs", $F7&gt;0, $G7&gt;0, $CU$7&gt;=$F7, $CU$7&lt;=($F7+ROUND(($G7-$F7+1)*$H7,0)-1))</formula>
    </cfRule>
    <cfRule type="expression" dxfId="25" priority="2933">
      <formula>AND($C7="Éclairage / Candélabres", $F7&gt;0, $G7&gt;0, $CU$7&gt;=$F7, $CU$7&lt;=$G7)</formula>
    </cfRule>
    <cfRule type="expression" dxfId="26" priority="2934">
      <formula>AND($C7="Éclairage / Candélabres", $F7&gt;0, $G7&gt;0, $CU$7&gt;=$F7, $CU$7&lt;=($F7+ROUND(($G7-$F7+1)*$H7,0)-1))</formula>
    </cfRule>
    <cfRule type="expression" dxfId="27" priority="2935">
      <formula>AND($C7="Marquage &amp; Signalétique", $F7&gt;0, $G7&gt;0, $CU$7&gt;=$F7, $CU$7&lt;=$G7)</formula>
    </cfRule>
    <cfRule type="expression" dxfId="28" priority="2936">
      <formula>AND($C7="Marquage &amp; Signalétique", $F7&gt;0, $G7&gt;0, $CU$7&gt;=$F7, $CU$7&lt;=($F7+ROUND(($G7-$F7+1)*$H7,0)-1))</formula>
    </cfRule>
    <cfRule type="expression" dxfId="29" priority="2937">
      <formula>AND($C7="Espaces verts / Finitions", $F7&gt;0, $G7&gt;0, $CU$7&gt;=$F7, $CU$7&lt;=$G7)</formula>
    </cfRule>
    <cfRule type="expression" dxfId="30" priority="2938">
      <formula>AND($C7="Espaces verts / Finitions", $F7&gt;0, $G7&gt;0, $CU$7&gt;=$F7, $CU$7&lt;=($F7+ROUND(($G7-$F7+1)*$H7,0)-1))</formula>
    </cfRule>
    <cfRule type="expression" dxfId="31" priority="2939">
      <formula>AND($C7="Réception &amp; Réserves", $F7&gt;0, $G7&gt;0, $CU$7&gt;=$F7, $CU$7&lt;=$G7)</formula>
    </cfRule>
    <cfRule type="expression" dxfId="32" priority="2940">
      <formula>AND($C7="Réception &amp; Réserves", $F7&gt;0, $G7&gt;0, $CU$7&gt;=$F7, $CU$7&lt;=($F7+ROUND(($G7-$F7+1)*$H7,0)-1))</formula>
    </cfRule>
    <cfRule type="expression" dxfId="0" priority="2941">
      <formula>AND($C7="Réouverture circulation", $F7&gt;0, $G7&gt;0, $CU$7&gt;=$F7, $CU$7&lt;=$G7)</formula>
    </cfRule>
    <cfRule type="expression" dxfId="33" priority="2942">
      <formula>AND($C7="Réouverture circulation", $F7&gt;0, $G7&gt;0, $CU$7&gt;=$F7, $CU$7&lt;=($F7+ROUND(($G7-$F7+1)*$H7,0)-1))</formula>
    </cfRule>
  </conditionalFormatting>
  <conditionalFormatting sqref="CV7:CV43">
    <cfRule type="expression" dxfId="0" priority="90">
      <formula>($CV$7=TODAY())</formula>
    </cfRule>
  </conditionalFormatting>
  <conditionalFormatting sqref="CV8:CV43">
    <cfRule type="expression" dxfId="3" priority="2943">
      <formula>AND($C7="Études &amp; DICT", $F7&gt;0, $G7&gt;0, $CV$7&gt;=$F7, $CV$7&lt;=$G7)</formula>
    </cfRule>
    <cfRule type="expression" dxfId="4" priority="2944">
      <formula>AND($C7="Études &amp; DICT", $F7&gt;0, $G7&gt;0, $CV$7&gt;=$F7, $CV$7&lt;=($F7+ROUND(($G7-$F7+1)*$H7,0)-1))</formula>
    </cfRule>
    <cfRule type="expression" dxfId="5" priority="2945">
      <formula>AND($C7="Piquetage &amp; Implantation", $F7&gt;0, $G7&gt;0, $CV$7&gt;=$F7, $CV$7&lt;=$G7)</formula>
    </cfRule>
    <cfRule type="expression" dxfId="6" priority="2946">
      <formula>AND($C7="Piquetage &amp; Implantation", $F7&gt;0, $G7&gt;0, $CV$7&gt;=$F7, $CV$7&lt;=($F7+ROUND(($G7-$F7+1)*$H7,0)-1))</formula>
    </cfRule>
    <cfRule type="expression" dxfId="7" priority="2947">
      <formula>AND($C7="Préparation &amp; Signalisation", $F7&gt;0, $G7&gt;0, $CV$7&gt;=$F7, $CV$7&lt;=$G7)</formula>
    </cfRule>
    <cfRule type="expression" dxfId="8" priority="2948">
      <formula>AND($C7="Préparation &amp; Signalisation", $F7&gt;0, $G7&gt;0, $CV$7&gt;=$F7, $CV$7&lt;=($F7+ROUND(($G7-$F7+1)*$H7,0)-1))</formula>
    </cfRule>
    <cfRule type="expression" dxfId="9" priority="2949">
      <formula>AND($C7="Terrassement", $F7&gt;0, $G7&gt;0, $CV$7&gt;=$F7, $CV$7&lt;=$G7)</formula>
    </cfRule>
    <cfRule type="expression" dxfId="10" priority="2950">
      <formula>AND($C7="Terrassement", $F7&gt;0, $G7&gt;0, $CV$7&gt;=$F7, $CV$7&lt;=($F7+ROUND(($G7-$F7+1)*$H7,0)-1))</formula>
    </cfRule>
    <cfRule type="expression" dxfId="11" priority="2951">
      <formula>AND($C7="Réseaux (EU/EP/ER/GAZ)", $F7&gt;0, $G7&gt;0, $CV$7&gt;=$F7, $CV$7&lt;=$G7)</formula>
    </cfRule>
    <cfRule type="expression" dxfId="12" priority="2952">
      <formula>AND($C7="Réseaux (EU/EP/ER/GAZ)", $F7&gt;0, $G7&gt;0, $CV$7&gt;=$F7, $CV$7&lt;=($F7+ROUND(($G7-$F7+1)*$H7,0)-1))</formula>
    </cfRule>
    <cfRule type="expression" dxfId="13" priority="2953">
      <formula>AND($C7="Regard &amp; Branchement", $F7&gt;0, $G7&gt;0, $CV$7&gt;=$F7, $CV$7&lt;=$G7)</formula>
    </cfRule>
    <cfRule type="expression" dxfId="14" priority="2954">
      <formula>AND($C7="Regard &amp; Branchement", $F7&gt;0, $G7&gt;0, $CV$7&gt;=$F7, $CV$7&lt;=($F7+ROUND(($G7-$F7+1)*$H7,0)-1))</formula>
    </cfRule>
    <cfRule type="expression" dxfId="15" priority="2955">
      <formula>AND($C7="Structure (couche de forme)", $F7&gt;0, $G7&gt;0, $CV$7&gt;=$F7, $CV$7&lt;=$G7)</formula>
    </cfRule>
    <cfRule type="expression" dxfId="16" priority="2956">
      <formula>AND($C7="Structure (couche de forme)", $F7&gt;0, $G7&gt;0, $CV$7&gt;=$F7, $CV$7&lt;=($F7+ROUND(($G7-$F7+1)*$H7,0)-1))</formula>
    </cfRule>
    <cfRule type="expression" dxfId="17" priority="2957">
      <formula>AND($C7="Fondation/Grave", $F7&gt;0, $G7&gt;0, $CV$7&gt;=$F7, $CV$7&lt;=$G7)</formula>
    </cfRule>
    <cfRule type="expression" dxfId="18" priority="2958">
      <formula>AND($C7="Fondation/Grave", $F7&gt;0, $G7&gt;0, $CV$7&gt;=$F7, $CV$7&lt;=($F7+ROUND(($G7-$F7+1)*$H7,0)-1))</formula>
    </cfRule>
    <cfRule type="expression" dxfId="19" priority="2959">
      <formula>AND($C7="Enrobés / Béton", $F7&gt;0, $G7&gt;0, $CV$7&gt;=$F7, $CV$7&lt;=$G7)</formula>
    </cfRule>
    <cfRule type="expression" dxfId="20" priority="2960">
      <formula>AND($C7="Enrobés / Béton", $F7&gt;0, $G7&gt;0, $CV$7&gt;=$F7, $CV$7&lt;=($F7+ROUND(($G7-$F7+1)*$H7,0)-1))</formula>
    </cfRule>
    <cfRule type="expression" dxfId="21" priority="2961">
      <formula>AND($C7="Bordures &amp; Trottoirs", $F7&gt;0, $G7&gt;0, $CV$7&gt;=$F7, $CV$7&lt;=$G7)</formula>
    </cfRule>
    <cfRule type="expression" dxfId="22" priority="2962">
      <formula>AND($C7="Bordures &amp; Trottoirs", $F7&gt;0, $G7&gt;0, $CV$7&gt;=$F7, $CV$7&lt;=($F7+ROUND(($G7-$F7+1)*$H7,0)-1))</formula>
    </cfRule>
    <cfRule type="expression" dxfId="23" priority="2963">
      <formula>AND($C7="Caniveaux &amp; Avaloirs", $F7&gt;0, $G7&gt;0, $CV$7&gt;=$F7, $CV$7&lt;=$G7)</formula>
    </cfRule>
    <cfRule type="expression" dxfId="24" priority="2964">
      <formula>AND($C7="Caniveaux &amp; Avaloirs", $F7&gt;0, $G7&gt;0, $CV$7&gt;=$F7, $CV$7&lt;=($F7+ROUND(($G7-$F7+1)*$H7,0)-1))</formula>
    </cfRule>
    <cfRule type="expression" dxfId="25" priority="2965">
      <formula>AND($C7="Éclairage / Candélabres", $F7&gt;0, $G7&gt;0, $CV$7&gt;=$F7, $CV$7&lt;=$G7)</formula>
    </cfRule>
    <cfRule type="expression" dxfId="26" priority="2966">
      <formula>AND($C7="Éclairage / Candélabres", $F7&gt;0, $G7&gt;0, $CV$7&gt;=$F7, $CV$7&lt;=($F7+ROUND(($G7-$F7+1)*$H7,0)-1))</formula>
    </cfRule>
    <cfRule type="expression" dxfId="27" priority="2967">
      <formula>AND($C7="Marquage &amp; Signalétique", $F7&gt;0, $G7&gt;0, $CV$7&gt;=$F7, $CV$7&lt;=$G7)</formula>
    </cfRule>
    <cfRule type="expression" dxfId="28" priority="2968">
      <formula>AND($C7="Marquage &amp; Signalétique", $F7&gt;0, $G7&gt;0, $CV$7&gt;=$F7, $CV$7&lt;=($F7+ROUND(($G7-$F7+1)*$H7,0)-1))</formula>
    </cfRule>
    <cfRule type="expression" dxfId="29" priority="2969">
      <formula>AND($C7="Espaces verts / Finitions", $F7&gt;0, $G7&gt;0, $CV$7&gt;=$F7, $CV$7&lt;=$G7)</formula>
    </cfRule>
    <cfRule type="expression" dxfId="30" priority="2970">
      <formula>AND($C7="Espaces verts / Finitions", $F7&gt;0, $G7&gt;0, $CV$7&gt;=$F7, $CV$7&lt;=($F7+ROUND(($G7-$F7+1)*$H7,0)-1))</formula>
    </cfRule>
    <cfRule type="expression" dxfId="31" priority="2971">
      <formula>AND($C7="Réception &amp; Réserves", $F7&gt;0, $G7&gt;0, $CV$7&gt;=$F7, $CV$7&lt;=$G7)</formula>
    </cfRule>
    <cfRule type="expression" dxfId="32" priority="2972">
      <formula>AND($C7="Réception &amp; Réserves", $F7&gt;0, $G7&gt;0, $CV$7&gt;=$F7, $CV$7&lt;=($F7+ROUND(($G7-$F7+1)*$H7,0)-1))</formula>
    </cfRule>
    <cfRule type="expression" dxfId="0" priority="2973">
      <formula>AND($C7="Réouverture circulation", $F7&gt;0, $G7&gt;0, $CV$7&gt;=$F7, $CV$7&lt;=$G7)</formula>
    </cfRule>
    <cfRule type="expression" dxfId="33" priority="2974">
      <formula>AND($C7="Réouverture circulation", $F7&gt;0, $G7&gt;0, $CV$7&gt;=$F7, $CV$7&lt;=($F7+ROUND(($G7-$F7+1)*$H7,0)-1))</formula>
    </cfRule>
  </conditionalFormatting>
  <conditionalFormatting sqref="CW7:CW43">
    <cfRule type="expression" dxfId="0" priority="91">
      <formula>($CW$7=TODAY())</formula>
    </cfRule>
  </conditionalFormatting>
  <conditionalFormatting sqref="CW8:CW43">
    <cfRule type="expression" dxfId="3" priority="2975">
      <formula>AND($C7="Études &amp; DICT", $F7&gt;0, $G7&gt;0, $CW$7&gt;=$F7, $CW$7&lt;=$G7)</formula>
    </cfRule>
    <cfRule type="expression" dxfId="4" priority="2976">
      <formula>AND($C7="Études &amp; DICT", $F7&gt;0, $G7&gt;0, $CW$7&gt;=$F7, $CW$7&lt;=($F7+ROUND(($G7-$F7+1)*$H7,0)-1))</formula>
    </cfRule>
    <cfRule type="expression" dxfId="5" priority="2977">
      <formula>AND($C7="Piquetage &amp; Implantation", $F7&gt;0, $G7&gt;0, $CW$7&gt;=$F7, $CW$7&lt;=$G7)</formula>
    </cfRule>
    <cfRule type="expression" dxfId="6" priority="2978">
      <formula>AND($C7="Piquetage &amp; Implantation", $F7&gt;0, $G7&gt;0, $CW$7&gt;=$F7, $CW$7&lt;=($F7+ROUND(($G7-$F7+1)*$H7,0)-1))</formula>
    </cfRule>
    <cfRule type="expression" dxfId="7" priority="2979">
      <formula>AND($C7="Préparation &amp; Signalisation", $F7&gt;0, $G7&gt;0, $CW$7&gt;=$F7, $CW$7&lt;=$G7)</formula>
    </cfRule>
    <cfRule type="expression" dxfId="8" priority="2980">
      <formula>AND($C7="Préparation &amp; Signalisation", $F7&gt;0, $G7&gt;0, $CW$7&gt;=$F7, $CW$7&lt;=($F7+ROUND(($G7-$F7+1)*$H7,0)-1))</formula>
    </cfRule>
    <cfRule type="expression" dxfId="9" priority="2981">
      <formula>AND($C7="Terrassement", $F7&gt;0, $G7&gt;0, $CW$7&gt;=$F7, $CW$7&lt;=$G7)</formula>
    </cfRule>
    <cfRule type="expression" dxfId="10" priority="2982">
      <formula>AND($C7="Terrassement", $F7&gt;0, $G7&gt;0, $CW$7&gt;=$F7, $CW$7&lt;=($F7+ROUND(($G7-$F7+1)*$H7,0)-1))</formula>
    </cfRule>
    <cfRule type="expression" dxfId="11" priority="2983">
      <formula>AND($C7="Réseaux (EU/EP/ER/GAZ)", $F7&gt;0, $G7&gt;0, $CW$7&gt;=$F7, $CW$7&lt;=$G7)</formula>
    </cfRule>
    <cfRule type="expression" dxfId="12" priority="2984">
      <formula>AND($C7="Réseaux (EU/EP/ER/GAZ)", $F7&gt;0, $G7&gt;0, $CW$7&gt;=$F7, $CW$7&lt;=($F7+ROUND(($G7-$F7+1)*$H7,0)-1))</formula>
    </cfRule>
    <cfRule type="expression" dxfId="13" priority="2985">
      <formula>AND($C7="Regard &amp; Branchement", $F7&gt;0, $G7&gt;0, $CW$7&gt;=$F7, $CW$7&lt;=$G7)</formula>
    </cfRule>
    <cfRule type="expression" dxfId="14" priority="2986">
      <formula>AND($C7="Regard &amp; Branchement", $F7&gt;0, $G7&gt;0, $CW$7&gt;=$F7, $CW$7&lt;=($F7+ROUND(($G7-$F7+1)*$H7,0)-1))</formula>
    </cfRule>
    <cfRule type="expression" dxfId="15" priority="2987">
      <formula>AND($C7="Structure (couche de forme)", $F7&gt;0, $G7&gt;0, $CW$7&gt;=$F7, $CW$7&lt;=$G7)</formula>
    </cfRule>
    <cfRule type="expression" dxfId="16" priority="2988">
      <formula>AND($C7="Structure (couche de forme)", $F7&gt;0, $G7&gt;0, $CW$7&gt;=$F7, $CW$7&lt;=($F7+ROUND(($G7-$F7+1)*$H7,0)-1))</formula>
    </cfRule>
    <cfRule type="expression" dxfId="17" priority="2989">
      <formula>AND($C7="Fondation/Grave", $F7&gt;0, $G7&gt;0, $CW$7&gt;=$F7, $CW$7&lt;=$G7)</formula>
    </cfRule>
    <cfRule type="expression" dxfId="18" priority="2990">
      <formula>AND($C7="Fondation/Grave", $F7&gt;0, $G7&gt;0, $CW$7&gt;=$F7, $CW$7&lt;=($F7+ROUND(($G7-$F7+1)*$H7,0)-1))</formula>
    </cfRule>
    <cfRule type="expression" dxfId="19" priority="2991">
      <formula>AND($C7="Enrobés / Béton", $F7&gt;0, $G7&gt;0, $CW$7&gt;=$F7, $CW$7&lt;=$G7)</formula>
    </cfRule>
    <cfRule type="expression" dxfId="20" priority="2992">
      <formula>AND($C7="Enrobés / Béton", $F7&gt;0, $G7&gt;0, $CW$7&gt;=$F7, $CW$7&lt;=($F7+ROUND(($G7-$F7+1)*$H7,0)-1))</formula>
    </cfRule>
    <cfRule type="expression" dxfId="21" priority="2993">
      <formula>AND($C7="Bordures &amp; Trottoirs", $F7&gt;0, $G7&gt;0, $CW$7&gt;=$F7, $CW$7&lt;=$G7)</formula>
    </cfRule>
    <cfRule type="expression" dxfId="22" priority="2994">
      <formula>AND($C7="Bordures &amp; Trottoirs", $F7&gt;0, $G7&gt;0, $CW$7&gt;=$F7, $CW$7&lt;=($F7+ROUND(($G7-$F7+1)*$H7,0)-1))</formula>
    </cfRule>
    <cfRule type="expression" dxfId="23" priority="2995">
      <formula>AND($C7="Caniveaux &amp; Avaloirs", $F7&gt;0, $G7&gt;0, $CW$7&gt;=$F7, $CW$7&lt;=$G7)</formula>
    </cfRule>
    <cfRule type="expression" dxfId="24" priority="2996">
      <formula>AND($C7="Caniveaux &amp; Avaloirs", $F7&gt;0, $G7&gt;0, $CW$7&gt;=$F7, $CW$7&lt;=($F7+ROUND(($G7-$F7+1)*$H7,0)-1))</formula>
    </cfRule>
    <cfRule type="expression" dxfId="25" priority="2997">
      <formula>AND($C7="Éclairage / Candélabres", $F7&gt;0, $G7&gt;0, $CW$7&gt;=$F7, $CW$7&lt;=$G7)</formula>
    </cfRule>
    <cfRule type="expression" dxfId="26" priority="2998">
      <formula>AND($C7="Éclairage / Candélabres", $F7&gt;0, $G7&gt;0, $CW$7&gt;=$F7, $CW$7&lt;=($F7+ROUND(($G7-$F7+1)*$H7,0)-1))</formula>
    </cfRule>
    <cfRule type="expression" dxfId="27" priority="2999">
      <formula>AND($C7="Marquage &amp; Signalétique", $F7&gt;0, $G7&gt;0, $CW$7&gt;=$F7, $CW$7&lt;=$G7)</formula>
    </cfRule>
    <cfRule type="expression" dxfId="28" priority="3000">
      <formula>AND($C7="Marquage &amp; Signalétique", $F7&gt;0, $G7&gt;0, $CW$7&gt;=$F7, $CW$7&lt;=($F7+ROUND(($G7-$F7+1)*$H7,0)-1))</formula>
    </cfRule>
    <cfRule type="expression" dxfId="29" priority="3001">
      <formula>AND($C7="Espaces verts / Finitions", $F7&gt;0, $G7&gt;0, $CW$7&gt;=$F7, $CW$7&lt;=$G7)</formula>
    </cfRule>
    <cfRule type="expression" dxfId="30" priority="3002">
      <formula>AND($C7="Espaces verts / Finitions", $F7&gt;0, $G7&gt;0, $CW$7&gt;=$F7, $CW$7&lt;=($F7+ROUND(($G7-$F7+1)*$H7,0)-1))</formula>
    </cfRule>
    <cfRule type="expression" dxfId="31" priority="3003">
      <formula>AND($C7="Réception &amp; Réserves", $F7&gt;0, $G7&gt;0, $CW$7&gt;=$F7, $CW$7&lt;=$G7)</formula>
    </cfRule>
    <cfRule type="expression" dxfId="32" priority="3004">
      <formula>AND($C7="Réception &amp; Réserves", $F7&gt;0, $G7&gt;0, $CW$7&gt;=$F7, $CW$7&lt;=($F7+ROUND(($G7-$F7+1)*$H7,0)-1))</formula>
    </cfRule>
    <cfRule type="expression" dxfId="0" priority="3005">
      <formula>AND($C7="Réouverture circulation", $F7&gt;0, $G7&gt;0, $CW$7&gt;=$F7, $CW$7&lt;=$G7)</formula>
    </cfRule>
    <cfRule type="expression" dxfId="33" priority="3006">
      <formula>AND($C7="Réouverture circulation", $F7&gt;0, $G7&gt;0, $CW$7&gt;=$F7, $CW$7&lt;=($F7+ROUND(($G7-$F7+1)*$H7,0)-1))</formula>
    </cfRule>
  </conditionalFormatting>
  <conditionalFormatting sqref="CX7:CX43">
    <cfRule type="expression" dxfId="0" priority="92">
      <formula>($CX$7=TODAY())</formula>
    </cfRule>
  </conditionalFormatting>
  <conditionalFormatting sqref="CX8:CX43">
    <cfRule type="expression" dxfId="3" priority="3007">
      <formula>AND($C7="Études &amp; DICT", $F7&gt;0, $G7&gt;0, $CX$7&gt;=$F7, $CX$7&lt;=$G7)</formula>
    </cfRule>
    <cfRule type="expression" dxfId="4" priority="3008">
      <formula>AND($C7="Études &amp; DICT", $F7&gt;0, $G7&gt;0, $CX$7&gt;=$F7, $CX$7&lt;=($F7+ROUND(($G7-$F7+1)*$H7,0)-1))</formula>
    </cfRule>
    <cfRule type="expression" dxfId="5" priority="3009">
      <formula>AND($C7="Piquetage &amp; Implantation", $F7&gt;0, $G7&gt;0, $CX$7&gt;=$F7, $CX$7&lt;=$G7)</formula>
    </cfRule>
    <cfRule type="expression" dxfId="6" priority="3010">
      <formula>AND($C7="Piquetage &amp; Implantation", $F7&gt;0, $G7&gt;0, $CX$7&gt;=$F7, $CX$7&lt;=($F7+ROUND(($G7-$F7+1)*$H7,0)-1))</formula>
    </cfRule>
    <cfRule type="expression" dxfId="7" priority="3011">
      <formula>AND($C7="Préparation &amp; Signalisation", $F7&gt;0, $G7&gt;0, $CX$7&gt;=$F7, $CX$7&lt;=$G7)</formula>
    </cfRule>
    <cfRule type="expression" dxfId="8" priority="3012">
      <formula>AND($C7="Préparation &amp; Signalisation", $F7&gt;0, $G7&gt;0, $CX$7&gt;=$F7, $CX$7&lt;=($F7+ROUND(($G7-$F7+1)*$H7,0)-1))</formula>
    </cfRule>
    <cfRule type="expression" dxfId="9" priority="3013">
      <formula>AND($C7="Terrassement", $F7&gt;0, $G7&gt;0, $CX$7&gt;=$F7, $CX$7&lt;=$G7)</formula>
    </cfRule>
    <cfRule type="expression" dxfId="10" priority="3014">
      <formula>AND($C7="Terrassement", $F7&gt;0, $G7&gt;0, $CX$7&gt;=$F7, $CX$7&lt;=($F7+ROUND(($G7-$F7+1)*$H7,0)-1))</formula>
    </cfRule>
    <cfRule type="expression" dxfId="11" priority="3015">
      <formula>AND($C7="Réseaux (EU/EP/ER/GAZ)", $F7&gt;0, $G7&gt;0, $CX$7&gt;=$F7, $CX$7&lt;=$G7)</formula>
    </cfRule>
    <cfRule type="expression" dxfId="12" priority="3016">
      <formula>AND($C7="Réseaux (EU/EP/ER/GAZ)", $F7&gt;0, $G7&gt;0, $CX$7&gt;=$F7, $CX$7&lt;=($F7+ROUND(($G7-$F7+1)*$H7,0)-1))</formula>
    </cfRule>
    <cfRule type="expression" dxfId="13" priority="3017">
      <formula>AND($C7="Regard &amp; Branchement", $F7&gt;0, $G7&gt;0, $CX$7&gt;=$F7, $CX$7&lt;=$G7)</formula>
    </cfRule>
    <cfRule type="expression" dxfId="14" priority="3018">
      <formula>AND($C7="Regard &amp; Branchement", $F7&gt;0, $G7&gt;0, $CX$7&gt;=$F7, $CX$7&lt;=($F7+ROUND(($G7-$F7+1)*$H7,0)-1))</formula>
    </cfRule>
    <cfRule type="expression" dxfId="15" priority="3019">
      <formula>AND($C7="Structure (couche de forme)", $F7&gt;0, $G7&gt;0, $CX$7&gt;=$F7, $CX$7&lt;=$G7)</formula>
    </cfRule>
    <cfRule type="expression" dxfId="16" priority="3020">
      <formula>AND($C7="Structure (couche de forme)", $F7&gt;0, $G7&gt;0, $CX$7&gt;=$F7, $CX$7&lt;=($F7+ROUND(($G7-$F7+1)*$H7,0)-1))</formula>
    </cfRule>
    <cfRule type="expression" dxfId="17" priority="3021">
      <formula>AND($C7="Fondation/Grave", $F7&gt;0, $G7&gt;0, $CX$7&gt;=$F7, $CX$7&lt;=$G7)</formula>
    </cfRule>
    <cfRule type="expression" dxfId="18" priority="3022">
      <formula>AND($C7="Fondation/Grave", $F7&gt;0, $G7&gt;0, $CX$7&gt;=$F7, $CX$7&lt;=($F7+ROUND(($G7-$F7+1)*$H7,0)-1))</formula>
    </cfRule>
    <cfRule type="expression" dxfId="19" priority="3023">
      <formula>AND($C7="Enrobés / Béton", $F7&gt;0, $G7&gt;0, $CX$7&gt;=$F7, $CX$7&lt;=$G7)</formula>
    </cfRule>
    <cfRule type="expression" dxfId="20" priority="3024">
      <formula>AND($C7="Enrobés / Béton", $F7&gt;0, $G7&gt;0, $CX$7&gt;=$F7, $CX$7&lt;=($F7+ROUND(($G7-$F7+1)*$H7,0)-1))</formula>
    </cfRule>
    <cfRule type="expression" dxfId="21" priority="3025">
      <formula>AND($C7="Bordures &amp; Trottoirs", $F7&gt;0, $G7&gt;0, $CX$7&gt;=$F7, $CX$7&lt;=$G7)</formula>
    </cfRule>
    <cfRule type="expression" dxfId="22" priority="3026">
      <formula>AND($C7="Bordures &amp; Trottoirs", $F7&gt;0, $G7&gt;0, $CX$7&gt;=$F7, $CX$7&lt;=($F7+ROUND(($G7-$F7+1)*$H7,0)-1))</formula>
    </cfRule>
    <cfRule type="expression" dxfId="23" priority="3027">
      <formula>AND($C7="Caniveaux &amp; Avaloirs", $F7&gt;0, $G7&gt;0, $CX$7&gt;=$F7, $CX$7&lt;=$G7)</formula>
    </cfRule>
    <cfRule type="expression" dxfId="24" priority="3028">
      <formula>AND($C7="Caniveaux &amp; Avaloirs", $F7&gt;0, $G7&gt;0, $CX$7&gt;=$F7, $CX$7&lt;=($F7+ROUND(($G7-$F7+1)*$H7,0)-1))</formula>
    </cfRule>
    <cfRule type="expression" dxfId="25" priority="3029">
      <formula>AND($C7="Éclairage / Candélabres", $F7&gt;0, $G7&gt;0, $CX$7&gt;=$F7, $CX$7&lt;=$G7)</formula>
    </cfRule>
    <cfRule type="expression" dxfId="26" priority="3030">
      <formula>AND($C7="Éclairage / Candélabres", $F7&gt;0, $G7&gt;0, $CX$7&gt;=$F7, $CX$7&lt;=($F7+ROUND(($G7-$F7+1)*$H7,0)-1))</formula>
    </cfRule>
    <cfRule type="expression" dxfId="27" priority="3031">
      <formula>AND($C7="Marquage &amp; Signalétique", $F7&gt;0, $G7&gt;0, $CX$7&gt;=$F7, $CX$7&lt;=$G7)</formula>
    </cfRule>
    <cfRule type="expression" dxfId="28" priority="3032">
      <formula>AND($C7="Marquage &amp; Signalétique", $F7&gt;0, $G7&gt;0, $CX$7&gt;=$F7, $CX$7&lt;=($F7+ROUND(($G7-$F7+1)*$H7,0)-1))</formula>
    </cfRule>
    <cfRule type="expression" dxfId="29" priority="3033">
      <formula>AND($C7="Espaces verts / Finitions", $F7&gt;0, $G7&gt;0, $CX$7&gt;=$F7, $CX$7&lt;=$G7)</formula>
    </cfRule>
    <cfRule type="expression" dxfId="30" priority="3034">
      <formula>AND($C7="Espaces verts / Finitions", $F7&gt;0, $G7&gt;0, $CX$7&gt;=$F7, $CX$7&lt;=($F7+ROUND(($G7-$F7+1)*$H7,0)-1))</formula>
    </cfRule>
    <cfRule type="expression" dxfId="31" priority="3035">
      <formula>AND($C7="Réception &amp; Réserves", $F7&gt;0, $G7&gt;0, $CX$7&gt;=$F7, $CX$7&lt;=$G7)</formula>
    </cfRule>
    <cfRule type="expression" dxfId="32" priority="3036">
      <formula>AND($C7="Réception &amp; Réserves", $F7&gt;0, $G7&gt;0, $CX$7&gt;=$F7, $CX$7&lt;=($F7+ROUND(($G7-$F7+1)*$H7,0)-1))</formula>
    </cfRule>
    <cfRule type="expression" dxfId="0" priority="3037">
      <formula>AND($C7="Réouverture circulation", $F7&gt;0, $G7&gt;0, $CX$7&gt;=$F7, $CX$7&lt;=$G7)</formula>
    </cfRule>
    <cfRule type="expression" dxfId="33" priority="3038">
      <formula>AND($C7="Réouverture circulation", $F7&gt;0, $G7&gt;0, $CX$7&gt;=$F7, $CX$7&lt;=($F7+ROUND(($G7-$F7+1)*$H7,0)-1))</formula>
    </cfRule>
  </conditionalFormatting>
  <conditionalFormatting sqref="K7:CX43">
    <cfRule type="notContainsErrors" dxfId="1" priority="93">
      <formula>NOT(ISERROR(K7))</formula>
    </cfRule>
  </conditionalFormatting>
  <conditionalFormatting sqref="K7:K43">
    <cfRule type="expression" dxfId="0" priority="1">
      <formula>($K$7=TODAY())</formula>
    </cfRule>
  </conditionalFormatting>
  <conditionalFormatting sqref="K8:K43">
    <cfRule type="expression" dxfId="3" priority="95">
      <formula>AND($C7="Études &amp; DICT", $F7&gt;0, $G7&gt;0, $K$7&gt;=$F7, $K$7&lt;=$G7)</formula>
    </cfRule>
    <cfRule type="expression" dxfId="4" priority="96">
      <formula>AND($C7="Études &amp; DICT", $F7&gt;0, $G7&gt;0, $K$7&gt;=$F7, $K$7&lt;=($F7+ROUND(($G7-$F7+1)*$H7,0)-1))</formula>
    </cfRule>
    <cfRule type="expression" dxfId="5" priority="97">
      <formula>AND($C7="Piquetage &amp; Implantation", $F7&gt;0, $G7&gt;0, $K$7&gt;=$F7, $K$7&lt;=$G7)</formula>
    </cfRule>
    <cfRule type="expression" dxfId="6" priority="98">
      <formula>AND($C7="Piquetage &amp; Implantation", $F7&gt;0, $G7&gt;0, $K$7&gt;=$F7, $K$7&lt;=($F7+ROUND(($G7-$F7+1)*$H7,0)-1))</formula>
    </cfRule>
    <cfRule type="expression" dxfId="7" priority="99">
      <formula>AND($C7="Préparation &amp; Signalisation", $F7&gt;0, $G7&gt;0, $K$7&gt;=$F7, $K$7&lt;=$G7)</formula>
    </cfRule>
    <cfRule type="expression" dxfId="8" priority="100">
      <formula>AND($C7="Préparation &amp; Signalisation", $F7&gt;0, $G7&gt;0, $K$7&gt;=$F7, $K$7&lt;=($F7+ROUND(($G7-$F7+1)*$H7,0)-1))</formula>
    </cfRule>
    <cfRule type="expression" dxfId="9" priority="101">
      <formula>AND($C7="Terrassement", $F7&gt;0, $G7&gt;0, $K$7&gt;=$F7, $K$7&lt;=$G7)</formula>
    </cfRule>
    <cfRule type="expression" dxfId="10" priority="102">
      <formula>AND($C7="Terrassement", $F7&gt;0, $G7&gt;0, $K$7&gt;=$F7, $K$7&lt;=($F7+ROUND(($G7-$F7+1)*$H7,0)-1))</formula>
    </cfRule>
    <cfRule type="expression" dxfId="11" priority="103">
      <formula>AND($C7="Réseaux (EU/EP/ER/GAZ)", $F7&gt;0, $G7&gt;0, $K$7&gt;=$F7, $K$7&lt;=$G7)</formula>
    </cfRule>
    <cfRule type="expression" dxfId="12" priority="104">
      <formula>AND($C7="Réseaux (EU/EP/ER/GAZ)", $F7&gt;0, $G7&gt;0, $K$7&gt;=$F7, $K$7&lt;=($F7+ROUND(($G7-$F7+1)*$H7,0)-1))</formula>
    </cfRule>
    <cfRule type="expression" dxfId="13" priority="105">
      <formula>AND($C7="Regard &amp; Branchement", $F7&gt;0, $G7&gt;0, $K$7&gt;=$F7, $K$7&lt;=$G7)</formula>
    </cfRule>
    <cfRule type="expression" dxfId="14" priority="106">
      <formula>AND($C7="Regard &amp; Branchement", $F7&gt;0, $G7&gt;0, $K$7&gt;=$F7, $K$7&lt;=($F7+ROUND(($G7-$F7+1)*$H7,0)-1))</formula>
    </cfRule>
    <cfRule type="expression" dxfId="15" priority="107">
      <formula>AND($C7="Structure (couche de forme)", $F7&gt;0, $G7&gt;0, $K$7&gt;=$F7, $K$7&lt;=$G7)</formula>
    </cfRule>
    <cfRule type="expression" dxfId="16" priority="108">
      <formula>AND($C7="Structure (couche de forme)", $F7&gt;0, $G7&gt;0, $K$7&gt;=$F7, $K$7&lt;=($F7+ROUND(($G7-$F7+1)*$H7,0)-1))</formula>
    </cfRule>
    <cfRule type="expression" dxfId="17" priority="109">
      <formula>AND($C7="Fondation/Grave", $F7&gt;0, $G7&gt;0, $K$7&gt;=$F7, $K$7&lt;=$G7)</formula>
    </cfRule>
    <cfRule type="expression" dxfId="18" priority="110">
      <formula>AND($C7="Fondation/Grave", $F7&gt;0, $G7&gt;0, $K$7&gt;=$F7, $K$7&lt;=($F7+ROUND(($G7-$F7+1)*$H7,0)-1))</formula>
    </cfRule>
    <cfRule type="expression" dxfId="19" priority="111">
      <formula>AND($C7="Enrobés / Béton", $F7&gt;0, $G7&gt;0, $K$7&gt;=$F7, $K$7&lt;=$G7)</formula>
    </cfRule>
    <cfRule type="expression" dxfId="20" priority="112">
      <formula>AND($C7="Enrobés / Béton", $F7&gt;0, $G7&gt;0, $K$7&gt;=$F7, $K$7&lt;=($F7+ROUND(($G7-$F7+1)*$H7,0)-1))</formula>
    </cfRule>
    <cfRule type="expression" dxfId="21" priority="113">
      <formula>AND($C7="Bordures &amp; Trottoirs", $F7&gt;0, $G7&gt;0, $K$7&gt;=$F7, $K$7&lt;=$G7)</formula>
    </cfRule>
    <cfRule type="expression" dxfId="22" priority="114">
      <formula>AND($C7="Bordures &amp; Trottoirs", $F7&gt;0, $G7&gt;0, $K$7&gt;=$F7, $K$7&lt;=($F7+ROUND(($G7-$F7+1)*$H7,0)-1))</formula>
    </cfRule>
    <cfRule type="expression" dxfId="23" priority="115">
      <formula>AND($C7="Caniveaux &amp; Avaloirs", $F7&gt;0, $G7&gt;0, $K$7&gt;=$F7, $K$7&lt;=$G7)</formula>
    </cfRule>
    <cfRule type="expression" dxfId="24" priority="116">
      <formula>AND($C7="Caniveaux &amp; Avaloirs", $F7&gt;0, $G7&gt;0, $K$7&gt;=$F7, $K$7&lt;=($F7+ROUND(($G7-$F7+1)*$H7,0)-1))</formula>
    </cfRule>
    <cfRule type="expression" dxfId="25" priority="117">
      <formula>AND($C7="Éclairage / Candélabres", $F7&gt;0, $G7&gt;0, $K$7&gt;=$F7, $K$7&lt;=$G7)</formula>
    </cfRule>
    <cfRule type="expression" dxfId="26" priority="118">
      <formula>AND($C7="Éclairage / Candélabres", $F7&gt;0, $G7&gt;0, $K$7&gt;=$F7, $K$7&lt;=($F7+ROUND(($G7-$F7+1)*$H7,0)-1))</formula>
    </cfRule>
    <cfRule type="expression" dxfId="27" priority="119">
      <formula>AND($C7="Marquage &amp; Signalétique", $F7&gt;0, $G7&gt;0, $K$7&gt;=$F7, $K$7&lt;=$G7)</formula>
    </cfRule>
    <cfRule type="expression" dxfId="28" priority="120">
      <formula>AND($C7="Marquage &amp; Signalétique", $F7&gt;0, $G7&gt;0, $K$7&gt;=$F7, $K$7&lt;=($F7+ROUND(($G7-$F7+1)*$H7,0)-1))</formula>
    </cfRule>
    <cfRule type="expression" dxfId="29" priority="121">
      <formula>AND($C7="Espaces verts / Finitions", $F7&gt;0, $G7&gt;0, $K$7&gt;=$F7, $K$7&lt;=$G7)</formula>
    </cfRule>
    <cfRule type="expression" dxfId="30" priority="122">
      <formula>AND($C7="Espaces verts / Finitions", $F7&gt;0, $G7&gt;0, $K$7&gt;=$F7, $K$7&lt;=($F7+ROUND(($G7-$F7+1)*$H7,0)-1))</formula>
    </cfRule>
    <cfRule type="expression" dxfId="31" priority="123">
      <formula>AND($C7="Réception &amp; Réserves", $F7&gt;0, $G7&gt;0, $K$7&gt;=$F7, $K$7&lt;=$G7)</formula>
    </cfRule>
    <cfRule type="expression" dxfId="32" priority="124">
      <formula>AND($C7="Réception &amp; Réserves", $F7&gt;0, $G7&gt;0, $K$7&gt;=$F7, $K$7&lt;=($F7+ROUND(($G7-$F7+1)*$H7,0)-1))</formula>
    </cfRule>
    <cfRule type="expression" dxfId="0" priority="125">
      <formula>AND($C7="Réouverture circulation", $F7&gt;0, $G7&gt;0, $K$7&gt;=$F7, $K$7&lt;=$G7)</formula>
    </cfRule>
    <cfRule type="expression" dxfId="33" priority="126">
      <formula>AND($C7="Réouverture circulation", $F7&gt;0, $G7&gt;0, $K$7&gt;=$F7, $K$7&lt;=($F7+ROUND(($G7-$F7+1)*$H7,0)-1))</formula>
    </cfRule>
  </conditionalFormatting>
  <conditionalFormatting sqref="L7:L43">
    <cfRule type="expression" dxfId="0" priority="2">
      <formula>($L$7=TODAY())</formula>
    </cfRule>
  </conditionalFormatting>
  <conditionalFormatting sqref="L8:L43">
    <cfRule type="expression" dxfId="3" priority="127">
      <formula>AND($C7="Études &amp; DICT", $F7&gt;0, $G7&gt;0, $L$7&gt;=$F7, $L$7&lt;=$G7)</formula>
    </cfRule>
    <cfRule type="expression" dxfId="4" priority="128">
      <formula>AND($C7="Études &amp; DICT", $F7&gt;0, $G7&gt;0, $L$7&gt;=$F7, $L$7&lt;=($F7+ROUND(($G7-$F7+1)*$H7,0)-1))</formula>
    </cfRule>
    <cfRule type="expression" dxfId="5" priority="129">
      <formula>AND($C7="Piquetage &amp; Implantation", $F7&gt;0, $G7&gt;0, $L$7&gt;=$F7, $L$7&lt;=$G7)</formula>
    </cfRule>
    <cfRule type="expression" dxfId="6" priority="130">
      <formula>AND($C7="Piquetage &amp; Implantation", $F7&gt;0, $G7&gt;0, $L$7&gt;=$F7, $L$7&lt;=($F7+ROUND(($G7-$F7+1)*$H7,0)-1))</formula>
    </cfRule>
    <cfRule type="expression" dxfId="7" priority="131">
      <formula>AND($C7="Préparation &amp; Signalisation", $F7&gt;0, $G7&gt;0, $L$7&gt;=$F7, $L$7&lt;=$G7)</formula>
    </cfRule>
    <cfRule type="expression" dxfId="8" priority="132">
      <formula>AND($C7="Préparation &amp; Signalisation", $F7&gt;0, $G7&gt;0, $L$7&gt;=$F7, $L$7&lt;=($F7+ROUND(($G7-$F7+1)*$H7,0)-1))</formula>
    </cfRule>
    <cfRule type="expression" dxfId="9" priority="133">
      <formula>AND($C7="Terrassement", $F7&gt;0, $G7&gt;0, $L$7&gt;=$F7, $L$7&lt;=$G7)</formula>
    </cfRule>
    <cfRule type="expression" dxfId="10" priority="134">
      <formula>AND($C7="Terrassement", $F7&gt;0, $G7&gt;0, $L$7&gt;=$F7, $L$7&lt;=($F7+ROUND(($G7-$F7+1)*$H7,0)-1))</formula>
    </cfRule>
    <cfRule type="expression" dxfId="11" priority="135">
      <formula>AND($C7="Réseaux (EU/EP/ER/GAZ)", $F7&gt;0, $G7&gt;0, $L$7&gt;=$F7, $L$7&lt;=$G7)</formula>
    </cfRule>
    <cfRule type="expression" dxfId="12" priority="136">
      <formula>AND($C7="Réseaux (EU/EP/ER/GAZ)", $F7&gt;0, $G7&gt;0, $L$7&gt;=$F7, $L$7&lt;=($F7+ROUND(($G7-$F7+1)*$H7,0)-1))</formula>
    </cfRule>
    <cfRule type="expression" dxfId="13" priority="137">
      <formula>AND($C7="Regard &amp; Branchement", $F7&gt;0, $G7&gt;0, $L$7&gt;=$F7, $L$7&lt;=$G7)</formula>
    </cfRule>
    <cfRule type="expression" dxfId="14" priority="138">
      <formula>AND($C7="Regard &amp; Branchement", $F7&gt;0, $G7&gt;0, $L$7&gt;=$F7, $L$7&lt;=($F7+ROUND(($G7-$F7+1)*$H7,0)-1))</formula>
    </cfRule>
    <cfRule type="expression" dxfId="15" priority="139">
      <formula>AND($C7="Structure (couche de forme)", $F7&gt;0, $G7&gt;0, $L$7&gt;=$F7, $L$7&lt;=$G7)</formula>
    </cfRule>
    <cfRule type="expression" dxfId="16" priority="140">
      <formula>AND($C7="Structure (couche de forme)", $F7&gt;0, $G7&gt;0, $L$7&gt;=$F7, $L$7&lt;=($F7+ROUND(($G7-$F7+1)*$H7,0)-1))</formula>
    </cfRule>
    <cfRule type="expression" dxfId="17" priority="141">
      <formula>AND($C7="Fondation/Grave", $F7&gt;0, $G7&gt;0, $L$7&gt;=$F7, $L$7&lt;=$G7)</formula>
    </cfRule>
    <cfRule type="expression" dxfId="18" priority="142">
      <formula>AND($C7="Fondation/Grave", $F7&gt;0, $G7&gt;0, $L$7&gt;=$F7, $L$7&lt;=($F7+ROUND(($G7-$F7+1)*$H7,0)-1))</formula>
    </cfRule>
    <cfRule type="expression" dxfId="19" priority="143">
      <formula>AND($C7="Enrobés / Béton", $F7&gt;0, $G7&gt;0, $L$7&gt;=$F7, $L$7&lt;=$G7)</formula>
    </cfRule>
    <cfRule type="expression" dxfId="20" priority="144">
      <formula>AND($C7="Enrobés / Béton", $F7&gt;0, $G7&gt;0, $L$7&gt;=$F7, $L$7&lt;=($F7+ROUND(($G7-$F7+1)*$H7,0)-1))</formula>
    </cfRule>
    <cfRule type="expression" dxfId="21" priority="145">
      <formula>AND($C7="Bordures &amp; Trottoirs", $F7&gt;0, $G7&gt;0, $L$7&gt;=$F7, $L$7&lt;=$G7)</formula>
    </cfRule>
    <cfRule type="expression" dxfId="22" priority="146">
      <formula>AND($C7="Bordures &amp; Trottoirs", $F7&gt;0, $G7&gt;0, $L$7&gt;=$F7, $L$7&lt;=($F7+ROUND(($G7-$F7+1)*$H7,0)-1))</formula>
    </cfRule>
    <cfRule type="expression" dxfId="23" priority="147">
      <formula>AND($C7="Caniveaux &amp; Avaloirs", $F7&gt;0, $G7&gt;0, $L$7&gt;=$F7, $L$7&lt;=$G7)</formula>
    </cfRule>
    <cfRule type="expression" dxfId="24" priority="148">
      <formula>AND($C7="Caniveaux &amp; Avaloirs", $F7&gt;0, $G7&gt;0, $L$7&gt;=$F7, $L$7&lt;=($F7+ROUND(($G7-$F7+1)*$H7,0)-1))</formula>
    </cfRule>
    <cfRule type="expression" dxfId="25" priority="149">
      <formula>AND($C7="Éclairage / Candélabres", $F7&gt;0, $G7&gt;0, $L$7&gt;=$F7, $L$7&lt;=$G7)</formula>
    </cfRule>
    <cfRule type="expression" dxfId="26" priority="150">
      <formula>AND($C7="Éclairage / Candélabres", $F7&gt;0, $G7&gt;0, $L$7&gt;=$F7, $L$7&lt;=($F7+ROUND(($G7-$F7+1)*$H7,0)-1))</formula>
    </cfRule>
    <cfRule type="expression" dxfId="27" priority="151">
      <formula>AND($C7="Marquage &amp; Signalétique", $F7&gt;0, $G7&gt;0, $L$7&gt;=$F7, $L$7&lt;=$G7)</formula>
    </cfRule>
    <cfRule type="expression" dxfId="28" priority="152">
      <formula>AND($C7="Marquage &amp; Signalétique", $F7&gt;0, $G7&gt;0, $L$7&gt;=$F7, $L$7&lt;=($F7+ROUND(($G7-$F7+1)*$H7,0)-1))</formula>
    </cfRule>
    <cfRule type="expression" dxfId="29" priority="153">
      <formula>AND($C7="Espaces verts / Finitions", $F7&gt;0, $G7&gt;0, $L$7&gt;=$F7, $L$7&lt;=$G7)</formula>
    </cfRule>
    <cfRule type="expression" dxfId="30" priority="154">
      <formula>AND($C7="Espaces verts / Finitions", $F7&gt;0, $G7&gt;0, $L$7&gt;=$F7, $L$7&lt;=($F7+ROUND(($G7-$F7+1)*$H7,0)-1))</formula>
    </cfRule>
    <cfRule type="expression" dxfId="31" priority="155">
      <formula>AND($C7="Réception &amp; Réserves", $F7&gt;0, $G7&gt;0, $L$7&gt;=$F7, $L$7&lt;=$G7)</formula>
    </cfRule>
    <cfRule type="expression" dxfId="32" priority="156">
      <formula>AND($C7="Réception &amp; Réserves", $F7&gt;0, $G7&gt;0, $L$7&gt;=$F7, $L$7&lt;=($F7+ROUND(($G7-$F7+1)*$H7,0)-1))</formula>
    </cfRule>
    <cfRule type="expression" dxfId="0" priority="157">
      <formula>AND($C7="Réouverture circulation", $F7&gt;0, $G7&gt;0, $L$7&gt;=$F7, $L$7&lt;=$G7)</formula>
    </cfRule>
    <cfRule type="expression" dxfId="33" priority="158">
      <formula>AND($C7="Réouverture circulation", $F7&gt;0, $G7&gt;0, $L$7&gt;=$F7, $L$7&lt;=($F7+ROUND(($G7-$F7+1)*$H7,0)-1))</formula>
    </cfRule>
  </conditionalFormatting>
  <conditionalFormatting sqref="M7:M43">
    <cfRule type="expression" dxfId="0" priority="3">
      <formula>($M$7=TODAY())</formula>
    </cfRule>
  </conditionalFormatting>
  <conditionalFormatting sqref="M8:M43">
    <cfRule type="expression" dxfId="3" priority="159">
      <formula>AND($C7="Études &amp; DICT", $F7&gt;0, $G7&gt;0, $M$7&gt;=$F7, $M$7&lt;=$G7)</formula>
    </cfRule>
    <cfRule type="expression" dxfId="4" priority="160">
      <formula>AND($C7="Études &amp; DICT", $F7&gt;0, $G7&gt;0, $M$7&gt;=$F7, $M$7&lt;=($F7+ROUND(($G7-$F7+1)*$H7,0)-1))</formula>
    </cfRule>
    <cfRule type="expression" dxfId="5" priority="161">
      <formula>AND($C7="Piquetage &amp; Implantation", $F7&gt;0, $G7&gt;0, $M$7&gt;=$F7, $M$7&lt;=$G7)</formula>
    </cfRule>
    <cfRule type="expression" dxfId="6" priority="162">
      <formula>AND($C7="Piquetage &amp; Implantation", $F7&gt;0, $G7&gt;0, $M$7&gt;=$F7, $M$7&lt;=($F7+ROUND(($G7-$F7+1)*$H7,0)-1))</formula>
    </cfRule>
    <cfRule type="expression" dxfId="7" priority="163">
      <formula>AND($C7="Préparation &amp; Signalisation", $F7&gt;0, $G7&gt;0, $M$7&gt;=$F7, $M$7&lt;=$G7)</formula>
    </cfRule>
    <cfRule type="expression" dxfId="8" priority="164">
      <formula>AND($C7="Préparation &amp; Signalisation", $F7&gt;0, $G7&gt;0, $M$7&gt;=$F7, $M$7&lt;=($F7+ROUND(($G7-$F7+1)*$H7,0)-1))</formula>
    </cfRule>
    <cfRule type="expression" dxfId="9" priority="165">
      <formula>AND($C7="Terrassement", $F7&gt;0, $G7&gt;0, $M$7&gt;=$F7, $M$7&lt;=$G7)</formula>
    </cfRule>
    <cfRule type="expression" dxfId="10" priority="166">
      <formula>AND($C7="Terrassement", $F7&gt;0, $G7&gt;0, $M$7&gt;=$F7, $M$7&lt;=($F7+ROUND(($G7-$F7+1)*$H7,0)-1))</formula>
    </cfRule>
    <cfRule type="expression" dxfId="11" priority="167">
      <formula>AND($C7="Réseaux (EU/EP/ER/GAZ)", $F7&gt;0, $G7&gt;0, $M$7&gt;=$F7, $M$7&lt;=$G7)</formula>
    </cfRule>
    <cfRule type="expression" dxfId="12" priority="168">
      <formula>AND($C7="Réseaux (EU/EP/ER/GAZ)", $F7&gt;0, $G7&gt;0, $M$7&gt;=$F7, $M$7&lt;=($F7+ROUND(($G7-$F7+1)*$H7,0)-1))</formula>
    </cfRule>
    <cfRule type="expression" dxfId="13" priority="169">
      <formula>AND($C7="Regard &amp; Branchement", $F7&gt;0, $G7&gt;0, $M$7&gt;=$F7, $M$7&lt;=$G7)</formula>
    </cfRule>
    <cfRule type="expression" dxfId="14" priority="170">
      <formula>AND($C7="Regard &amp; Branchement", $F7&gt;0, $G7&gt;0, $M$7&gt;=$F7, $M$7&lt;=($F7+ROUND(($G7-$F7+1)*$H7,0)-1))</formula>
    </cfRule>
    <cfRule type="expression" dxfId="15" priority="171">
      <formula>AND($C7="Structure (couche de forme)", $F7&gt;0, $G7&gt;0, $M$7&gt;=$F7, $M$7&lt;=$G7)</formula>
    </cfRule>
    <cfRule type="expression" dxfId="16" priority="172">
      <formula>AND($C7="Structure (couche de forme)", $F7&gt;0, $G7&gt;0, $M$7&gt;=$F7, $M$7&lt;=($F7+ROUND(($G7-$F7+1)*$H7,0)-1))</formula>
    </cfRule>
    <cfRule type="expression" dxfId="17" priority="173">
      <formula>AND($C7="Fondation/Grave", $F7&gt;0, $G7&gt;0, $M$7&gt;=$F7, $M$7&lt;=$G7)</formula>
    </cfRule>
    <cfRule type="expression" dxfId="18" priority="174">
      <formula>AND($C7="Fondation/Grave", $F7&gt;0, $G7&gt;0, $M$7&gt;=$F7, $M$7&lt;=($F7+ROUND(($G7-$F7+1)*$H7,0)-1))</formula>
    </cfRule>
    <cfRule type="expression" dxfId="19" priority="175">
      <formula>AND($C7="Enrobés / Béton", $F7&gt;0, $G7&gt;0, $M$7&gt;=$F7, $M$7&lt;=$G7)</formula>
    </cfRule>
    <cfRule type="expression" dxfId="20" priority="176">
      <formula>AND($C7="Enrobés / Béton", $F7&gt;0, $G7&gt;0, $M$7&gt;=$F7, $M$7&lt;=($F7+ROUND(($G7-$F7+1)*$H7,0)-1))</formula>
    </cfRule>
    <cfRule type="expression" dxfId="21" priority="177">
      <formula>AND($C7="Bordures &amp; Trottoirs", $F7&gt;0, $G7&gt;0, $M$7&gt;=$F7, $M$7&lt;=$G7)</formula>
    </cfRule>
    <cfRule type="expression" dxfId="22" priority="178">
      <formula>AND($C7="Bordures &amp; Trottoirs", $F7&gt;0, $G7&gt;0, $M$7&gt;=$F7, $M$7&lt;=($F7+ROUND(($G7-$F7+1)*$H7,0)-1))</formula>
    </cfRule>
    <cfRule type="expression" dxfId="23" priority="179">
      <formula>AND($C7="Caniveaux &amp; Avaloirs", $F7&gt;0, $G7&gt;0, $M$7&gt;=$F7, $M$7&lt;=$G7)</formula>
    </cfRule>
    <cfRule type="expression" dxfId="24" priority="180">
      <formula>AND($C7="Caniveaux &amp; Avaloirs", $F7&gt;0, $G7&gt;0, $M$7&gt;=$F7, $M$7&lt;=($F7+ROUND(($G7-$F7+1)*$H7,0)-1))</formula>
    </cfRule>
    <cfRule type="expression" dxfId="25" priority="181">
      <formula>AND($C7="Éclairage / Candélabres", $F7&gt;0, $G7&gt;0, $M$7&gt;=$F7, $M$7&lt;=$G7)</formula>
    </cfRule>
    <cfRule type="expression" dxfId="26" priority="182">
      <formula>AND($C7="Éclairage / Candélabres", $F7&gt;0, $G7&gt;0, $M$7&gt;=$F7, $M$7&lt;=($F7+ROUND(($G7-$F7+1)*$H7,0)-1))</formula>
    </cfRule>
    <cfRule type="expression" dxfId="27" priority="183">
      <formula>AND($C7="Marquage &amp; Signalétique", $F7&gt;0, $G7&gt;0, $M$7&gt;=$F7, $M$7&lt;=$G7)</formula>
    </cfRule>
    <cfRule type="expression" dxfId="28" priority="184">
      <formula>AND($C7="Marquage &amp; Signalétique", $F7&gt;0, $G7&gt;0, $M$7&gt;=$F7, $M$7&lt;=($F7+ROUND(($G7-$F7+1)*$H7,0)-1))</formula>
    </cfRule>
    <cfRule type="expression" dxfId="29" priority="185">
      <formula>AND($C7="Espaces verts / Finitions", $F7&gt;0, $G7&gt;0, $M$7&gt;=$F7, $M$7&lt;=$G7)</formula>
    </cfRule>
    <cfRule type="expression" dxfId="30" priority="186">
      <formula>AND($C7="Espaces verts / Finitions", $F7&gt;0, $G7&gt;0, $M$7&gt;=$F7, $M$7&lt;=($F7+ROUND(($G7-$F7+1)*$H7,0)-1))</formula>
    </cfRule>
    <cfRule type="expression" dxfId="31" priority="187">
      <formula>AND($C7="Réception &amp; Réserves", $F7&gt;0, $G7&gt;0, $M$7&gt;=$F7, $M$7&lt;=$G7)</formula>
    </cfRule>
    <cfRule type="expression" dxfId="32" priority="188">
      <formula>AND($C7="Réception &amp; Réserves", $F7&gt;0, $G7&gt;0, $M$7&gt;=$F7, $M$7&lt;=($F7+ROUND(($G7-$F7+1)*$H7,0)-1))</formula>
    </cfRule>
    <cfRule type="expression" dxfId="0" priority="189">
      <formula>AND($C7="Réouverture circulation", $F7&gt;0, $G7&gt;0, $M$7&gt;=$F7, $M$7&lt;=$G7)</formula>
    </cfRule>
    <cfRule type="expression" dxfId="33" priority="190">
      <formula>AND($C7="Réouverture circulation", $F7&gt;0, $G7&gt;0, $M$7&gt;=$F7, $M$7&lt;=($F7+ROUND(($G7-$F7+1)*$H7,0)-1))</formula>
    </cfRule>
  </conditionalFormatting>
  <conditionalFormatting sqref="N7:N43">
    <cfRule type="expression" dxfId="0" priority="4">
      <formula>($N$7=TODAY())</formula>
    </cfRule>
  </conditionalFormatting>
  <conditionalFormatting sqref="N8:N43">
    <cfRule type="expression" dxfId="3" priority="191">
      <formula>AND($C7="Études &amp; DICT", $F7&gt;0, $G7&gt;0, $N$7&gt;=$F7, $N$7&lt;=$G7)</formula>
    </cfRule>
    <cfRule type="expression" dxfId="4" priority="192">
      <formula>AND($C7="Études &amp; DICT", $F7&gt;0, $G7&gt;0, $N$7&gt;=$F7, $N$7&lt;=($F7+ROUND(($G7-$F7+1)*$H7,0)-1))</formula>
    </cfRule>
    <cfRule type="expression" dxfId="5" priority="193">
      <formula>AND($C7="Piquetage &amp; Implantation", $F7&gt;0, $G7&gt;0, $N$7&gt;=$F7, $N$7&lt;=$G7)</formula>
    </cfRule>
    <cfRule type="expression" dxfId="6" priority="194">
      <formula>AND($C7="Piquetage &amp; Implantation", $F7&gt;0, $G7&gt;0, $N$7&gt;=$F7, $N$7&lt;=($F7+ROUND(($G7-$F7+1)*$H7,0)-1))</formula>
    </cfRule>
    <cfRule type="expression" dxfId="7" priority="195">
      <formula>AND($C7="Préparation &amp; Signalisation", $F7&gt;0, $G7&gt;0, $N$7&gt;=$F7, $N$7&lt;=$G7)</formula>
    </cfRule>
    <cfRule type="expression" dxfId="8" priority="196">
      <formula>AND($C7="Préparation &amp; Signalisation", $F7&gt;0, $G7&gt;0, $N$7&gt;=$F7, $N$7&lt;=($F7+ROUND(($G7-$F7+1)*$H7,0)-1))</formula>
    </cfRule>
    <cfRule type="expression" dxfId="9" priority="197">
      <formula>AND($C7="Terrassement", $F7&gt;0, $G7&gt;0, $N$7&gt;=$F7, $N$7&lt;=$G7)</formula>
    </cfRule>
    <cfRule type="expression" dxfId="10" priority="198">
      <formula>AND($C7="Terrassement", $F7&gt;0, $G7&gt;0, $N$7&gt;=$F7, $N$7&lt;=($F7+ROUND(($G7-$F7+1)*$H7,0)-1))</formula>
    </cfRule>
    <cfRule type="expression" dxfId="11" priority="199">
      <formula>AND($C7="Réseaux (EU/EP/ER/GAZ)", $F7&gt;0, $G7&gt;0, $N$7&gt;=$F7, $N$7&lt;=$G7)</formula>
    </cfRule>
    <cfRule type="expression" dxfId="12" priority="200">
      <formula>AND($C7="Réseaux (EU/EP/ER/GAZ)", $F7&gt;0, $G7&gt;0, $N$7&gt;=$F7, $N$7&lt;=($F7+ROUND(($G7-$F7+1)*$H7,0)-1))</formula>
    </cfRule>
    <cfRule type="expression" dxfId="13" priority="201">
      <formula>AND($C7="Regard &amp; Branchement", $F7&gt;0, $G7&gt;0, $N$7&gt;=$F7, $N$7&lt;=$G7)</formula>
    </cfRule>
    <cfRule type="expression" dxfId="14" priority="202">
      <formula>AND($C7="Regard &amp; Branchement", $F7&gt;0, $G7&gt;0, $N$7&gt;=$F7, $N$7&lt;=($F7+ROUND(($G7-$F7+1)*$H7,0)-1))</formula>
    </cfRule>
    <cfRule type="expression" dxfId="15" priority="203">
      <formula>AND($C7="Structure (couche de forme)", $F7&gt;0, $G7&gt;0, $N$7&gt;=$F7, $N$7&lt;=$G7)</formula>
    </cfRule>
    <cfRule type="expression" dxfId="16" priority="204">
      <formula>AND($C7="Structure (couche de forme)", $F7&gt;0, $G7&gt;0, $N$7&gt;=$F7, $N$7&lt;=($F7+ROUND(($G7-$F7+1)*$H7,0)-1))</formula>
    </cfRule>
    <cfRule type="expression" dxfId="17" priority="205">
      <formula>AND($C7="Fondation/Grave", $F7&gt;0, $G7&gt;0, $N$7&gt;=$F7, $N$7&lt;=$G7)</formula>
    </cfRule>
    <cfRule type="expression" dxfId="18" priority="206">
      <formula>AND($C7="Fondation/Grave", $F7&gt;0, $G7&gt;0, $N$7&gt;=$F7, $N$7&lt;=($F7+ROUND(($G7-$F7+1)*$H7,0)-1))</formula>
    </cfRule>
    <cfRule type="expression" dxfId="19" priority="207">
      <formula>AND($C7="Enrobés / Béton", $F7&gt;0, $G7&gt;0, $N$7&gt;=$F7, $N$7&lt;=$G7)</formula>
    </cfRule>
    <cfRule type="expression" dxfId="20" priority="208">
      <formula>AND($C7="Enrobés / Béton", $F7&gt;0, $G7&gt;0, $N$7&gt;=$F7, $N$7&lt;=($F7+ROUND(($G7-$F7+1)*$H7,0)-1))</formula>
    </cfRule>
    <cfRule type="expression" dxfId="21" priority="209">
      <formula>AND($C7="Bordures &amp; Trottoirs", $F7&gt;0, $G7&gt;0, $N$7&gt;=$F7, $N$7&lt;=$G7)</formula>
    </cfRule>
    <cfRule type="expression" dxfId="22" priority="210">
      <formula>AND($C7="Bordures &amp; Trottoirs", $F7&gt;0, $G7&gt;0, $N$7&gt;=$F7, $N$7&lt;=($F7+ROUND(($G7-$F7+1)*$H7,0)-1))</formula>
    </cfRule>
    <cfRule type="expression" dxfId="23" priority="211">
      <formula>AND($C7="Caniveaux &amp; Avaloirs", $F7&gt;0, $G7&gt;0, $N$7&gt;=$F7, $N$7&lt;=$G7)</formula>
    </cfRule>
    <cfRule type="expression" dxfId="24" priority="212">
      <formula>AND($C7="Caniveaux &amp; Avaloirs", $F7&gt;0, $G7&gt;0, $N$7&gt;=$F7, $N$7&lt;=($F7+ROUND(($G7-$F7+1)*$H7,0)-1))</formula>
    </cfRule>
    <cfRule type="expression" dxfId="25" priority="213">
      <formula>AND($C7="Éclairage / Candélabres", $F7&gt;0, $G7&gt;0, $N$7&gt;=$F7, $N$7&lt;=$G7)</formula>
    </cfRule>
    <cfRule type="expression" dxfId="26" priority="214">
      <formula>AND($C7="Éclairage / Candélabres", $F7&gt;0, $G7&gt;0, $N$7&gt;=$F7, $N$7&lt;=($F7+ROUND(($G7-$F7+1)*$H7,0)-1))</formula>
    </cfRule>
    <cfRule type="expression" dxfId="27" priority="215">
      <formula>AND($C7="Marquage &amp; Signalétique", $F7&gt;0, $G7&gt;0, $N$7&gt;=$F7, $N$7&lt;=$G7)</formula>
    </cfRule>
    <cfRule type="expression" dxfId="28" priority="216">
      <formula>AND($C7="Marquage &amp; Signalétique", $F7&gt;0, $G7&gt;0, $N$7&gt;=$F7, $N$7&lt;=($F7+ROUND(($G7-$F7+1)*$H7,0)-1))</formula>
    </cfRule>
    <cfRule type="expression" dxfId="29" priority="217">
      <formula>AND($C7="Espaces verts / Finitions", $F7&gt;0, $G7&gt;0, $N$7&gt;=$F7, $N$7&lt;=$G7)</formula>
    </cfRule>
    <cfRule type="expression" dxfId="30" priority="218">
      <formula>AND($C7="Espaces verts / Finitions", $F7&gt;0, $G7&gt;0, $N$7&gt;=$F7, $N$7&lt;=($F7+ROUND(($G7-$F7+1)*$H7,0)-1))</formula>
    </cfRule>
    <cfRule type="expression" dxfId="31" priority="219">
      <formula>AND($C7="Réception &amp; Réserves", $F7&gt;0, $G7&gt;0, $N$7&gt;=$F7, $N$7&lt;=$G7)</formula>
    </cfRule>
    <cfRule type="expression" dxfId="32" priority="220">
      <formula>AND($C7="Réception &amp; Réserves", $F7&gt;0, $G7&gt;0, $N$7&gt;=$F7, $N$7&lt;=($F7+ROUND(($G7-$F7+1)*$H7,0)-1))</formula>
    </cfRule>
    <cfRule type="expression" dxfId="0" priority="221">
      <formula>AND($C7="Réouverture circulation", $F7&gt;0, $G7&gt;0, $N$7&gt;=$F7, $N$7&lt;=$G7)</formula>
    </cfRule>
    <cfRule type="expression" dxfId="33" priority="222">
      <formula>AND($C7="Réouverture circulation", $F7&gt;0, $G7&gt;0, $N$7&gt;=$F7, $N$7&lt;=($F7+ROUND(($G7-$F7+1)*$H7,0)-1))</formula>
    </cfRule>
  </conditionalFormatting>
  <conditionalFormatting sqref="O7:O43">
    <cfRule type="expression" dxfId="0" priority="5">
      <formula>($O$7=TODAY())</formula>
    </cfRule>
  </conditionalFormatting>
  <conditionalFormatting sqref="O8:O43">
    <cfRule type="expression" dxfId="3" priority="223">
      <formula>AND($C7="Études &amp; DICT", $F7&gt;0, $G7&gt;0, $O$7&gt;=$F7, $O$7&lt;=$G7)</formula>
    </cfRule>
    <cfRule type="expression" dxfId="4" priority="224">
      <formula>AND($C7="Études &amp; DICT", $F7&gt;0, $G7&gt;0, $O$7&gt;=$F7, $O$7&lt;=($F7+ROUND(($G7-$F7+1)*$H7,0)-1))</formula>
    </cfRule>
    <cfRule type="expression" dxfId="5" priority="225">
      <formula>AND($C7="Piquetage &amp; Implantation", $F7&gt;0, $G7&gt;0, $O$7&gt;=$F7, $O$7&lt;=$G7)</formula>
    </cfRule>
    <cfRule type="expression" dxfId="6" priority="226">
      <formula>AND($C7="Piquetage &amp; Implantation", $F7&gt;0, $G7&gt;0, $O$7&gt;=$F7, $O$7&lt;=($F7+ROUND(($G7-$F7+1)*$H7,0)-1))</formula>
    </cfRule>
    <cfRule type="expression" dxfId="7" priority="227">
      <formula>AND($C7="Préparation &amp; Signalisation", $F7&gt;0, $G7&gt;0, $O$7&gt;=$F7, $O$7&lt;=$G7)</formula>
    </cfRule>
    <cfRule type="expression" dxfId="8" priority="228">
      <formula>AND($C7="Préparation &amp; Signalisation", $F7&gt;0, $G7&gt;0, $O$7&gt;=$F7, $O$7&lt;=($F7+ROUND(($G7-$F7+1)*$H7,0)-1))</formula>
    </cfRule>
    <cfRule type="expression" dxfId="9" priority="229">
      <formula>AND($C7="Terrassement", $F7&gt;0, $G7&gt;0, $O$7&gt;=$F7, $O$7&lt;=$G7)</formula>
    </cfRule>
    <cfRule type="expression" dxfId="10" priority="230">
      <formula>AND($C7="Terrassement", $F7&gt;0, $G7&gt;0, $O$7&gt;=$F7, $O$7&lt;=($F7+ROUND(($G7-$F7+1)*$H7,0)-1))</formula>
    </cfRule>
    <cfRule type="expression" dxfId="11" priority="231">
      <formula>AND($C7="Réseaux (EU/EP/ER/GAZ)", $F7&gt;0, $G7&gt;0, $O$7&gt;=$F7, $O$7&lt;=$G7)</formula>
    </cfRule>
    <cfRule type="expression" dxfId="12" priority="232">
      <formula>AND($C7="Réseaux (EU/EP/ER/GAZ)", $F7&gt;0, $G7&gt;0, $O$7&gt;=$F7, $O$7&lt;=($F7+ROUND(($G7-$F7+1)*$H7,0)-1))</formula>
    </cfRule>
    <cfRule type="expression" dxfId="13" priority="233">
      <formula>AND($C7="Regard &amp; Branchement", $F7&gt;0, $G7&gt;0, $O$7&gt;=$F7, $O$7&lt;=$G7)</formula>
    </cfRule>
    <cfRule type="expression" dxfId="14" priority="234">
      <formula>AND($C7="Regard &amp; Branchement", $F7&gt;0, $G7&gt;0, $O$7&gt;=$F7, $O$7&lt;=($F7+ROUND(($G7-$F7+1)*$H7,0)-1))</formula>
    </cfRule>
    <cfRule type="expression" dxfId="15" priority="235">
      <formula>AND($C7="Structure (couche de forme)", $F7&gt;0, $G7&gt;0, $O$7&gt;=$F7, $O$7&lt;=$G7)</formula>
    </cfRule>
    <cfRule type="expression" dxfId="16" priority="236">
      <formula>AND($C7="Structure (couche de forme)", $F7&gt;0, $G7&gt;0, $O$7&gt;=$F7, $O$7&lt;=($F7+ROUND(($G7-$F7+1)*$H7,0)-1))</formula>
    </cfRule>
    <cfRule type="expression" dxfId="17" priority="237">
      <formula>AND($C7="Fondation/Grave", $F7&gt;0, $G7&gt;0, $O$7&gt;=$F7, $O$7&lt;=$G7)</formula>
    </cfRule>
    <cfRule type="expression" dxfId="18" priority="238">
      <formula>AND($C7="Fondation/Grave", $F7&gt;0, $G7&gt;0, $O$7&gt;=$F7, $O$7&lt;=($F7+ROUND(($G7-$F7+1)*$H7,0)-1))</formula>
    </cfRule>
    <cfRule type="expression" dxfId="19" priority="239">
      <formula>AND($C7="Enrobés / Béton", $F7&gt;0, $G7&gt;0, $O$7&gt;=$F7, $O$7&lt;=$G7)</formula>
    </cfRule>
    <cfRule type="expression" dxfId="20" priority="240">
      <formula>AND($C7="Enrobés / Béton", $F7&gt;0, $G7&gt;0, $O$7&gt;=$F7, $O$7&lt;=($F7+ROUND(($G7-$F7+1)*$H7,0)-1))</formula>
    </cfRule>
    <cfRule type="expression" dxfId="21" priority="241">
      <formula>AND($C7="Bordures &amp; Trottoirs", $F7&gt;0, $G7&gt;0, $O$7&gt;=$F7, $O$7&lt;=$G7)</formula>
    </cfRule>
    <cfRule type="expression" dxfId="22" priority="242">
      <formula>AND($C7="Bordures &amp; Trottoirs", $F7&gt;0, $G7&gt;0, $O$7&gt;=$F7, $O$7&lt;=($F7+ROUND(($G7-$F7+1)*$H7,0)-1))</formula>
    </cfRule>
    <cfRule type="expression" dxfId="23" priority="243">
      <formula>AND($C7="Caniveaux &amp; Avaloirs", $F7&gt;0, $G7&gt;0, $O$7&gt;=$F7, $O$7&lt;=$G7)</formula>
    </cfRule>
    <cfRule type="expression" dxfId="24" priority="244">
      <formula>AND($C7="Caniveaux &amp; Avaloirs", $F7&gt;0, $G7&gt;0, $O$7&gt;=$F7, $O$7&lt;=($F7+ROUND(($G7-$F7+1)*$H7,0)-1))</formula>
    </cfRule>
    <cfRule type="expression" dxfId="25" priority="245">
      <formula>AND($C7="Éclairage / Candélabres", $F7&gt;0, $G7&gt;0, $O$7&gt;=$F7, $O$7&lt;=$G7)</formula>
    </cfRule>
    <cfRule type="expression" dxfId="26" priority="246">
      <formula>AND($C7="Éclairage / Candélabres", $F7&gt;0, $G7&gt;0, $O$7&gt;=$F7, $O$7&lt;=($F7+ROUND(($G7-$F7+1)*$H7,0)-1))</formula>
    </cfRule>
    <cfRule type="expression" dxfId="27" priority="247">
      <formula>AND($C7="Marquage &amp; Signalétique", $F7&gt;0, $G7&gt;0, $O$7&gt;=$F7, $O$7&lt;=$G7)</formula>
    </cfRule>
    <cfRule type="expression" dxfId="28" priority="248">
      <formula>AND($C7="Marquage &amp; Signalétique", $F7&gt;0, $G7&gt;0, $O$7&gt;=$F7, $O$7&lt;=($F7+ROUND(($G7-$F7+1)*$H7,0)-1))</formula>
    </cfRule>
    <cfRule type="expression" dxfId="29" priority="249">
      <formula>AND($C7="Espaces verts / Finitions", $F7&gt;0, $G7&gt;0, $O$7&gt;=$F7, $O$7&lt;=$G7)</formula>
    </cfRule>
    <cfRule type="expression" dxfId="30" priority="250">
      <formula>AND($C7="Espaces verts / Finitions", $F7&gt;0, $G7&gt;0, $O$7&gt;=$F7, $O$7&lt;=($F7+ROUND(($G7-$F7+1)*$H7,0)-1))</formula>
    </cfRule>
    <cfRule type="expression" dxfId="31" priority="251">
      <formula>AND($C7="Réception &amp; Réserves", $F7&gt;0, $G7&gt;0, $O$7&gt;=$F7, $O$7&lt;=$G7)</formula>
    </cfRule>
    <cfRule type="expression" dxfId="32" priority="252">
      <formula>AND($C7="Réception &amp; Réserves", $F7&gt;0, $G7&gt;0, $O$7&gt;=$F7, $O$7&lt;=($F7+ROUND(($G7-$F7+1)*$H7,0)-1))</formula>
    </cfRule>
    <cfRule type="expression" dxfId="0" priority="253">
      <formula>AND($C7="Réouverture circulation", $F7&gt;0, $G7&gt;0, $O$7&gt;=$F7, $O$7&lt;=$G7)</formula>
    </cfRule>
    <cfRule type="expression" dxfId="33" priority="254">
      <formula>AND($C7="Réouverture circulation", $F7&gt;0, $G7&gt;0, $O$7&gt;=$F7, $O$7&lt;=($F7+ROUND(($G7-$F7+1)*$H7,0)-1))</formula>
    </cfRule>
  </conditionalFormatting>
  <conditionalFormatting sqref="P7:P43">
    <cfRule type="expression" dxfId="0" priority="6">
      <formula>($P$7=TODAY())</formula>
    </cfRule>
  </conditionalFormatting>
  <conditionalFormatting sqref="P8:P43">
    <cfRule type="expression" dxfId="3" priority="255">
      <formula>AND($C7="Études &amp; DICT", $F7&gt;0, $G7&gt;0, $P$7&gt;=$F7, $P$7&lt;=$G7)</formula>
    </cfRule>
    <cfRule type="expression" dxfId="4" priority="256">
      <formula>AND($C7="Études &amp; DICT", $F7&gt;0, $G7&gt;0, $P$7&gt;=$F7, $P$7&lt;=($F7+ROUND(($G7-$F7+1)*$H7,0)-1))</formula>
    </cfRule>
    <cfRule type="expression" dxfId="5" priority="257">
      <formula>AND($C7="Piquetage &amp; Implantation", $F7&gt;0, $G7&gt;0, $P$7&gt;=$F7, $P$7&lt;=$G7)</formula>
    </cfRule>
    <cfRule type="expression" dxfId="6" priority="258">
      <formula>AND($C7="Piquetage &amp; Implantation", $F7&gt;0, $G7&gt;0, $P$7&gt;=$F7, $P$7&lt;=($F7+ROUND(($G7-$F7+1)*$H7,0)-1))</formula>
    </cfRule>
    <cfRule type="expression" dxfId="7" priority="259">
      <formula>AND($C7="Préparation &amp; Signalisation", $F7&gt;0, $G7&gt;0, $P$7&gt;=$F7, $P$7&lt;=$G7)</formula>
    </cfRule>
    <cfRule type="expression" dxfId="8" priority="260">
      <formula>AND($C7="Préparation &amp; Signalisation", $F7&gt;0, $G7&gt;0, $P$7&gt;=$F7, $P$7&lt;=($F7+ROUND(($G7-$F7+1)*$H7,0)-1))</formula>
    </cfRule>
    <cfRule type="expression" dxfId="9" priority="261">
      <formula>AND($C7="Terrassement", $F7&gt;0, $G7&gt;0, $P$7&gt;=$F7, $P$7&lt;=$G7)</formula>
    </cfRule>
    <cfRule type="expression" dxfId="10" priority="262">
      <formula>AND($C7="Terrassement", $F7&gt;0, $G7&gt;0, $P$7&gt;=$F7, $P$7&lt;=($F7+ROUND(($G7-$F7+1)*$H7,0)-1))</formula>
    </cfRule>
    <cfRule type="expression" dxfId="11" priority="263">
      <formula>AND($C7="Réseaux (EU/EP/ER/GAZ)", $F7&gt;0, $G7&gt;0, $P$7&gt;=$F7, $P$7&lt;=$G7)</formula>
    </cfRule>
    <cfRule type="expression" dxfId="12" priority="264">
      <formula>AND($C7="Réseaux (EU/EP/ER/GAZ)", $F7&gt;0, $G7&gt;0, $P$7&gt;=$F7, $P$7&lt;=($F7+ROUND(($G7-$F7+1)*$H7,0)-1))</formula>
    </cfRule>
    <cfRule type="expression" dxfId="13" priority="265">
      <formula>AND($C7="Regard &amp; Branchement", $F7&gt;0, $G7&gt;0, $P$7&gt;=$F7, $P$7&lt;=$G7)</formula>
    </cfRule>
    <cfRule type="expression" dxfId="14" priority="266">
      <formula>AND($C7="Regard &amp; Branchement", $F7&gt;0, $G7&gt;0, $P$7&gt;=$F7, $P$7&lt;=($F7+ROUND(($G7-$F7+1)*$H7,0)-1))</formula>
    </cfRule>
    <cfRule type="expression" dxfId="15" priority="267">
      <formula>AND($C7="Structure (couche de forme)", $F7&gt;0, $G7&gt;0, $P$7&gt;=$F7, $P$7&lt;=$G7)</formula>
    </cfRule>
    <cfRule type="expression" dxfId="16" priority="268">
      <formula>AND($C7="Structure (couche de forme)", $F7&gt;0, $G7&gt;0, $P$7&gt;=$F7, $P$7&lt;=($F7+ROUND(($G7-$F7+1)*$H7,0)-1))</formula>
    </cfRule>
    <cfRule type="expression" dxfId="17" priority="269">
      <formula>AND($C7="Fondation/Grave", $F7&gt;0, $G7&gt;0, $P$7&gt;=$F7, $P$7&lt;=$G7)</formula>
    </cfRule>
    <cfRule type="expression" dxfId="18" priority="270">
      <formula>AND($C7="Fondation/Grave", $F7&gt;0, $G7&gt;0, $P$7&gt;=$F7, $P$7&lt;=($F7+ROUND(($G7-$F7+1)*$H7,0)-1))</formula>
    </cfRule>
    <cfRule type="expression" dxfId="19" priority="271">
      <formula>AND($C7="Enrobés / Béton", $F7&gt;0, $G7&gt;0, $P$7&gt;=$F7, $P$7&lt;=$G7)</formula>
    </cfRule>
    <cfRule type="expression" dxfId="20" priority="272">
      <formula>AND($C7="Enrobés / Béton", $F7&gt;0, $G7&gt;0, $P$7&gt;=$F7, $P$7&lt;=($F7+ROUND(($G7-$F7+1)*$H7,0)-1))</formula>
    </cfRule>
    <cfRule type="expression" dxfId="21" priority="273">
      <formula>AND($C7="Bordures &amp; Trottoirs", $F7&gt;0, $G7&gt;0, $P$7&gt;=$F7, $P$7&lt;=$G7)</formula>
    </cfRule>
    <cfRule type="expression" dxfId="22" priority="274">
      <formula>AND($C7="Bordures &amp; Trottoirs", $F7&gt;0, $G7&gt;0, $P$7&gt;=$F7, $P$7&lt;=($F7+ROUND(($G7-$F7+1)*$H7,0)-1))</formula>
    </cfRule>
    <cfRule type="expression" dxfId="23" priority="275">
      <formula>AND($C7="Caniveaux &amp; Avaloirs", $F7&gt;0, $G7&gt;0, $P$7&gt;=$F7, $P$7&lt;=$G7)</formula>
    </cfRule>
    <cfRule type="expression" dxfId="24" priority="276">
      <formula>AND($C7="Caniveaux &amp; Avaloirs", $F7&gt;0, $G7&gt;0, $P$7&gt;=$F7, $P$7&lt;=($F7+ROUND(($G7-$F7+1)*$H7,0)-1))</formula>
    </cfRule>
    <cfRule type="expression" dxfId="25" priority="277">
      <formula>AND($C7="Éclairage / Candélabres", $F7&gt;0, $G7&gt;0, $P$7&gt;=$F7, $P$7&lt;=$G7)</formula>
    </cfRule>
    <cfRule type="expression" dxfId="26" priority="278">
      <formula>AND($C7="Éclairage / Candélabres", $F7&gt;0, $G7&gt;0, $P$7&gt;=$F7, $P$7&lt;=($F7+ROUND(($G7-$F7+1)*$H7,0)-1))</formula>
    </cfRule>
    <cfRule type="expression" dxfId="27" priority="279">
      <formula>AND($C7="Marquage &amp; Signalétique", $F7&gt;0, $G7&gt;0, $P$7&gt;=$F7, $P$7&lt;=$G7)</formula>
    </cfRule>
    <cfRule type="expression" dxfId="28" priority="280">
      <formula>AND($C7="Marquage &amp; Signalétique", $F7&gt;0, $G7&gt;0, $P$7&gt;=$F7, $P$7&lt;=($F7+ROUND(($G7-$F7+1)*$H7,0)-1))</formula>
    </cfRule>
    <cfRule type="expression" dxfId="29" priority="281">
      <formula>AND($C7="Espaces verts / Finitions", $F7&gt;0, $G7&gt;0, $P$7&gt;=$F7, $P$7&lt;=$G7)</formula>
    </cfRule>
    <cfRule type="expression" dxfId="30" priority="282">
      <formula>AND($C7="Espaces verts / Finitions", $F7&gt;0, $G7&gt;0, $P$7&gt;=$F7, $P$7&lt;=($F7+ROUND(($G7-$F7+1)*$H7,0)-1))</formula>
    </cfRule>
    <cfRule type="expression" dxfId="31" priority="283">
      <formula>AND($C7="Réception &amp; Réserves", $F7&gt;0, $G7&gt;0, $P$7&gt;=$F7, $P$7&lt;=$G7)</formula>
    </cfRule>
    <cfRule type="expression" dxfId="32" priority="284">
      <formula>AND($C7="Réception &amp; Réserves", $F7&gt;0, $G7&gt;0, $P$7&gt;=$F7, $P$7&lt;=($F7+ROUND(($G7-$F7+1)*$H7,0)-1))</formula>
    </cfRule>
    <cfRule type="expression" dxfId="0" priority="285">
      <formula>AND($C7="Réouverture circulation", $F7&gt;0, $G7&gt;0, $P$7&gt;=$F7, $P$7&lt;=$G7)</formula>
    </cfRule>
    <cfRule type="expression" dxfId="33" priority="286">
      <formula>AND($C7="Réouverture circulation", $F7&gt;0, $G7&gt;0, $P$7&gt;=$F7, $P$7&lt;=($F7+ROUND(($G7-$F7+1)*$H7,0)-1))</formula>
    </cfRule>
  </conditionalFormatting>
  <conditionalFormatting sqref="Q7:Q43">
    <cfRule type="expression" dxfId="0" priority="7">
      <formula>($Q$7=TODAY())</formula>
    </cfRule>
  </conditionalFormatting>
  <conditionalFormatting sqref="Q8:Q43">
    <cfRule type="expression" dxfId="3" priority="287">
      <formula>AND($C7="Études &amp; DICT", $F7&gt;0, $G7&gt;0, $Q$7&gt;=$F7, $Q$7&lt;=$G7)</formula>
    </cfRule>
    <cfRule type="expression" dxfId="4" priority="288">
      <formula>AND($C7="Études &amp; DICT", $F7&gt;0, $G7&gt;0, $Q$7&gt;=$F7, $Q$7&lt;=($F7+ROUND(($G7-$F7+1)*$H7,0)-1))</formula>
    </cfRule>
    <cfRule type="expression" dxfId="5" priority="289">
      <formula>AND($C7="Piquetage &amp; Implantation", $F7&gt;0, $G7&gt;0, $Q$7&gt;=$F7, $Q$7&lt;=$G7)</formula>
    </cfRule>
    <cfRule type="expression" dxfId="6" priority="290">
      <formula>AND($C7="Piquetage &amp; Implantation", $F7&gt;0, $G7&gt;0, $Q$7&gt;=$F7, $Q$7&lt;=($F7+ROUND(($G7-$F7+1)*$H7,0)-1))</formula>
    </cfRule>
    <cfRule type="expression" dxfId="7" priority="291">
      <formula>AND($C7="Préparation &amp; Signalisation", $F7&gt;0, $G7&gt;0, $Q$7&gt;=$F7, $Q$7&lt;=$G7)</formula>
    </cfRule>
    <cfRule type="expression" dxfId="8" priority="292">
      <formula>AND($C7="Préparation &amp; Signalisation", $F7&gt;0, $G7&gt;0, $Q$7&gt;=$F7, $Q$7&lt;=($F7+ROUND(($G7-$F7+1)*$H7,0)-1))</formula>
    </cfRule>
    <cfRule type="expression" dxfId="9" priority="293">
      <formula>AND($C7="Terrassement", $F7&gt;0, $G7&gt;0, $Q$7&gt;=$F7, $Q$7&lt;=$G7)</formula>
    </cfRule>
    <cfRule type="expression" dxfId="10" priority="294">
      <formula>AND($C7="Terrassement", $F7&gt;0, $G7&gt;0, $Q$7&gt;=$F7, $Q$7&lt;=($F7+ROUND(($G7-$F7+1)*$H7,0)-1))</formula>
    </cfRule>
    <cfRule type="expression" dxfId="11" priority="295">
      <formula>AND($C7="Réseaux (EU/EP/ER/GAZ)", $F7&gt;0, $G7&gt;0, $Q$7&gt;=$F7, $Q$7&lt;=$G7)</formula>
    </cfRule>
    <cfRule type="expression" dxfId="12" priority="296">
      <formula>AND($C7="Réseaux (EU/EP/ER/GAZ)", $F7&gt;0, $G7&gt;0, $Q$7&gt;=$F7, $Q$7&lt;=($F7+ROUND(($G7-$F7+1)*$H7,0)-1))</formula>
    </cfRule>
    <cfRule type="expression" dxfId="13" priority="297">
      <formula>AND($C7="Regard &amp; Branchement", $F7&gt;0, $G7&gt;0, $Q$7&gt;=$F7, $Q$7&lt;=$G7)</formula>
    </cfRule>
    <cfRule type="expression" dxfId="14" priority="298">
      <formula>AND($C7="Regard &amp; Branchement", $F7&gt;0, $G7&gt;0, $Q$7&gt;=$F7, $Q$7&lt;=($F7+ROUND(($G7-$F7+1)*$H7,0)-1))</formula>
    </cfRule>
    <cfRule type="expression" dxfId="15" priority="299">
      <formula>AND($C7="Structure (couche de forme)", $F7&gt;0, $G7&gt;0, $Q$7&gt;=$F7, $Q$7&lt;=$G7)</formula>
    </cfRule>
    <cfRule type="expression" dxfId="16" priority="300">
      <formula>AND($C7="Structure (couche de forme)", $F7&gt;0, $G7&gt;0, $Q$7&gt;=$F7, $Q$7&lt;=($F7+ROUND(($G7-$F7+1)*$H7,0)-1))</formula>
    </cfRule>
    <cfRule type="expression" dxfId="17" priority="301">
      <formula>AND($C7="Fondation/Grave", $F7&gt;0, $G7&gt;0, $Q$7&gt;=$F7, $Q$7&lt;=$G7)</formula>
    </cfRule>
    <cfRule type="expression" dxfId="18" priority="302">
      <formula>AND($C7="Fondation/Grave", $F7&gt;0, $G7&gt;0, $Q$7&gt;=$F7, $Q$7&lt;=($F7+ROUND(($G7-$F7+1)*$H7,0)-1))</formula>
    </cfRule>
    <cfRule type="expression" dxfId="19" priority="303">
      <formula>AND($C7="Enrobés / Béton", $F7&gt;0, $G7&gt;0, $Q$7&gt;=$F7, $Q$7&lt;=$G7)</formula>
    </cfRule>
    <cfRule type="expression" dxfId="20" priority="304">
      <formula>AND($C7="Enrobés / Béton", $F7&gt;0, $G7&gt;0, $Q$7&gt;=$F7, $Q$7&lt;=($F7+ROUND(($G7-$F7+1)*$H7,0)-1))</formula>
    </cfRule>
    <cfRule type="expression" dxfId="21" priority="305">
      <formula>AND($C7="Bordures &amp; Trottoirs", $F7&gt;0, $G7&gt;0, $Q$7&gt;=$F7, $Q$7&lt;=$G7)</formula>
    </cfRule>
    <cfRule type="expression" dxfId="22" priority="306">
      <formula>AND($C7="Bordures &amp; Trottoirs", $F7&gt;0, $G7&gt;0, $Q$7&gt;=$F7, $Q$7&lt;=($F7+ROUND(($G7-$F7+1)*$H7,0)-1))</formula>
    </cfRule>
    <cfRule type="expression" dxfId="23" priority="307">
      <formula>AND($C7="Caniveaux &amp; Avaloirs", $F7&gt;0, $G7&gt;0, $Q$7&gt;=$F7, $Q$7&lt;=$G7)</formula>
    </cfRule>
    <cfRule type="expression" dxfId="24" priority="308">
      <formula>AND($C7="Caniveaux &amp; Avaloirs", $F7&gt;0, $G7&gt;0, $Q$7&gt;=$F7, $Q$7&lt;=($F7+ROUND(($G7-$F7+1)*$H7,0)-1))</formula>
    </cfRule>
    <cfRule type="expression" dxfId="25" priority="309">
      <formula>AND($C7="Éclairage / Candélabres", $F7&gt;0, $G7&gt;0, $Q$7&gt;=$F7, $Q$7&lt;=$G7)</formula>
    </cfRule>
    <cfRule type="expression" dxfId="26" priority="310">
      <formula>AND($C7="Éclairage / Candélabres", $F7&gt;0, $G7&gt;0, $Q$7&gt;=$F7, $Q$7&lt;=($F7+ROUND(($G7-$F7+1)*$H7,0)-1))</formula>
    </cfRule>
    <cfRule type="expression" dxfId="27" priority="311">
      <formula>AND($C7="Marquage &amp; Signalétique", $F7&gt;0, $G7&gt;0, $Q$7&gt;=$F7, $Q$7&lt;=$G7)</formula>
    </cfRule>
    <cfRule type="expression" dxfId="28" priority="312">
      <formula>AND($C7="Marquage &amp; Signalétique", $F7&gt;0, $G7&gt;0, $Q$7&gt;=$F7, $Q$7&lt;=($F7+ROUND(($G7-$F7+1)*$H7,0)-1))</formula>
    </cfRule>
    <cfRule type="expression" dxfId="29" priority="313">
      <formula>AND($C7="Espaces verts / Finitions", $F7&gt;0, $G7&gt;0, $Q$7&gt;=$F7, $Q$7&lt;=$G7)</formula>
    </cfRule>
    <cfRule type="expression" dxfId="30" priority="314">
      <formula>AND($C7="Espaces verts / Finitions", $F7&gt;0, $G7&gt;0, $Q$7&gt;=$F7, $Q$7&lt;=($F7+ROUND(($G7-$F7+1)*$H7,0)-1))</formula>
    </cfRule>
    <cfRule type="expression" dxfId="31" priority="315">
      <formula>AND($C7="Réception &amp; Réserves", $F7&gt;0, $G7&gt;0, $Q$7&gt;=$F7, $Q$7&lt;=$G7)</formula>
    </cfRule>
    <cfRule type="expression" dxfId="32" priority="316">
      <formula>AND($C7="Réception &amp; Réserves", $F7&gt;0, $G7&gt;0, $Q$7&gt;=$F7, $Q$7&lt;=($F7+ROUND(($G7-$F7+1)*$H7,0)-1))</formula>
    </cfRule>
    <cfRule type="expression" dxfId="0" priority="317">
      <formula>AND($C7="Réouverture circulation", $F7&gt;0, $G7&gt;0, $Q$7&gt;=$F7, $Q$7&lt;=$G7)</formula>
    </cfRule>
    <cfRule type="expression" dxfId="33" priority="318">
      <formula>AND($C7="Réouverture circulation", $F7&gt;0, $G7&gt;0, $Q$7&gt;=$F7, $Q$7&lt;=($F7+ROUND(($G7-$F7+1)*$H7,0)-1))</formula>
    </cfRule>
  </conditionalFormatting>
  <conditionalFormatting sqref="R7:R43">
    <cfRule type="expression" dxfId="0" priority="8">
      <formula>($R$7=TODAY())</formula>
    </cfRule>
  </conditionalFormatting>
  <conditionalFormatting sqref="R8:R43">
    <cfRule type="expression" dxfId="3" priority="319">
      <formula>AND($C7="Études &amp; DICT", $F7&gt;0, $G7&gt;0, $R$7&gt;=$F7, $R$7&lt;=$G7)</formula>
    </cfRule>
    <cfRule type="expression" dxfId="4" priority="320">
      <formula>AND($C7="Études &amp; DICT", $F7&gt;0, $G7&gt;0, $R$7&gt;=$F7, $R$7&lt;=($F7+ROUND(($G7-$F7+1)*$H7,0)-1))</formula>
    </cfRule>
    <cfRule type="expression" dxfId="5" priority="321">
      <formula>AND($C7="Piquetage &amp; Implantation", $F7&gt;0, $G7&gt;0, $R$7&gt;=$F7, $R$7&lt;=$G7)</formula>
    </cfRule>
    <cfRule type="expression" dxfId="6" priority="322">
      <formula>AND($C7="Piquetage &amp; Implantation", $F7&gt;0, $G7&gt;0, $R$7&gt;=$F7, $R$7&lt;=($F7+ROUND(($G7-$F7+1)*$H7,0)-1))</formula>
    </cfRule>
    <cfRule type="expression" dxfId="7" priority="323">
      <formula>AND($C7="Préparation &amp; Signalisation", $F7&gt;0, $G7&gt;0, $R$7&gt;=$F7, $R$7&lt;=$G7)</formula>
    </cfRule>
    <cfRule type="expression" dxfId="8" priority="324">
      <formula>AND($C7="Préparation &amp; Signalisation", $F7&gt;0, $G7&gt;0, $R$7&gt;=$F7, $R$7&lt;=($F7+ROUND(($G7-$F7+1)*$H7,0)-1))</formula>
    </cfRule>
    <cfRule type="expression" dxfId="9" priority="325">
      <formula>AND($C7="Terrassement", $F7&gt;0, $G7&gt;0, $R$7&gt;=$F7, $R$7&lt;=$G7)</formula>
    </cfRule>
    <cfRule type="expression" dxfId="10" priority="326">
      <formula>AND($C7="Terrassement", $F7&gt;0, $G7&gt;0, $R$7&gt;=$F7, $R$7&lt;=($F7+ROUND(($G7-$F7+1)*$H7,0)-1))</formula>
    </cfRule>
    <cfRule type="expression" dxfId="11" priority="327">
      <formula>AND($C7="Réseaux (EU/EP/ER/GAZ)", $F7&gt;0, $G7&gt;0, $R$7&gt;=$F7, $R$7&lt;=$G7)</formula>
    </cfRule>
    <cfRule type="expression" dxfId="12" priority="328">
      <formula>AND($C7="Réseaux (EU/EP/ER/GAZ)", $F7&gt;0, $G7&gt;0, $R$7&gt;=$F7, $R$7&lt;=($F7+ROUND(($G7-$F7+1)*$H7,0)-1))</formula>
    </cfRule>
    <cfRule type="expression" dxfId="13" priority="329">
      <formula>AND($C7="Regard &amp; Branchement", $F7&gt;0, $G7&gt;0, $R$7&gt;=$F7, $R$7&lt;=$G7)</formula>
    </cfRule>
    <cfRule type="expression" dxfId="14" priority="330">
      <formula>AND($C7="Regard &amp; Branchement", $F7&gt;0, $G7&gt;0, $R$7&gt;=$F7, $R$7&lt;=($F7+ROUND(($G7-$F7+1)*$H7,0)-1))</formula>
    </cfRule>
    <cfRule type="expression" dxfId="15" priority="331">
      <formula>AND($C7="Structure (couche de forme)", $F7&gt;0, $G7&gt;0, $R$7&gt;=$F7, $R$7&lt;=$G7)</formula>
    </cfRule>
    <cfRule type="expression" dxfId="16" priority="332">
      <formula>AND($C7="Structure (couche de forme)", $F7&gt;0, $G7&gt;0, $R$7&gt;=$F7, $R$7&lt;=($F7+ROUND(($G7-$F7+1)*$H7,0)-1))</formula>
    </cfRule>
    <cfRule type="expression" dxfId="17" priority="333">
      <formula>AND($C7="Fondation/Grave", $F7&gt;0, $G7&gt;0, $R$7&gt;=$F7, $R$7&lt;=$G7)</formula>
    </cfRule>
    <cfRule type="expression" dxfId="18" priority="334">
      <formula>AND($C7="Fondation/Grave", $F7&gt;0, $G7&gt;0, $R$7&gt;=$F7, $R$7&lt;=($F7+ROUND(($G7-$F7+1)*$H7,0)-1))</formula>
    </cfRule>
    <cfRule type="expression" dxfId="19" priority="335">
      <formula>AND($C7="Enrobés / Béton", $F7&gt;0, $G7&gt;0, $R$7&gt;=$F7, $R$7&lt;=$G7)</formula>
    </cfRule>
    <cfRule type="expression" dxfId="20" priority="336">
      <formula>AND($C7="Enrobés / Béton", $F7&gt;0, $G7&gt;0, $R$7&gt;=$F7, $R$7&lt;=($F7+ROUND(($G7-$F7+1)*$H7,0)-1))</formula>
    </cfRule>
    <cfRule type="expression" dxfId="21" priority="337">
      <formula>AND($C7="Bordures &amp; Trottoirs", $F7&gt;0, $G7&gt;0, $R$7&gt;=$F7, $R$7&lt;=$G7)</formula>
    </cfRule>
    <cfRule type="expression" dxfId="22" priority="338">
      <formula>AND($C7="Bordures &amp; Trottoirs", $F7&gt;0, $G7&gt;0, $R$7&gt;=$F7, $R$7&lt;=($F7+ROUND(($G7-$F7+1)*$H7,0)-1))</formula>
    </cfRule>
    <cfRule type="expression" dxfId="23" priority="339">
      <formula>AND($C7="Caniveaux &amp; Avaloirs", $F7&gt;0, $G7&gt;0, $R$7&gt;=$F7, $R$7&lt;=$G7)</formula>
    </cfRule>
    <cfRule type="expression" dxfId="24" priority="340">
      <formula>AND($C7="Caniveaux &amp; Avaloirs", $F7&gt;0, $G7&gt;0, $R$7&gt;=$F7, $R$7&lt;=($F7+ROUND(($G7-$F7+1)*$H7,0)-1))</formula>
    </cfRule>
    <cfRule type="expression" dxfId="25" priority="341">
      <formula>AND($C7="Éclairage / Candélabres", $F7&gt;0, $G7&gt;0, $R$7&gt;=$F7, $R$7&lt;=$G7)</formula>
    </cfRule>
    <cfRule type="expression" dxfId="26" priority="342">
      <formula>AND($C7="Éclairage / Candélabres", $F7&gt;0, $G7&gt;0, $R$7&gt;=$F7, $R$7&lt;=($F7+ROUND(($G7-$F7+1)*$H7,0)-1))</formula>
    </cfRule>
    <cfRule type="expression" dxfId="27" priority="343">
      <formula>AND($C7="Marquage &amp; Signalétique", $F7&gt;0, $G7&gt;0, $R$7&gt;=$F7, $R$7&lt;=$G7)</formula>
    </cfRule>
    <cfRule type="expression" dxfId="28" priority="344">
      <formula>AND($C7="Marquage &amp; Signalétique", $F7&gt;0, $G7&gt;0, $R$7&gt;=$F7, $R$7&lt;=($F7+ROUND(($G7-$F7+1)*$H7,0)-1))</formula>
    </cfRule>
    <cfRule type="expression" dxfId="29" priority="345">
      <formula>AND($C7="Espaces verts / Finitions", $F7&gt;0, $G7&gt;0, $R$7&gt;=$F7, $R$7&lt;=$G7)</formula>
    </cfRule>
    <cfRule type="expression" dxfId="30" priority="346">
      <formula>AND($C7="Espaces verts / Finitions", $F7&gt;0, $G7&gt;0, $R$7&gt;=$F7, $R$7&lt;=($F7+ROUND(($G7-$F7+1)*$H7,0)-1))</formula>
    </cfRule>
    <cfRule type="expression" dxfId="31" priority="347">
      <formula>AND($C7="Réception &amp; Réserves", $F7&gt;0, $G7&gt;0, $R$7&gt;=$F7, $R$7&lt;=$G7)</formula>
    </cfRule>
    <cfRule type="expression" dxfId="32" priority="348">
      <formula>AND($C7="Réception &amp; Réserves", $F7&gt;0, $G7&gt;0, $R$7&gt;=$F7, $R$7&lt;=($F7+ROUND(($G7-$F7+1)*$H7,0)-1))</formula>
    </cfRule>
    <cfRule type="expression" dxfId="0" priority="349">
      <formula>AND($C7="Réouverture circulation", $F7&gt;0, $G7&gt;0, $R$7&gt;=$F7, $R$7&lt;=$G7)</formula>
    </cfRule>
    <cfRule type="expression" dxfId="33" priority="350">
      <formula>AND($C7="Réouverture circulation", $F7&gt;0, $G7&gt;0, $R$7&gt;=$F7, $R$7&lt;=($F7+ROUND(($G7-$F7+1)*$H7,0)-1))</formula>
    </cfRule>
  </conditionalFormatting>
  <conditionalFormatting sqref="S7:S43">
    <cfRule type="expression" dxfId="0" priority="9">
      <formula>($S$7=TODAY())</formula>
    </cfRule>
  </conditionalFormatting>
  <conditionalFormatting sqref="S8:S43">
    <cfRule type="expression" dxfId="3" priority="351">
      <formula>AND($C7="Études &amp; DICT", $F7&gt;0, $G7&gt;0, $S$7&gt;=$F7, $S$7&lt;=$G7)</formula>
    </cfRule>
    <cfRule type="expression" dxfId="4" priority="352">
      <formula>AND($C7="Études &amp; DICT", $F7&gt;0, $G7&gt;0, $S$7&gt;=$F7, $S$7&lt;=($F7+ROUND(($G7-$F7+1)*$H7,0)-1))</formula>
    </cfRule>
    <cfRule type="expression" dxfId="5" priority="353">
      <formula>AND($C7="Piquetage &amp; Implantation", $F7&gt;0, $G7&gt;0, $S$7&gt;=$F7, $S$7&lt;=$G7)</formula>
    </cfRule>
    <cfRule type="expression" dxfId="6" priority="354">
      <formula>AND($C7="Piquetage &amp; Implantation", $F7&gt;0, $G7&gt;0, $S$7&gt;=$F7, $S$7&lt;=($F7+ROUND(($G7-$F7+1)*$H7,0)-1))</formula>
    </cfRule>
    <cfRule type="expression" dxfId="7" priority="355">
      <formula>AND($C7="Préparation &amp; Signalisation", $F7&gt;0, $G7&gt;0, $S$7&gt;=$F7, $S$7&lt;=$G7)</formula>
    </cfRule>
    <cfRule type="expression" dxfId="8" priority="356">
      <formula>AND($C7="Préparation &amp; Signalisation", $F7&gt;0, $G7&gt;0, $S$7&gt;=$F7, $S$7&lt;=($F7+ROUND(($G7-$F7+1)*$H7,0)-1))</formula>
    </cfRule>
    <cfRule type="expression" dxfId="9" priority="357">
      <formula>AND($C7="Terrassement", $F7&gt;0, $G7&gt;0, $S$7&gt;=$F7, $S$7&lt;=$G7)</formula>
    </cfRule>
    <cfRule type="expression" dxfId="10" priority="358">
      <formula>AND($C7="Terrassement", $F7&gt;0, $G7&gt;0, $S$7&gt;=$F7, $S$7&lt;=($F7+ROUND(($G7-$F7+1)*$H7,0)-1))</formula>
    </cfRule>
    <cfRule type="expression" dxfId="11" priority="359">
      <formula>AND($C7="Réseaux (EU/EP/ER/GAZ)", $F7&gt;0, $G7&gt;0, $S$7&gt;=$F7, $S$7&lt;=$G7)</formula>
    </cfRule>
    <cfRule type="expression" dxfId="12" priority="360">
      <formula>AND($C7="Réseaux (EU/EP/ER/GAZ)", $F7&gt;0, $G7&gt;0, $S$7&gt;=$F7, $S$7&lt;=($F7+ROUND(($G7-$F7+1)*$H7,0)-1))</formula>
    </cfRule>
    <cfRule type="expression" dxfId="13" priority="361">
      <formula>AND($C7="Regard &amp; Branchement", $F7&gt;0, $G7&gt;0, $S$7&gt;=$F7, $S$7&lt;=$G7)</formula>
    </cfRule>
    <cfRule type="expression" dxfId="14" priority="362">
      <formula>AND($C7="Regard &amp; Branchement", $F7&gt;0, $G7&gt;0, $S$7&gt;=$F7, $S$7&lt;=($F7+ROUND(($G7-$F7+1)*$H7,0)-1))</formula>
    </cfRule>
    <cfRule type="expression" dxfId="15" priority="363">
      <formula>AND($C7="Structure (couche de forme)", $F7&gt;0, $G7&gt;0, $S$7&gt;=$F7, $S$7&lt;=$G7)</formula>
    </cfRule>
    <cfRule type="expression" dxfId="16" priority="364">
      <formula>AND($C7="Structure (couche de forme)", $F7&gt;0, $G7&gt;0, $S$7&gt;=$F7, $S$7&lt;=($F7+ROUND(($G7-$F7+1)*$H7,0)-1))</formula>
    </cfRule>
    <cfRule type="expression" dxfId="17" priority="365">
      <formula>AND($C7="Fondation/Grave", $F7&gt;0, $G7&gt;0, $S$7&gt;=$F7, $S$7&lt;=$G7)</formula>
    </cfRule>
    <cfRule type="expression" dxfId="18" priority="366">
      <formula>AND($C7="Fondation/Grave", $F7&gt;0, $G7&gt;0, $S$7&gt;=$F7, $S$7&lt;=($F7+ROUND(($G7-$F7+1)*$H7,0)-1))</formula>
    </cfRule>
    <cfRule type="expression" dxfId="19" priority="367">
      <formula>AND($C7="Enrobés / Béton", $F7&gt;0, $G7&gt;0, $S$7&gt;=$F7, $S$7&lt;=$G7)</formula>
    </cfRule>
    <cfRule type="expression" dxfId="20" priority="368">
      <formula>AND($C7="Enrobés / Béton", $F7&gt;0, $G7&gt;0, $S$7&gt;=$F7, $S$7&lt;=($F7+ROUND(($G7-$F7+1)*$H7,0)-1))</formula>
    </cfRule>
    <cfRule type="expression" dxfId="21" priority="369">
      <formula>AND($C7="Bordures &amp; Trottoirs", $F7&gt;0, $G7&gt;0, $S$7&gt;=$F7, $S$7&lt;=$G7)</formula>
    </cfRule>
    <cfRule type="expression" dxfId="22" priority="370">
      <formula>AND($C7="Bordures &amp; Trottoirs", $F7&gt;0, $G7&gt;0, $S$7&gt;=$F7, $S$7&lt;=($F7+ROUND(($G7-$F7+1)*$H7,0)-1))</formula>
    </cfRule>
    <cfRule type="expression" dxfId="23" priority="371">
      <formula>AND($C7="Caniveaux &amp; Avaloirs", $F7&gt;0, $G7&gt;0, $S$7&gt;=$F7, $S$7&lt;=$G7)</formula>
    </cfRule>
    <cfRule type="expression" dxfId="24" priority="372">
      <formula>AND($C7="Caniveaux &amp; Avaloirs", $F7&gt;0, $G7&gt;0, $S$7&gt;=$F7, $S$7&lt;=($F7+ROUND(($G7-$F7+1)*$H7,0)-1))</formula>
    </cfRule>
    <cfRule type="expression" dxfId="25" priority="373">
      <formula>AND($C7="Éclairage / Candélabres", $F7&gt;0, $G7&gt;0, $S$7&gt;=$F7, $S$7&lt;=$G7)</formula>
    </cfRule>
    <cfRule type="expression" dxfId="26" priority="374">
      <formula>AND($C7="Éclairage / Candélabres", $F7&gt;0, $G7&gt;0, $S$7&gt;=$F7, $S$7&lt;=($F7+ROUND(($G7-$F7+1)*$H7,0)-1))</formula>
    </cfRule>
    <cfRule type="expression" dxfId="27" priority="375">
      <formula>AND($C7="Marquage &amp; Signalétique", $F7&gt;0, $G7&gt;0, $S$7&gt;=$F7, $S$7&lt;=$G7)</formula>
    </cfRule>
    <cfRule type="expression" dxfId="28" priority="376">
      <formula>AND($C7="Marquage &amp; Signalétique", $F7&gt;0, $G7&gt;0, $S$7&gt;=$F7, $S$7&lt;=($F7+ROUND(($G7-$F7+1)*$H7,0)-1))</formula>
    </cfRule>
    <cfRule type="expression" dxfId="29" priority="377">
      <formula>AND($C7="Espaces verts / Finitions", $F7&gt;0, $G7&gt;0, $S$7&gt;=$F7, $S$7&lt;=$G7)</formula>
    </cfRule>
    <cfRule type="expression" dxfId="30" priority="378">
      <formula>AND($C7="Espaces verts / Finitions", $F7&gt;0, $G7&gt;0, $S$7&gt;=$F7, $S$7&lt;=($F7+ROUND(($G7-$F7+1)*$H7,0)-1))</formula>
    </cfRule>
    <cfRule type="expression" dxfId="31" priority="379">
      <formula>AND($C7="Réception &amp; Réserves", $F7&gt;0, $G7&gt;0, $S$7&gt;=$F7, $S$7&lt;=$G7)</formula>
    </cfRule>
    <cfRule type="expression" dxfId="32" priority="380">
      <formula>AND($C7="Réception &amp; Réserves", $F7&gt;0, $G7&gt;0, $S$7&gt;=$F7, $S$7&lt;=($F7+ROUND(($G7-$F7+1)*$H7,0)-1))</formula>
    </cfRule>
    <cfRule type="expression" dxfId="0" priority="381">
      <formula>AND($C7="Réouverture circulation", $F7&gt;0, $G7&gt;0, $S$7&gt;=$F7, $S$7&lt;=$G7)</formula>
    </cfRule>
    <cfRule type="expression" dxfId="33" priority="382">
      <formula>AND($C7="Réouverture circulation", $F7&gt;0, $G7&gt;0, $S$7&gt;=$F7, $S$7&lt;=($F7+ROUND(($G7-$F7+1)*$H7,0)-1))</formula>
    </cfRule>
  </conditionalFormatting>
  <conditionalFormatting sqref="T7:T43">
    <cfRule type="expression" dxfId="0" priority="10">
      <formula>($T$7=TODAY())</formula>
    </cfRule>
  </conditionalFormatting>
  <conditionalFormatting sqref="T8:T43">
    <cfRule type="expression" dxfId="3" priority="383">
      <formula>AND($C7="Études &amp; DICT", $F7&gt;0, $G7&gt;0, $T$7&gt;=$F7, $T$7&lt;=$G7)</formula>
    </cfRule>
    <cfRule type="expression" dxfId="4" priority="384">
      <formula>AND($C7="Études &amp; DICT", $F7&gt;0, $G7&gt;0, $T$7&gt;=$F7, $T$7&lt;=($F7+ROUND(($G7-$F7+1)*$H7,0)-1))</formula>
    </cfRule>
    <cfRule type="expression" dxfId="5" priority="385">
      <formula>AND($C7="Piquetage &amp; Implantation", $F7&gt;0, $G7&gt;0, $T$7&gt;=$F7, $T$7&lt;=$G7)</formula>
    </cfRule>
    <cfRule type="expression" dxfId="6" priority="386">
      <formula>AND($C7="Piquetage &amp; Implantation", $F7&gt;0, $G7&gt;0, $T$7&gt;=$F7, $T$7&lt;=($F7+ROUND(($G7-$F7+1)*$H7,0)-1))</formula>
    </cfRule>
    <cfRule type="expression" dxfId="7" priority="387">
      <formula>AND($C7="Préparation &amp; Signalisation", $F7&gt;0, $G7&gt;0, $T$7&gt;=$F7, $T$7&lt;=$G7)</formula>
    </cfRule>
    <cfRule type="expression" dxfId="8" priority="388">
      <formula>AND($C7="Préparation &amp; Signalisation", $F7&gt;0, $G7&gt;0, $T$7&gt;=$F7, $T$7&lt;=($F7+ROUND(($G7-$F7+1)*$H7,0)-1))</formula>
    </cfRule>
    <cfRule type="expression" dxfId="9" priority="389">
      <formula>AND($C7="Terrassement", $F7&gt;0, $G7&gt;0, $T$7&gt;=$F7, $T$7&lt;=$G7)</formula>
    </cfRule>
    <cfRule type="expression" dxfId="10" priority="390">
      <formula>AND($C7="Terrassement", $F7&gt;0, $G7&gt;0, $T$7&gt;=$F7, $T$7&lt;=($F7+ROUND(($G7-$F7+1)*$H7,0)-1))</formula>
    </cfRule>
    <cfRule type="expression" dxfId="11" priority="391">
      <formula>AND($C7="Réseaux (EU/EP/ER/GAZ)", $F7&gt;0, $G7&gt;0, $T$7&gt;=$F7, $T$7&lt;=$G7)</formula>
    </cfRule>
    <cfRule type="expression" dxfId="12" priority="392">
      <formula>AND($C7="Réseaux (EU/EP/ER/GAZ)", $F7&gt;0, $G7&gt;0, $T$7&gt;=$F7, $T$7&lt;=($F7+ROUND(($G7-$F7+1)*$H7,0)-1))</formula>
    </cfRule>
    <cfRule type="expression" dxfId="13" priority="393">
      <formula>AND($C7="Regard &amp; Branchement", $F7&gt;0, $G7&gt;0, $T$7&gt;=$F7, $T$7&lt;=$G7)</formula>
    </cfRule>
    <cfRule type="expression" dxfId="14" priority="394">
      <formula>AND($C7="Regard &amp; Branchement", $F7&gt;0, $G7&gt;0, $T$7&gt;=$F7, $T$7&lt;=($F7+ROUND(($G7-$F7+1)*$H7,0)-1))</formula>
    </cfRule>
    <cfRule type="expression" dxfId="15" priority="395">
      <formula>AND($C7="Structure (couche de forme)", $F7&gt;0, $G7&gt;0, $T$7&gt;=$F7, $T$7&lt;=$G7)</formula>
    </cfRule>
    <cfRule type="expression" dxfId="16" priority="396">
      <formula>AND($C7="Structure (couche de forme)", $F7&gt;0, $G7&gt;0, $T$7&gt;=$F7, $T$7&lt;=($F7+ROUND(($G7-$F7+1)*$H7,0)-1))</formula>
    </cfRule>
    <cfRule type="expression" dxfId="17" priority="397">
      <formula>AND($C7="Fondation/Grave", $F7&gt;0, $G7&gt;0, $T$7&gt;=$F7, $T$7&lt;=$G7)</formula>
    </cfRule>
    <cfRule type="expression" dxfId="18" priority="398">
      <formula>AND($C7="Fondation/Grave", $F7&gt;0, $G7&gt;0, $T$7&gt;=$F7, $T$7&lt;=($F7+ROUND(($G7-$F7+1)*$H7,0)-1))</formula>
    </cfRule>
    <cfRule type="expression" dxfId="19" priority="399">
      <formula>AND($C7="Enrobés / Béton", $F7&gt;0, $G7&gt;0, $T$7&gt;=$F7, $T$7&lt;=$G7)</formula>
    </cfRule>
    <cfRule type="expression" dxfId="20" priority="400">
      <formula>AND($C7="Enrobés / Béton", $F7&gt;0, $G7&gt;0, $T$7&gt;=$F7, $T$7&lt;=($F7+ROUND(($G7-$F7+1)*$H7,0)-1))</formula>
    </cfRule>
    <cfRule type="expression" dxfId="21" priority="401">
      <formula>AND($C7="Bordures &amp; Trottoirs", $F7&gt;0, $G7&gt;0, $T$7&gt;=$F7, $T$7&lt;=$G7)</formula>
    </cfRule>
    <cfRule type="expression" dxfId="22" priority="402">
      <formula>AND($C7="Bordures &amp; Trottoirs", $F7&gt;0, $G7&gt;0, $T$7&gt;=$F7, $T$7&lt;=($F7+ROUND(($G7-$F7+1)*$H7,0)-1))</formula>
    </cfRule>
    <cfRule type="expression" dxfId="23" priority="403">
      <formula>AND($C7="Caniveaux &amp; Avaloirs", $F7&gt;0, $G7&gt;0, $T$7&gt;=$F7, $T$7&lt;=$G7)</formula>
    </cfRule>
    <cfRule type="expression" dxfId="24" priority="404">
      <formula>AND($C7="Caniveaux &amp; Avaloirs", $F7&gt;0, $G7&gt;0, $T$7&gt;=$F7, $T$7&lt;=($F7+ROUND(($G7-$F7+1)*$H7,0)-1))</formula>
    </cfRule>
    <cfRule type="expression" dxfId="25" priority="405">
      <formula>AND($C7="Éclairage / Candélabres", $F7&gt;0, $G7&gt;0, $T$7&gt;=$F7, $T$7&lt;=$G7)</formula>
    </cfRule>
    <cfRule type="expression" dxfId="26" priority="406">
      <formula>AND($C7="Éclairage / Candélabres", $F7&gt;0, $G7&gt;0, $T$7&gt;=$F7, $T$7&lt;=($F7+ROUND(($G7-$F7+1)*$H7,0)-1))</formula>
    </cfRule>
    <cfRule type="expression" dxfId="27" priority="407">
      <formula>AND($C7="Marquage &amp; Signalétique", $F7&gt;0, $G7&gt;0, $T$7&gt;=$F7, $T$7&lt;=$G7)</formula>
    </cfRule>
    <cfRule type="expression" dxfId="28" priority="408">
      <formula>AND($C7="Marquage &amp; Signalétique", $F7&gt;0, $G7&gt;0, $T$7&gt;=$F7, $T$7&lt;=($F7+ROUND(($G7-$F7+1)*$H7,0)-1))</formula>
    </cfRule>
    <cfRule type="expression" dxfId="29" priority="409">
      <formula>AND($C7="Espaces verts / Finitions", $F7&gt;0, $G7&gt;0, $T$7&gt;=$F7, $T$7&lt;=$G7)</formula>
    </cfRule>
    <cfRule type="expression" dxfId="30" priority="410">
      <formula>AND($C7="Espaces verts / Finitions", $F7&gt;0, $G7&gt;0, $T$7&gt;=$F7, $T$7&lt;=($F7+ROUND(($G7-$F7+1)*$H7,0)-1))</formula>
    </cfRule>
    <cfRule type="expression" dxfId="31" priority="411">
      <formula>AND($C7="Réception &amp; Réserves", $F7&gt;0, $G7&gt;0, $T$7&gt;=$F7, $T$7&lt;=$G7)</formula>
    </cfRule>
    <cfRule type="expression" dxfId="32" priority="412">
      <formula>AND($C7="Réception &amp; Réserves", $F7&gt;0, $G7&gt;0, $T$7&gt;=$F7, $T$7&lt;=($F7+ROUND(($G7-$F7+1)*$H7,0)-1))</formula>
    </cfRule>
    <cfRule type="expression" dxfId="0" priority="413">
      <formula>AND($C7="Réouverture circulation", $F7&gt;0, $G7&gt;0, $T$7&gt;=$F7, $T$7&lt;=$G7)</formula>
    </cfRule>
    <cfRule type="expression" dxfId="33" priority="414">
      <formula>AND($C7="Réouverture circulation", $F7&gt;0, $G7&gt;0, $T$7&gt;=$F7, $T$7&lt;=($F7+ROUND(($G7-$F7+1)*$H7,0)-1))</formula>
    </cfRule>
  </conditionalFormatting>
  <conditionalFormatting sqref="U7:U43">
    <cfRule type="expression" dxfId="0" priority="11">
      <formula>($U$7=TODAY())</formula>
    </cfRule>
  </conditionalFormatting>
  <conditionalFormatting sqref="U8:U43">
    <cfRule type="expression" dxfId="3" priority="415">
      <formula>AND($C7="Études &amp; DICT", $F7&gt;0, $G7&gt;0, $U$7&gt;=$F7, $U$7&lt;=$G7)</formula>
    </cfRule>
    <cfRule type="expression" dxfId="4" priority="416">
      <formula>AND($C7="Études &amp; DICT", $F7&gt;0, $G7&gt;0, $U$7&gt;=$F7, $U$7&lt;=($F7+ROUND(($G7-$F7+1)*$H7,0)-1))</formula>
    </cfRule>
    <cfRule type="expression" dxfId="5" priority="417">
      <formula>AND($C7="Piquetage &amp; Implantation", $F7&gt;0, $G7&gt;0, $U$7&gt;=$F7, $U$7&lt;=$G7)</formula>
    </cfRule>
    <cfRule type="expression" dxfId="6" priority="418">
      <formula>AND($C7="Piquetage &amp; Implantation", $F7&gt;0, $G7&gt;0, $U$7&gt;=$F7, $U$7&lt;=($F7+ROUND(($G7-$F7+1)*$H7,0)-1))</formula>
    </cfRule>
    <cfRule type="expression" dxfId="7" priority="419">
      <formula>AND($C7="Préparation &amp; Signalisation", $F7&gt;0, $G7&gt;0, $U$7&gt;=$F7, $U$7&lt;=$G7)</formula>
    </cfRule>
    <cfRule type="expression" dxfId="8" priority="420">
      <formula>AND($C7="Préparation &amp; Signalisation", $F7&gt;0, $G7&gt;0, $U$7&gt;=$F7, $U$7&lt;=($F7+ROUND(($G7-$F7+1)*$H7,0)-1))</formula>
    </cfRule>
    <cfRule type="expression" dxfId="9" priority="421">
      <formula>AND($C7="Terrassement", $F7&gt;0, $G7&gt;0, $U$7&gt;=$F7, $U$7&lt;=$G7)</formula>
    </cfRule>
    <cfRule type="expression" dxfId="10" priority="422">
      <formula>AND($C7="Terrassement", $F7&gt;0, $G7&gt;0, $U$7&gt;=$F7, $U$7&lt;=($F7+ROUND(($G7-$F7+1)*$H7,0)-1))</formula>
    </cfRule>
    <cfRule type="expression" dxfId="11" priority="423">
      <formula>AND($C7="Réseaux (EU/EP/ER/GAZ)", $F7&gt;0, $G7&gt;0, $U$7&gt;=$F7, $U$7&lt;=$G7)</formula>
    </cfRule>
    <cfRule type="expression" dxfId="12" priority="424">
      <formula>AND($C7="Réseaux (EU/EP/ER/GAZ)", $F7&gt;0, $G7&gt;0, $U$7&gt;=$F7, $U$7&lt;=($F7+ROUND(($G7-$F7+1)*$H7,0)-1))</formula>
    </cfRule>
    <cfRule type="expression" dxfId="13" priority="425">
      <formula>AND($C7="Regard &amp; Branchement", $F7&gt;0, $G7&gt;0, $U$7&gt;=$F7, $U$7&lt;=$G7)</formula>
    </cfRule>
    <cfRule type="expression" dxfId="14" priority="426">
      <formula>AND($C7="Regard &amp; Branchement", $F7&gt;0, $G7&gt;0, $U$7&gt;=$F7, $U$7&lt;=($F7+ROUND(($G7-$F7+1)*$H7,0)-1))</formula>
    </cfRule>
    <cfRule type="expression" dxfId="15" priority="427">
      <formula>AND($C7="Structure (couche de forme)", $F7&gt;0, $G7&gt;0, $U$7&gt;=$F7, $U$7&lt;=$G7)</formula>
    </cfRule>
    <cfRule type="expression" dxfId="16" priority="428">
      <formula>AND($C7="Structure (couche de forme)", $F7&gt;0, $G7&gt;0, $U$7&gt;=$F7, $U$7&lt;=($F7+ROUND(($G7-$F7+1)*$H7,0)-1))</formula>
    </cfRule>
    <cfRule type="expression" dxfId="17" priority="429">
      <formula>AND($C7="Fondation/Grave", $F7&gt;0, $G7&gt;0, $U$7&gt;=$F7, $U$7&lt;=$G7)</formula>
    </cfRule>
    <cfRule type="expression" dxfId="18" priority="430">
      <formula>AND($C7="Fondation/Grave", $F7&gt;0, $G7&gt;0, $U$7&gt;=$F7, $U$7&lt;=($F7+ROUND(($G7-$F7+1)*$H7,0)-1))</formula>
    </cfRule>
    <cfRule type="expression" dxfId="19" priority="431">
      <formula>AND($C7="Enrobés / Béton", $F7&gt;0, $G7&gt;0, $U$7&gt;=$F7, $U$7&lt;=$G7)</formula>
    </cfRule>
    <cfRule type="expression" dxfId="20" priority="432">
      <formula>AND($C7="Enrobés / Béton", $F7&gt;0, $G7&gt;0, $U$7&gt;=$F7, $U$7&lt;=($F7+ROUND(($G7-$F7+1)*$H7,0)-1))</formula>
    </cfRule>
    <cfRule type="expression" dxfId="21" priority="433">
      <formula>AND($C7="Bordures &amp; Trottoirs", $F7&gt;0, $G7&gt;0, $U$7&gt;=$F7, $U$7&lt;=$G7)</formula>
    </cfRule>
    <cfRule type="expression" dxfId="22" priority="434">
      <formula>AND($C7="Bordures &amp; Trottoirs", $F7&gt;0, $G7&gt;0, $U$7&gt;=$F7, $U$7&lt;=($F7+ROUND(($G7-$F7+1)*$H7,0)-1))</formula>
    </cfRule>
    <cfRule type="expression" dxfId="23" priority="435">
      <formula>AND($C7="Caniveaux &amp; Avaloirs", $F7&gt;0, $G7&gt;0, $U$7&gt;=$F7, $U$7&lt;=$G7)</formula>
    </cfRule>
    <cfRule type="expression" dxfId="24" priority="436">
      <formula>AND($C7="Caniveaux &amp; Avaloirs", $F7&gt;0, $G7&gt;0, $U$7&gt;=$F7, $U$7&lt;=($F7+ROUND(($G7-$F7+1)*$H7,0)-1))</formula>
    </cfRule>
    <cfRule type="expression" dxfId="25" priority="437">
      <formula>AND($C7="Éclairage / Candélabres", $F7&gt;0, $G7&gt;0, $U$7&gt;=$F7, $U$7&lt;=$G7)</formula>
    </cfRule>
    <cfRule type="expression" dxfId="26" priority="438">
      <formula>AND($C7="Éclairage / Candélabres", $F7&gt;0, $G7&gt;0, $U$7&gt;=$F7, $U$7&lt;=($F7+ROUND(($G7-$F7+1)*$H7,0)-1))</formula>
    </cfRule>
    <cfRule type="expression" dxfId="27" priority="439">
      <formula>AND($C7="Marquage &amp; Signalétique", $F7&gt;0, $G7&gt;0, $U$7&gt;=$F7, $U$7&lt;=$G7)</formula>
    </cfRule>
    <cfRule type="expression" dxfId="28" priority="440">
      <formula>AND($C7="Marquage &amp; Signalétique", $F7&gt;0, $G7&gt;0, $U$7&gt;=$F7, $U$7&lt;=($F7+ROUND(($G7-$F7+1)*$H7,0)-1))</formula>
    </cfRule>
    <cfRule type="expression" dxfId="29" priority="441">
      <formula>AND($C7="Espaces verts / Finitions", $F7&gt;0, $G7&gt;0, $U$7&gt;=$F7, $U$7&lt;=$G7)</formula>
    </cfRule>
    <cfRule type="expression" dxfId="30" priority="442">
      <formula>AND($C7="Espaces verts / Finitions", $F7&gt;0, $G7&gt;0, $U$7&gt;=$F7, $U$7&lt;=($F7+ROUND(($G7-$F7+1)*$H7,0)-1))</formula>
    </cfRule>
    <cfRule type="expression" dxfId="31" priority="443">
      <formula>AND($C7="Réception &amp; Réserves", $F7&gt;0, $G7&gt;0, $U$7&gt;=$F7, $U$7&lt;=$G7)</formula>
    </cfRule>
    <cfRule type="expression" dxfId="32" priority="444">
      <formula>AND($C7="Réception &amp; Réserves", $F7&gt;0, $G7&gt;0, $U$7&gt;=$F7, $U$7&lt;=($F7+ROUND(($G7-$F7+1)*$H7,0)-1))</formula>
    </cfRule>
    <cfRule type="expression" dxfId="0" priority="445">
      <formula>AND($C7="Réouverture circulation", $F7&gt;0, $G7&gt;0, $U$7&gt;=$F7, $U$7&lt;=$G7)</formula>
    </cfRule>
    <cfRule type="expression" dxfId="33" priority="446">
      <formula>AND($C7="Réouverture circulation", $F7&gt;0, $G7&gt;0, $U$7&gt;=$F7, $U$7&lt;=($F7+ROUND(($G7-$F7+1)*$H7,0)-1))</formula>
    </cfRule>
  </conditionalFormatting>
  <conditionalFormatting sqref="V7:V43">
    <cfRule type="expression" dxfId="0" priority="12">
      <formula>($V$7=TODAY())</formula>
    </cfRule>
  </conditionalFormatting>
  <conditionalFormatting sqref="V8:V43">
    <cfRule type="expression" dxfId="3" priority="447">
      <formula>AND($C7="Études &amp; DICT", $F7&gt;0, $G7&gt;0, $V$7&gt;=$F7, $V$7&lt;=$G7)</formula>
    </cfRule>
    <cfRule type="expression" dxfId="4" priority="448">
      <formula>AND($C7="Études &amp; DICT", $F7&gt;0, $G7&gt;0, $V$7&gt;=$F7, $V$7&lt;=($F7+ROUND(($G7-$F7+1)*$H7,0)-1))</formula>
    </cfRule>
    <cfRule type="expression" dxfId="5" priority="449">
      <formula>AND($C7="Piquetage &amp; Implantation", $F7&gt;0, $G7&gt;0, $V$7&gt;=$F7, $V$7&lt;=$G7)</formula>
    </cfRule>
    <cfRule type="expression" dxfId="6" priority="450">
      <formula>AND($C7="Piquetage &amp; Implantation", $F7&gt;0, $G7&gt;0, $V$7&gt;=$F7, $V$7&lt;=($F7+ROUND(($G7-$F7+1)*$H7,0)-1))</formula>
    </cfRule>
    <cfRule type="expression" dxfId="7" priority="451">
      <formula>AND($C7="Préparation &amp; Signalisation", $F7&gt;0, $G7&gt;0, $V$7&gt;=$F7, $V$7&lt;=$G7)</formula>
    </cfRule>
    <cfRule type="expression" dxfId="8" priority="452">
      <formula>AND($C7="Préparation &amp; Signalisation", $F7&gt;0, $G7&gt;0, $V$7&gt;=$F7, $V$7&lt;=($F7+ROUND(($G7-$F7+1)*$H7,0)-1))</formula>
    </cfRule>
    <cfRule type="expression" dxfId="9" priority="453">
      <formula>AND($C7="Terrassement", $F7&gt;0, $G7&gt;0, $V$7&gt;=$F7, $V$7&lt;=$G7)</formula>
    </cfRule>
    <cfRule type="expression" dxfId="10" priority="454">
      <formula>AND($C7="Terrassement", $F7&gt;0, $G7&gt;0, $V$7&gt;=$F7, $V$7&lt;=($F7+ROUND(($G7-$F7+1)*$H7,0)-1))</formula>
    </cfRule>
    <cfRule type="expression" dxfId="11" priority="455">
      <formula>AND($C7="Réseaux (EU/EP/ER/GAZ)", $F7&gt;0, $G7&gt;0, $V$7&gt;=$F7, $V$7&lt;=$G7)</formula>
    </cfRule>
    <cfRule type="expression" dxfId="12" priority="456">
      <formula>AND($C7="Réseaux (EU/EP/ER/GAZ)", $F7&gt;0, $G7&gt;0, $V$7&gt;=$F7, $V$7&lt;=($F7+ROUND(($G7-$F7+1)*$H7,0)-1))</formula>
    </cfRule>
    <cfRule type="expression" dxfId="13" priority="457">
      <formula>AND($C7="Regard &amp; Branchement", $F7&gt;0, $G7&gt;0, $V$7&gt;=$F7, $V$7&lt;=$G7)</formula>
    </cfRule>
    <cfRule type="expression" dxfId="14" priority="458">
      <formula>AND($C7="Regard &amp; Branchement", $F7&gt;0, $G7&gt;0, $V$7&gt;=$F7, $V$7&lt;=($F7+ROUND(($G7-$F7+1)*$H7,0)-1))</formula>
    </cfRule>
    <cfRule type="expression" dxfId="15" priority="459">
      <formula>AND($C7="Structure (couche de forme)", $F7&gt;0, $G7&gt;0, $V$7&gt;=$F7, $V$7&lt;=$G7)</formula>
    </cfRule>
    <cfRule type="expression" dxfId="16" priority="460">
      <formula>AND($C7="Structure (couche de forme)", $F7&gt;0, $G7&gt;0, $V$7&gt;=$F7, $V$7&lt;=($F7+ROUND(($G7-$F7+1)*$H7,0)-1))</formula>
    </cfRule>
    <cfRule type="expression" dxfId="17" priority="461">
      <formula>AND($C7="Fondation/Grave", $F7&gt;0, $G7&gt;0, $V$7&gt;=$F7, $V$7&lt;=$G7)</formula>
    </cfRule>
    <cfRule type="expression" dxfId="18" priority="462">
      <formula>AND($C7="Fondation/Grave", $F7&gt;0, $G7&gt;0, $V$7&gt;=$F7, $V$7&lt;=($F7+ROUND(($G7-$F7+1)*$H7,0)-1))</formula>
    </cfRule>
    <cfRule type="expression" dxfId="19" priority="463">
      <formula>AND($C7="Enrobés / Béton", $F7&gt;0, $G7&gt;0, $V$7&gt;=$F7, $V$7&lt;=$G7)</formula>
    </cfRule>
    <cfRule type="expression" dxfId="20" priority="464">
      <formula>AND($C7="Enrobés / Béton", $F7&gt;0, $G7&gt;0, $V$7&gt;=$F7, $V$7&lt;=($F7+ROUND(($G7-$F7+1)*$H7,0)-1))</formula>
    </cfRule>
    <cfRule type="expression" dxfId="21" priority="465">
      <formula>AND($C7="Bordures &amp; Trottoirs", $F7&gt;0, $G7&gt;0, $V$7&gt;=$F7, $V$7&lt;=$G7)</formula>
    </cfRule>
    <cfRule type="expression" dxfId="22" priority="466">
      <formula>AND($C7="Bordures &amp; Trottoirs", $F7&gt;0, $G7&gt;0, $V$7&gt;=$F7, $V$7&lt;=($F7+ROUND(($G7-$F7+1)*$H7,0)-1))</formula>
    </cfRule>
    <cfRule type="expression" dxfId="23" priority="467">
      <formula>AND($C7="Caniveaux &amp; Avaloirs", $F7&gt;0, $G7&gt;0, $V$7&gt;=$F7, $V$7&lt;=$G7)</formula>
    </cfRule>
    <cfRule type="expression" dxfId="24" priority="468">
      <formula>AND($C7="Caniveaux &amp; Avaloirs", $F7&gt;0, $G7&gt;0, $V$7&gt;=$F7, $V$7&lt;=($F7+ROUND(($G7-$F7+1)*$H7,0)-1))</formula>
    </cfRule>
    <cfRule type="expression" dxfId="25" priority="469">
      <formula>AND($C7="Éclairage / Candélabres", $F7&gt;0, $G7&gt;0, $V$7&gt;=$F7, $V$7&lt;=$G7)</formula>
    </cfRule>
    <cfRule type="expression" dxfId="26" priority="470">
      <formula>AND($C7="Éclairage / Candélabres", $F7&gt;0, $G7&gt;0, $V$7&gt;=$F7, $V$7&lt;=($F7+ROUND(($G7-$F7+1)*$H7,0)-1))</formula>
    </cfRule>
    <cfRule type="expression" dxfId="27" priority="471">
      <formula>AND($C7="Marquage &amp; Signalétique", $F7&gt;0, $G7&gt;0, $V$7&gt;=$F7, $V$7&lt;=$G7)</formula>
    </cfRule>
    <cfRule type="expression" dxfId="28" priority="472">
      <formula>AND($C7="Marquage &amp; Signalétique", $F7&gt;0, $G7&gt;0, $V$7&gt;=$F7, $V$7&lt;=($F7+ROUND(($G7-$F7+1)*$H7,0)-1))</formula>
    </cfRule>
    <cfRule type="expression" dxfId="29" priority="473">
      <formula>AND($C7="Espaces verts / Finitions", $F7&gt;0, $G7&gt;0, $V$7&gt;=$F7, $V$7&lt;=$G7)</formula>
    </cfRule>
    <cfRule type="expression" dxfId="30" priority="474">
      <formula>AND($C7="Espaces verts / Finitions", $F7&gt;0, $G7&gt;0, $V$7&gt;=$F7, $V$7&lt;=($F7+ROUND(($G7-$F7+1)*$H7,0)-1))</formula>
    </cfRule>
    <cfRule type="expression" dxfId="31" priority="475">
      <formula>AND($C7="Réception &amp; Réserves", $F7&gt;0, $G7&gt;0, $V$7&gt;=$F7, $V$7&lt;=$G7)</formula>
    </cfRule>
    <cfRule type="expression" dxfId="32" priority="476">
      <formula>AND($C7="Réception &amp; Réserves", $F7&gt;0, $G7&gt;0, $V$7&gt;=$F7, $V$7&lt;=($F7+ROUND(($G7-$F7+1)*$H7,0)-1))</formula>
    </cfRule>
    <cfRule type="expression" dxfId="0" priority="477">
      <formula>AND($C7="Réouverture circulation", $F7&gt;0, $G7&gt;0, $V$7&gt;=$F7, $V$7&lt;=$G7)</formula>
    </cfRule>
    <cfRule type="expression" dxfId="33" priority="478">
      <formula>AND($C7="Réouverture circulation", $F7&gt;0, $G7&gt;0, $V$7&gt;=$F7, $V$7&lt;=($F7+ROUND(($G7-$F7+1)*$H7,0)-1))</formula>
    </cfRule>
  </conditionalFormatting>
  <conditionalFormatting sqref="W7:W43">
    <cfRule type="expression" dxfId="0" priority="13">
      <formula>($W$7=TODAY())</formula>
    </cfRule>
  </conditionalFormatting>
  <conditionalFormatting sqref="W8:W43">
    <cfRule type="expression" dxfId="3" priority="479">
      <formula>AND($C7="Études &amp; DICT", $F7&gt;0, $G7&gt;0, $W$7&gt;=$F7, $W$7&lt;=$G7)</formula>
    </cfRule>
    <cfRule type="expression" dxfId="4" priority="480">
      <formula>AND($C7="Études &amp; DICT", $F7&gt;0, $G7&gt;0, $W$7&gt;=$F7, $W$7&lt;=($F7+ROUND(($G7-$F7+1)*$H7,0)-1))</formula>
    </cfRule>
    <cfRule type="expression" dxfId="5" priority="481">
      <formula>AND($C7="Piquetage &amp; Implantation", $F7&gt;0, $G7&gt;0, $W$7&gt;=$F7, $W$7&lt;=$G7)</formula>
    </cfRule>
    <cfRule type="expression" dxfId="6" priority="482">
      <formula>AND($C7="Piquetage &amp; Implantation", $F7&gt;0, $G7&gt;0, $W$7&gt;=$F7, $W$7&lt;=($F7+ROUND(($G7-$F7+1)*$H7,0)-1))</formula>
    </cfRule>
    <cfRule type="expression" dxfId="7" priority="483">
      <formula>AND($C7="Préparation &amp; Signalisation", $F7&gt;0, $G7&gt;0, $W$7&gt;=$F7, $W$7&lt;=$G7)</formula>
    </cfRule>
    <cfRule type="expression" dxfId="8" priority="484">
      <formula>AND($C7="Préparation &amp; Signalisation", $F7&gt;0, $G7&gt;0, $W$7&gt;=$F7, $W$7&lt;=($F7+ROUND(($G7-$F7+1)*$H7,0)-1))</formula>
    </cfRule>
    <cfRule type="expression" dxfId="9" priority="485">
      <formula>AND($C7="Terrassement", $F7&gt;0, $G7&gt;0, $W$7&gt;=$F7, $W$7&lt;=$G7)</formula>
    </cfRule>
    <cfRule type="expression" dxfId="10" priority="486">
      <formula>AND($C7="Terrassement", $F7&gt;0, $G7&gt;0, $W$7&gt;=$F7, $W$7&lt;=($F7+ROUND(($G7-$F7+1)*$H7,0)-1))</formula>
    </cfRule>
    <cfRule type="expression" dxfId="11" priority="487">
      <formula>AND($C7="Réseaux (EU/EP/ER/GAZ)", $F7&gt;0, $G7&gt;0, $W$7&gt;=$F7, $W$7&lt;=$G7)</formula>
    </cfRule>
    <cfRule type="expression" dxfId="12" priority="488">
      <formula>AND($C7="Réseaux (EU/EP/ER/GAZ)", $F7&gt;0, $G7&gt;0, $W$7&gt;=$F7, $W$7&lt;=($F7+ROUND(($G7-$F7+1)*$H7,0)-1))</formula>
    </cfRule>
    <cfRule type="expression" dxfId="13" priority="489">
      <formula>AND($C7="Regard &amp; Branchement", $F7&gt;0, $G7&gt;0, $W$7&gt;=$F7, $W$7&lt;=$G7)</formula>
    </cfRule>
    <cfRule type="expression" dxfId="14" priority="490">
      <formula>AND($C7="Regard &amp; Branchement", $F7&gt;0, $G7&gt;0, $W$7&gt;=$F7, $W$7&lt;=($F7+ROUND(($G7-$F7+1)*$H7,0)-1))</formula>
    </cfRule>
    <cfRule type="expression" dxfId="15" priority="491">
      <formula>AND($C7="Structure (couche de forme)", $F7&gt;0, $G7&gt;0, $W$7&gt;=$F7, $W$7&lt;=$G7)</formula>
    </cfRule>
    <cfRule type="expression" dxfId="16" priority="492">
      <formula>AND($C7="Structure (couche de forme)", $F7&gt;0, $G7&gt;0, $W$7&gt;=$F7, $W$7&lt;=($F7+ROUND(($G7-$F7+1)*$H7,0)-1))</formula>
    </cfRule>
    <cfRule type="expression" dxfId="17" priority="493">
      <formula>AND($C7="Fondation/Grave", $F7&gt;0, $G7&gt;0, $W$7&gt;=$F7, $W$7&lt;=$G7)</formula>
    </cfRule>
    <cfRule type="expression" dxfId="18" priority="494">
      <formula>AND($C7="Fondation/Grave", $F7&gt;0, $G7&gt;0, $W$7&gt;=$F7, $W$7&lt;=($F7+ROUND(($G7-$F7+1)*$H7,0)-1))</formula>
    </cfRule>
    <cfRule type="expression" dxfId="19" priority="495">
      <formula>AND($C7="Enrobés / Béton", $F7&gt;0, $G7&gt;0, $W$7&gt;=$F7, $W$7&lt;=$G7)</formula>
    </cfRule>
    <cfRule type="expression" dxfId="20" priority="496">
      <formula>AND($C7="Enrobés / Béton", $F7&gt;0, $G7&gt;0, $W$7&gt;=$F7, $W$7&lt;=($F7+ROUND(($G7-$F7+1)*$H7,0)-1))</formula>
    </cfRule>
    <cfRule type="expression" dxfId="21" priority="497">
      <formula>AND($C7="Bordures &amp; Trottoirs", $F7&gt;0, $G7&gt;0, $W$7&gt;=$F7, $W$7&lt;=$G7)</formula>
    </cfRule>
    <cfRule type="expression" dxfId="22" priority="498">
      <formula>AND($C7="Bordures &amp; Trottoirs", $F7&gt;0, $G7&gt;0, $W$7&gt;=$F7, $W$7&lt;=($F7+ROUND(($G7-$F7+1)*$H7,0)-1))</formula>
    </cfRule>
    <cfRule type="expression" dxfId="23" priority="499">
      <formula>AND($C7="Caniveaux &amp; Avaloirs", $F7&gt;0, $G7&gt;0, $W$7&gt;=$F7, $W$7&lt;=$G7)</formula>
    </cfRule>
    <cfRule type="expression" dxfId="24" priority="500">
      <formula>AND($C7="Caniveaux &amp; Avaloirs", $F7&gt;0, $G7&gt;0, $W$7&gt;=$F7, $W$7&lt;=($F7+ROUND(($G7-$F7+1)*$H7,0)-1))</formula>
    </cfRule>
    <cfRule type="expression" dxfId="25" priority="501">
      <formula>AND($C7="Éclairage / Candélabres", $F7&gt;0, $G7&gt;0, $W$7&gt;=$F7, $W$7&lt;=$G7)</formula>
    </cfRule>
    <cfRule type="expression" dxfId="26" priority="502">
      <formula>AND($C7="Éclairage / Candélabres", $F7&gt;0, $G7&gt;0, $W$7&gt;=$F7, $W$7&lt;=($F7+ROUND(($G7-$F7+1)*$H7,0)-1))</formula>
    </cfRule>
    <cfRule type="expression" dxfId="27" priority="503">
      <formula>AND($C7="Marquage &amp; Signalétique", $F7&gt;0, $G7&gt;0, $W$7&gt;=$F7, $W$7&lt;=$G7)</formula>
    </cfRule>
    <cfRule type="expression" dxfId="28" priority="504">
      <formula>AND($C7="Marquage &amp; Signalétique", $F7&gt;0, $G7&gt;0, $W$7&gt;=$F7, $W$7&lt;=($F7+ROUND(($G7-$F7+1)*$H7,0)-1))</formula>
    </cfRule>
    <cfRule type="expression" dxfId="29" priority="505">
      <formula>AND($C7="Espaces verts / Finitions", $F7&gt;0, $G7&gt;0, $W$7&gt;=$F7, $W$7&lt;=$G7)</formula>
    </cfRule>
    <cfRule type="expression" dxfId="30" priority="506">
      <formula>AND($C7="Espaces verts / Finitions", $F7&gt;0, $G7&gt;0, $W$7&gt;=$F7, $W$7&lt;=($F7+ROUND(($G7-$F7+1)*$H7,0)-1))</formula>
    </cfRule>
    <cfRule type="expression" dxfId="31" priority="507">
      <formula>AND($C7="Réception &amp; Réserves", $F7&gt;0, $G7&gt;0, $W$7&gt;=$F7, $W$7&lt;=$G7)</formula>
    </cfRule>
    <cfRule type="expression" dxfId="32" priority="508">
      <formula>AND($C7="Réception &amp; Réserves", $F7&gt;0, $G7&gt;0, $W$7&gt;=$F7, $W$7&lt;=($F7+ROUND(($G7-$F7+1)*$H7,0)-1))</formula>
    </cfRule>
    <cfRule type="expression" dxfId="0" priority="509">
      <formula>AND($C7="Réouverture circulation", $F7&gt;0, $G7&gt;0, $W$7&gt;=$F7, $W$7&lt;=$G7)</formula>
    </cfRule>
    <cfRule type="expression" dxfId="33" priority="510">
      <formula>AND($C7="Réouverture circulation", $F7&gt;0, $G7&gt;0, $W$7&gt;=$F7, $W$7&lt;=($F7+ROUND(($G7-$F7+1)*$H7,0)-1))</formula>
    </cfRule>
  </conditionalFormatting>
  <conditionalFormatting sqref="X7:X43">
    <cfRule type="expression" dxfId="0" priority="14">
      <formula>($X$7=TODAY())</formula>
    </cfRule>
  </conditionalFormatting>
  <conditionalFormatting sqref="X8:X43">
    <cfRule type="expression" dxfId="3" priority="511">
      <formula>AND($C7="Études &amp; DICT", $F7&gt;0, $G7&gt;0, $X$7&gt;=$F7, $X$7&lt;=$G7)</formula>
    </cfRule>
    <cfRule type="expression" dxfId="4" priority="512">
      <formula>AND($C7="Études &amp; DICT", $F7&gt;0, $G7&gt;0, $X$7&gt;=$F7, $X$7&lt;=($F7+ROUND(($G7-$F7+1)*$H7,0)-1))</formula>
    </cfRule>
    <cfRule type="expression" dxfId="5" priority="513">
      <formula>AND($C7="Piquetage &amp; Implantation", $F7&gt;0, $G7&gt;0, $X$7&gt;=$F7, $X$7&lt;=$G7)</formula>
    </cfRule>
    <cfRule type="expression" dxfId="6" priority="514">
      <formula>AND($C7="Piquetage &amp; Implantation", $F7&gt;0, $G7&gt;0, $X$7&gt;=$F7, $X$7&lt;=($F7+ROUND(($G7-$F7+1)*$H7,0)-1))</formula>
    </cfRule>
    <cfRule type="expression" dxfId="7" priority="515">
      <formula>AND($C7="Préparation &amp; Signalisation", $F7&gt;0, $G7&gt;0, $X$7&gt;=$F7, $X$7&lt;=$G7)</formula>
    </cfRule>
    <cfRule type="expression" dxfId="8" priority="516">
      <formula>AND($C7="Préparation &amp; Signalisation", $F7&gt;0, $G7&gt;0, $X$7&gt;=$F7, $X$7&lt;=($F7+ROUND(($G7-$F7+1)*$H7,0)-1))</formula>
    </cfRule>
    <cfRule type="expression" dxfId="9" priority="517">
      <formula>AND($C7="Terrassement", $F7&gt;0, $G7&gt;0, $X$7&gt;=$F7, $X$7&lt;=$G7)</formula>
    </cfRule>
    <cfRule type="expression" dxfId="10" priority="518">
      <formula>AND($C7="Terrassement", $F7&gt;0, $G7&gt;0, $X$7&gt;=$F7, $X$7&lt;=($F7+ROUND(($G7-$F7+1)*$H7,0)-1))</formula>
    </cfRule>
    <cfRule type="expression" dxfId="11" priority="519">
      <formula>AND($C7="Réseaux (EU/EP/ER/GAZ)", $F7&gt;0, $G7&gt;0, $X$7&gt;=$F7, $X$7&lt;=$G7)</formula>
    </cfRule>
    <cfRule type="expression" dxfId="12" priority="520">
      <formula>AND($C7="Réseaux (EU/EP/ER/GAZ)", $F7&gt;0, $G7&gt;0, $X$7&gt;=$F7, $X$7&lt;=($F7+ROUND(($G7-$F7+1)*$H7,0)-1))</formula>
    </cfRule>
    <cfRule type="expression" dxfId="13" priority="521">
      <formula>AND($C7="Regard &amp; Branchement", $F7&gt;0, $G7&gt;0, $X$7&gt;=$F7, $X$7&lt;=$G7)</formula>
    </cfRule>
    <cfRule type="expression" dxfId="14" priority="522">
      <formula>AND($C7="Regard &amp; Branchement", $F7&gt;0, $G7&gt;0, $X$7&gt;=$F7, $X$7&lt;=($F7+ROUND(($G7-$F7+1)*$H7,0)-1))</formula>
    </cfRule>
    <cfRule type="expression" dxfId="15" priority="523">
      <formula>AND($C7="Structure (couche de forme)", $F7&gt;0, $G7&gt;0, $X$7&gt;=$F7, $X$7&lt;=$G7)</formula>
    </cfRule>
    <cfRule type="expression" dxfId="16" priority="524">
      <formula>AND($C7="Structure (couche de forme)", $F7&gt;0, $G7&gt;0, $X$7&gt;=$F7, $X$7&lt;=($F7+ROUND(($G7-$F7+1)*$H7,0)-1))</formula>
    </cfRule>
    <cfRule type="expression" dxfId="17" priority="525">
      <formula>AND($C7="Fondation/Grave", $F7&gt;0, $G7&gt;0, $X$7&gt;=$F7, $X$7&lt;=$G7)</formula>
    </cfRule>
    <cfRule type="expression" dxfId="18" priority="526">
      <formula>AND($C7="Fondation/Grave", $F7&gt;0, $G7&gt;0, $X$7&gt;=$F7, $X$7&lt;=($F7+ROUND(($G7-$F7+1)*$H7,0)-1))</formula>
    </cfRule>
    <cfRule type="expression" dxfId="19" priority="527">
      <formula>AND($C7="Enrobés / Béton", $F7&gt;0, $G7&gt;0, $X$7&gt;=$F7, $X$7&lt;=$G7)</formula>
    </cfRule>
    <cfRule type="expression" dxfId="20" priority="528">
      <formula>AND($C7="Enrobés / Béton", $F7&gt;0, $G7&gt;0, $X$7&gt;=$F7, $X$7&lt;=($F7+ROUND(($G7-$F7+1)*$H7,0)-1))</formula>
    </cfRule>
    <cfRule type="expression" dxfId="21" priority="529">
      <formula>AND($C7="Bordures &amp; Trottoirs", $F7&gt;0, $G7&gt;0, $X$7&gt;=$F7, $X$7&lt;=$G7)</formula>
    </cfRule>
    <cfRule type="expression" dxfId="22" priority="530">
      <formula>AND($C7="Bordures &amp; Trottoirs", $F7&gt;0, $G7&gt;0, $X$7&gt;=$F7, $X$7&lt;=($F7+ROUND(($G7-$F7+1)*$H7,0)-1))</formula>
    </cfRule>
    <cfRule type="expression" dxfId="23" priority="531">
      <formula>AND($C7="Caniveaux &amp; Avaloirs", $F7&gt;0, $G7&gt;0, $X$7&gt;=$F7, $X$7&lt;=$G7)</formula>
    </cfRule>
    <cfRule type="expression" dxfId="24" priority="532">
      <formula>AND($C7="Caniveaux &amp; Avaloirs", $F7&gt;0, $G7&gt;0, $X$7&gt;=$F7, $X$7&lt;=($F7+ROUND(($G7-$F7+1)*$H7,0)-1))</formula>
    </cfRule>
    <cfRule type="expression" dxfId="25" priority="533">
      <formula>AND($C7="Éclairage / Candélabres", $F7&gt;0, $G7&gt;0, $X$7&gt;=$F7, $X$7&lt;=$G7)</formula>
    </cfRule>
    <cfRule type="expression" dxfId="26" priority="534">
      <formula>AND($C7="Éclairage / Candélabres", $F7&gt;0, $G7&gt;0, $X$7&gt;=$F7, $X$7&lt;=($F7+ROUND(($G7-$F7+1)*$H7,0)-1))</formula>
    </cfRule>
    <cfRule type="expression" dxfId="27" priority="535">
      <formula>AND($C7="Marquage &amp; Signalétique", $F7&gt;0, $G7&gt;0, $X$7&gt;=$F7, $X$7&lt;=$G7)</formula>
    </cfRule>
    <cfRule type="expression" dxfId="28" priority="536">
      <formula>AND($C7="Marquage &amp; Signalétique", $F7&gt;0, $G7&gt;0, $X$7&gt;=$F7, $X$7&lt;=($F7+ROUND(($G7-$F7+1)*$H7,0)-1))</formula>
    </cfRule>
    <cfRule type="expression" dxfId="29" priority="537">
      <formula>AND($C7="Espaces verts / Finitions", $F7&gt;0, $G7&gt;0, $X$7&gt;=$F7, $X$7&lt;=$G7)</formula>
    </cfRule>
    <cfRule type="expression" dxfId="30" priority="538">
      <formula>AND($C7="Espaces verts / Finitions", $F7&gt;0, $G7&gt;0, $X$7&gt;=$F7, $X$7&lt;=($F7+ROUND(($G7-$F7+1)*$H7,0)-1))</formula>
    </cfRule>
    <cfRule type="expression" dxfId="31" priority="539">
      <formula>AND($C7="Réception &amp; Réserves", $F7&gt;0, $G7&gt;0, $X$7&gt;=$F7, $X$7&lt;=$G7)</formula>
    </cfRule>
    <cfRule type="expression" dxfId="32" priority="540">
      <formula>AND($C7="Réception &amp; Réserves", $F7&gt;0, $G7&gt;0, $X$7&gt;=$F7, $X$7&lt;=($F7+ROUND(($G7-$F7+1)*$H7,0)-1))</formula>
    </cfRule>
    <cfRule type="expression" dxfId="0" priority="541">
      <formula>AND($C7="Réouverture circulation", $F7&gt;0, $G7&gt;0, $X$7&gt;=$F7, $X$7&lt;=$G7)</formula>
    </cfRule>
    <cfRule type="expression" dxfId="33" priority="542">
      <formula>AND($C7="Réouverture circulation", $F7&gt;0, $G7&gt;0, $X$7&gt;=$F7, $X$7&lt;=($F7+ROUND(($G7-$F7+1)*$H7,0)-1))</formula>
    </cfRule>
  </conditionalFormatting>
  <conditionalFormatting sqref="Y7:Y43">
    <cfRule type="expression" dxfId="0" priority="15">
      <formula>($Y$7=TODAY())</formula>
    </cfRule>
  </conditionalFormatting>
  <conditionalFormatting sqref="Y8:Y43">
    <cfRule type="expression" dxfId="3" priority="543">
      <formula>AND($C7="Études &amp; DICT", $F7&gt;0, $G7&gt;0, $Y$7&gt;=$F7, $Y$7&lt;=$G7)</formula>
    </cfRule>
    <cfRule type="expression" dxfId="4" priority="544">
      <formula>AND($C7="Études &amp; DICT", $F7&gt;0, $G7&gt;0, $Y$7&gt;=$F7, $Y$7&lt;=($F7+ROUND(($G7-$F7+1)*$H7,0)-1))</formula>
    </cfRule>
    <cfRule type="expression" dxfId="5" priority="545">
      <formula>AND($C7="Piquetage &amp; Implantation", $F7&gt;0, $G7&gt;0, $Y$7&gt;=$F7, $Y$7&lt;=$G7)</formula>
    </cfRule>
    <cfRule type="expression" dxfId="6" priority="546">
      <formula>AND($C7="Piquetage &amp; Implantation", $F7&gt;0, $G7&gt;0, $Y$7&gt;=$F7, $Y$7&lt;=($F7+ROUND(($G7-$F7+1)*$H7,0)-1))</formula>
    </cfRule>
    <cfRule type="expression" dxfId="7" priority="547">
      <formula>AND($C7="Préparation &amp; Signalisation", $F7&gt;0, $G7&gt;0, $Y$7&gt;=$F7, $Y$7&lt;=$G7)</formula>
    </cfRule>
    <cfRule type="expression" dxfId="8" priority="548">
      <formula>AND($C7="Préparation &amp; Signalisation", $F7&gt;0, $G7&gt;0, $Y$7&gt;=$F7, $Y$7&lt;=($F7+ROUND(($G7-$F7+1)*$H7,0)-1))</formula>
    </cfRule>
    <cfRule type="expression" dxfId="9" priority="549">
      <formula>AND($C7="Terrassement", $F7&gt;0, $G7&gt;0, $Y$7&gt;=$F7, $Y$7&lt;=$G7)</formula>
    </cfRule>
    <cfRule type="expression" dxfId="10" priority="550">
      <formula>AND($C7="Terrassement", $F7&gt;0, $G7&gt;0, $Y$7&gt;=$F7, $Y$7&lt;=($F7+ROUND(($G7-$F7+1)*$H7,0)-1))</formula>
    </cfRule>
    <cfRule type="expression" dxfId="11" priority="551">
      <formula>AND($C7="Réseaux (EU/EP/ER/GAZ)", $F7&gt;0, $G7&gt;0, $Y$7&gt;=$F7, $Y$7&lt;=$G7)</formula>
    </cfRule>
    <cfRule type="expression" dxfId="12" priority="552">
      <formula>AND($C7="Réseaux (EU/EP/ER/GAZ)", $F7&gt;0, $G7&gt;0, $Y$7&gt;=$F7, $Y$7&lt;=($F7+ROUND(($G7-$F7+1)*$H7,0)-1))</formula>
    </cfRule>
    <cfRule type="expression" dxfId="13" priority="553">
      <formula>AND($C7="Regard &amp; Branchement", $F7&gt;0, $G7&gt;0, $Y$7&gt;=$F7, $Y$7&lt;=$G7)</formula>
    </cfRule>
    <cfRule type="expression" dxfId="14" priority="554">
      <formula>AND($C7="Regard &amp; Branchement", $F7&gt;0, $G7&gt;0, $Y$7&gt;=$F7, $Y$7&lt;=($F7+ROUND(($G7-$F7+1)*$H7,0)-1))</formula>
    </cfRule>
    <cfRule type="expression" dxfId="15" priority="555">
      <formula>AND($C7="Structure (couche de forme)", $F7&gt;0, $G7&gt;0, $Y$7&gt;=$F7, $Y$7&lt;=$G7)</formula>
    </cfRule>
    <cfRule type="expression" dxfId="16" priority="556">
      <formula>AND($C7="Structure (couche de forme)", $F7&gt;0, $G7&gt;0, $Y$7&gt;=$F7, $Y$7&lt;=($F7+ROUND(($G7-$F7+1)*$H7,0)-1))</formula>
    </cfRule>
    <cfRule type="expression" dxfId="17" priority="557">
      <formula>AND($C7="Fondation/Grave", $F7&gt;0, $G7&gt;0, $Y$7&gt;=$F7, $Y$7&lt;=$G7)</formula>
    </cfRule>
    <cfRule type="expression" dxfId="18" priority="558">
      <formula>AND($C7="Fondation/Grave", $F7&gt;0, $G7&gt;0, $Y$7&gt;=$F7, $Y$7&lt;=($F7+ROUND(($G7-$F7+1)*$H7,0)-1))</formula>
    </cfRule>
    <cfRule type="expression" dxfId="19" priority="559">
      <formula>AND($C7="Enrobés / Béton", $F7&gt;0, $G7&gt;0, $Y$7&gt;=$F7, $Y$7&lt;=$G7)</formula>
    </cfRule>
    <cfRule type="expression" dxfId="20" priority="560">
      <formula>AND($C7="Enrobés / Béton", $F7&gt;0, $G7&gt;0, $Y$7&gt;=$F7, $Y$7&lt;=($F7+ROUND(($G7-$F7+1)*$H7,0)-1))</formula>
    </cfRule>
    <cfRule type="expression" dxfId="21" priority="561">
      <formula>AND($C7="Bordures &amp; Trottoirs", $F7&gt;0, $G7&gt;0, $Y$7&gt;=$F7, $Y$7&lt;=$G7)</formula>
    </cfRule>
    <cfRule type="expression" dxfId="22" priority="562">
      <formula>AND($C7="Bordures &amp; Trottoirs", $F7&gt;0, $G7&gt;0, $Y$7&gt;=$F7, $Y$7&lt;=($F7+ROUND(($G7-$F7+1)*$H7,0)-1))</formula>
    </cfRule>
    <cfRule type="expression" dxfId="23" priority="563">
      <formula>AND($C7="Caniveaux &amp; Avaloirs", $F7&gt;0, $G7&gt;0, $Y$7&gt;=$F7, $Y$7&lt;=$G7)</formula>
    </cfRule>
    <cfRule type="expression" dxfId="24" priority="564">
      <formula>AND($C7="Caniveaux &amp; Avaloirs", $F7&gt;0, $G7&gt;0, $Y$7&gt;=$F7, $Y$7&lt;=($F7+ROUND(($G7-$F7+1)*$H7,0)-1))</formula>
    </cfRule>
    <cfRule type="expression" dxfId="25" priority="565">
      <formula>AND($C7="Éclairage / Candélabres", $F7&gt;0, $G7&gt;0, $Y$7&gt;=$F7, $Y$7&lt;=$G7)</formula>
    </cfRule>
    <cfRule type="expression" dxfId="26" priority="566">
      <formula>AND($C7="Éclairage / Candélabres", $F7&gt;0, $G7&gt;0, $Y$7&gt;=$F7, $Y$7&lt;=($F7+ROUND(($G7-$F7+1)*$H7,0)-1))</formula>
    </cfRule>
    <cfRule type="expression" dxfId="27" priority="567">
      <formula>AND($C7="Marquage &amp; Signalétique", $F7&gt;0, $G7&gt;0, $Y$7&gt;=$F7, $Y$7&lt;=$G7)</formula>
    </cfRule>
    <cfRule type="expression" dxfId="28" priority="568">
      <formula>AND($C7="Marquage &amp; Signalétique", $F7&gt;0, $G7&gt;0, $Y$7&gt;=$F7, $Y$7&lt;=($F7+ROUND(($G7-$F7+1)*$H7,0)-1))</formula>
    </cfRule>
    <cfRule type="expression" dxfId="29" priority="569">
      <formula>AND($C7="Espaces verts / Finitions", $F7&gt;0, $G7&gt;0, $Y$7&gt;=$F7, $Y$7&lt;=$G7)</formula>
    </cfRule>
    <cfRule type="expression" dxfId="30" priority="570">
      <formula>AND($C7="Espaces verts / Finitions", $F7&gt;0, $G7&gt;0, $Y$7&gt;=$F7, $Y$7&lt;=($F7+ROUND(($G7-$F7+1)*$H7,0)-1))</formula>
    </cfRule>
    <cfRule type="expression" dxfId="31" priority="571">
      <formula>AND($C7="Réception &amp; Réserves", $F7&gt;0, $G7&gt;0, $Y$7&gt;=$F7, $Y$7&lt;=$G7)</formula>
    </cfRule>
    <cfRule type="expression" dxfId="32" priority="572">
      <formula>AND($C7="Réception &amp; Réserves", $F7&gt;0, $G7&gt;0, $Y$7&gt;=$F7, $Y$7&lt;=($F7+ROUND(($G7-$F7+1)*$H7,0)-1))</formula>
    </cfRule>
    <cfRule type="expression" dxfId="0" priority="573">
      <formula>AND($C7="Réouverture circulation", $F7&gt;0, $G7&gt;0, $Y$7&gt;=$F7, $Y$7&lt;=$G7)</formula>
    </cfRule>
    <cfRule type="expression" dxfId="33" priority="574">
      <formula>AND($C7="Réouverture circulation", $F7&gt;0, $G7&gt;0, $Y$7&gt;=$F7, $Y$7&lt;=($F7+ROUND(($G7-$F7+1)*$H7,0)-1))</formula>
    </cfRule>
  </conditionalFormatting>
  <conditionalFormatting sqref="Z7:Z43">
    <cfRule type="expression" dxfId="0" priority="16">
      <formula>($Z$7=TODAY())</formula>
    </cfRule>
  </conditionalFormatting>
  <conditionalFormatting sqref="Z8:Z43">
    <cfRule type="expression" dxfId="3" priority="575">
      <formula>AND($C7="Études &amp; DICT", $F7&gt;0, $G7&gt;0, $Z$7&gt;=$F7, $Z$7&lt;=$G7)</formula>
    </cfRule>
    <cfRule type="expression" dxfId="4" priority="576">
      <formula>AND($C7="Études &amp; DICT", $F7&gt;0, $G7&gt;0, $Z$7&gt;=$F7, $Z$7&lt;=($F7+ROUND(($G7-$F7+1)*$H7,0)-1))</formula>
    </cfRule>
    <cfRule type="expression" dxfId="5" priority="577">
      <formula>AND($C7="Piquetage &amp; Implantation", $F7&gt;0, $G7&gt;0, $Z$7&gt;=$F7, $Z$7&lt;=$G7)</formula>
    </cfRule>
    <cfRule type="expression" dxfId="6" priority="578">
      <formula>AND($C7="Piquetage &amp; Implantation", $F7&gt;0, $G7&gt;0, $Z$7&gt;=$F7, $Z$7&lt;=($F7+ROUND(($G7-$F7+1)*$H7,0)-1))</formula>
    </cfRule>
    <cfRule type="expression" dxfId="7" priority="579">
      <formula>AND($C7="Préparation &amp; Signalisation", $F7&gt;0, $G7&gt;0, $Z$7&gt;=$F7, $Z$7&lt;=$G7)</formula>
    </cfRule>
    <cfRule type="expression" dxfId="8" priority="580">
      <formula>AND($C7="Préparation &amp; Signalisation", $F7&gt;0, $G7&gt;0, $Z$7&gt;=$F7, $Z$7&lt;=($F7+ROUND(($G7-$F7+1)*$H7,0)-1))</formula>
    </cfRule>
    <cfRule type="expression" dxfId="9" priority="581">
      <formula>AND($C7="Terrassement", $F7&gt;0, $G7&gt;0, $Z$7&gt;=$F7, $Z$7&lt;=$G7)</formula>
    </cfRule>
    <cfRule type="expression" dxfId="10" priority="582">
      <formula>AND($C7="Terrassement", $F7&gt;0, $G7&gt;0, $Z$7&gt;=$F7, $Z$7&lt;=($F7+ROUND(($G7-$F7+1)*$H7,0)-1))</formula>
    </cfRule>
    <cfRule type="expression" dxfId="11" priority="583">
      <formula>AND($C7="Réseaux (EU/EP/ER/GAZ)", $F7&gt;0, $G7&gt;0, $Z$7&gt;=$F7, $Z$7&lt;=$G7)</formula>
    </cfRule>
    <cfRule type="expression" dxfId="12" priority="584">
      <formula>AND($C7="Réseaux (EU/EP/ER/GAZ)", $F7&gt;0, $G7&gt;0, $Z$7&gt;=$F7, $Z$7&lt;=($F7+ROUND(($G7-$F7+1)*$H7,0)-1))</formula>
    </cfRule>
    <cfRule type="expression" dxfId="13" priority="585">
      <formula>AND($C7="Regard &amp; Branchement", $F7&gt;0, $G7&gt;0, $Z$7&gt;=$F7, $Z$7&lt;=$G7)</formula>
    </cfRule>
    <cfRule type="expression" dxfId="14" priority="586">
      <formula>AND($C7="Regard &amp; Branchement", $F7&gt;0, $G7&gt;0, $Z$7&gt;=$F7, $Z$7&lt;=($F7+ROUND(($G7-$F7+1)*$H7,0)-1))</formula>
    </cfRule>
    <cfRule type="expression" dxfId="15" priority="587">
      <formula>AND($C7="Structure (couche de forme)", $F7&gt;0, $G7&gt;0, $Z$7&gt;=$F7, $Z$7&lt;=$G7)</formula>
    </cfRule>
    <cfRule type="expression" dxfId="16" priority="588">
      <formula>AND($C7="Structure (couche de forme)", $F7&gt;0, $G7&gt;0, $Z$7&gt;=$F7, $Z$7&lt;=($F7+ROUND(($G7-$F7+1)*$H7,0)-1))</formula>
    </cfRule>
    <cfRule type="expression" dxfId="17" priority="589">
      <formula>AND($C7="Fondation/Grave", $F7&gt;0, $G7&gt;0, $Z$7&gt;=$F7, $Z$7&lt;=$G7)</formula>
    </cfRule>
    <cfRule type="expression" dxfId="18" priority="590">
      <formula>AND($C7="Fondation/Grave", $F7&gt;0, $G7&gt;0, $Z$7&gt;=$F7, $Z$7&lt;=($F7+ROUND(($G7-$F7+1)*$H7,0)-1))</formula>
    </cfRule>
    <cfRule type="expression" dxfId="19" priority="591">
      <formula>AND($C7="Enrobés / Béton", $F7&gt;0, $G7&gt;0, $Z$7&gt;=$F7, $Z$7&lt;=$G7)</formula>
    </cfRule>
    <cfRule type="expression" dxfId="20" priority="592">
      <formula>AND($C7="Enrobés / Béton", $F7&gt;0, $G7&gt;0, $Z$7&gt;=$F7, $Z$7&lt;=($F7+ROUND(($G7-$F7+1)*$H7,0)-1))</formula>
    </cfRule>
    <cfRule type="expression" dxfId="21" priority="593">
      <formula>AND($C7="Bordures &amp; Trottoirs", $F7&gt;0, $G7&gt;0, $Z$7&gt;=$F7, $Z$7&lt;=$G7)</formula>
    </cfRule>
    <cfRule type="expression" dxfId="22" priority="594">
      <formula>AND($C7="Bordures &amp; Trottoirs", $F7&gt;0, $G7&gt;0, $Z$7&gt;=$F7, $Z$7&lt;=($F7+ROUND(($G7-$F7+1)*$H7,0)-1))</formula>
    </cfRule>
    <cfRule type="expression" dxfId="23" priority="595">
      <formula>AND($C7="Caniveaux &amp; Avaloirs", $F7&gt;0, $G7&gt;0, $Z$7&gt;=$F7, $Z$7&lt;=$G7)</formula>
    </cfRule>
    <cfRule type="expression" dxfId="24" priority="596">
      <formula>AND($C7="Caniveaux &amp; Avaloirs", $F7&gt;0, $G7&gt;0, $Z$7&gt;=$F7, $Z$7&lt;=($F7+ROUND(($G7-$F7+1)*$H7,0)-1))</formula>
    </cfRule>
    <cfRule type="expression" dxfId="25" priority="597">
      <formula>AND($C7="Éclairage / Candélabres", $F7&gt;0, $G7&gt;0, $Z$7&gt;=$F7, $Z$7&lt;=$G7)</formula>
    </cfRule>
    <cfRule type="expression" dxfId="26" priority="598">
      <formula>AND($C7="Éclairage / Candélabres", $F7&gt;0, $G7&gt;0, $Z$7&gt;=$F7, $Z$7&lt;=($F7+ROUND(($G7-$F7+1)*$H7,0)-1))</formula>
    </cfRule>
    <cfRule type="expression" dxfId="27" priority="599">
      <formula>AND($C7="Marquage &amp; Signalétique", $F7&gt;0, $G7&gt;0, $Z$7&gt;=$F7, $Z$7&lt;=$G7)</formula>
    </cfRule>
    <cfRule type="expression" dxfId="28" priority="600">
      <formula>AND($C7="Marquage &amp; Signalétique", $F7&gt;0, $G7&gt;0, $Z$7&gt;=$F7, $Z$7&lt;=($F7+ROUND(($G7-$F7+1)*$H7,0)-1))</formula>
    </cfRule>
    <cfRule type="expression" dxfId="29" priority="601">
      <formula>AND($C7="Espaces verts / Finitions", $F7&gt;0, $G7&gt;0, $Z$7&gt;=$F7, $Z$7&lt;=$G7)</formula>
    </cfRule>
    <cfRule type="expression" dxfId="30" priority="602">
      <formula>AND($C7="Espaces verts / Finitions", $F7&gt;0, $G7&gt;0, $Z$7&gt;=$F7, $Z$7&lt;=($F7+ROUND(($G7-$F7+1)*$H7,0)-1))</formula>
    </cfRule>
    <cfRule type="expression" dxfId="31" priority="603">
      <formula>AND($C7="Réception &amp; Réserves", $F7&gt;0, $G7&gt;0, $Z$7&gt;=$F7, $Z$7&lt;=$G7)</formula>
    </cfRule>
    <cfRule type="expression" dxfId="32" priority="604">
      <formula>AND($C7="Réception &amp; Réserves", $F7&gt;0, $G7&gt;0, $Z$7&gt;=$F7, $Z$7&lt;=($F7+ROUND(($G7-$F7+1)*$H7,0)-1))</formula>
    </cfRule>
    <cfRule type="expression" dxfId="0" priority="605">
      <formula>AND($C7="Réouverture circulation", $F7&gt;0, $G7&gt;0, $Z$7&gt;=$F7, $Z$7&lt;=$G7)</formula>
    </cfRule>
    <cfRule type="expression" dxfId="33" priority="606">
      <formula>AND($C7="Réouverture circulation", $F7&gt;0, $G7&gt;0, $Z$7&gt;=$F7, $Z$7&lt;=($F7+ROUND(($G7-$F7+1)*$H7,0)-1))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X43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22.7109375" customWidth="1"/>
    <col min="4" max="4" width="16.7109375" customWidth="1"/>
    <col min="5" max="7" width="14.7109375" customWidth="1"/>
    <col min="8" max="8" width="10.7109375" customWidth="1"/>
    <col min="9" max="9" width="12.7109375" customWidth="1"/>
    <col min="10" max="10" width="32.7109375" customWidth="1"/>
    <col min="11" max="102" width="10.7109375" customWidth="1"/>
  </cols>
  <sheetData>
    <row r="1" spans="1:102" ht="28" customHeight="1">
      <c r="A1" s="1" t="s">
        <v>64</v>
      </c>
    </row>
    <row r="3" spans="1:102" ht="18" customHeight="1">
      <c r="A3" s="2" t="s">
        <v>1</v>
      </c>
    </row>
    <row r="4" spans="1:102" ht="18" customHeight="1">
      <c r="A4" t="s">
        <v>2</v>
      </c>
      <c r="B4" s="3">
        <f>TODAY()-28</f>
        <v>0</v>
      </c>
    </row>
    <row r="6" spans="1:102" ht="18" customHeight="1">
      <c r="A6" s="4" t="s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2" ht="18" customHeight="1">
      <c r="A7" s="4" t="s">
        <v>4</v>
      </c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5">
        <f>$B$4+7*0</f>
        <v>0</v>
      </c>
      <c r="L7" s="5">
        <f>$B$4+7*1</f>
        <v>0</v>
      </c>
      <c r="M7" s="5">
        <f>$B$4+7*2</f>
        <v>0</v>
      </c>
      <c r="N7" s="5">
        <f>$B$4+7*3</f>
        <v>0</v>
      </c>
      <c r="O7" s="5">
        <f>$B$4+7*4</f>
        <v>0</v>
      </c>
      <c r="P7" s="5">
        <f>$B$4+7*5</f>
        <v>0</v>
      </c>
      <c r="Q7" s="5">
        <f>$B$4+7*6</f>
        <v>0</v>
      </c>
      <c r="R7" s="5">
        <f>$B$4+7*7</f>
        <v>0</v>
      </c>
      <c r="S7" s="5">
        <f>$B$4+7*8</f>
        <v>0</v>
      </c>
      <c r="T7" s="5">
        <f>$B$4+7*9</f>
        <v>0</v>
      </c>
      <c r="U7" s="5">
        <f>$B$4+7*10</f>
        <v>0</v>
      </c>
      <c r="V7" s="5">
        <f>$B$4+7*11</f>
        <v>0</v>
      </c>
      <c r="W7" s="5">
        <f>$B$4+7*12</f>
        <v>0</v>
      </c>
      <c r="X7" s="5">
        <f>$B$4+7*13</f>
        <v>0</v>
      </c>
      <c r="Y7" s="5">
        <f>$B$4+7*14</f>
        <v>0</v>
      </c>
      <c r="Z7" s="5">
        <f>$B$4+7*15</f>
        <v>0</v>
      </c>
      <c r="AA7" s="5">
        <f>$B$4+7*16</f>
        <v>0</v>
      </c>
      <c r="AB7" s="5">
        <f>$B$4+7*17</f>
        <v>0</v>
      </c>
      <c r="AC7" s="5">
        <f>$B$4+7*18</f>
        <v>0</v>
      </c>
      <c r="AD7" s="5">
        <f>$B$4+7*19</f>
        <v>0</v>
      </c>
      <c r="AE7" s="5">
        <f>$B$4+7*20</f>
        <v>0</v>
      </c>
      <c r="AF7" s="5">
        <f>$B$4+7*21</f>
        <v>0</v>
      </c>
      <c r="AG7" s="5">
        <f>$B$4+7*22</f>
        <v>0</v>
      </c>
      <c r="AH7" s="5">
        <f>$B$4+7*23</f>
        <v>0</v>
      </c>
      <c r="AI7" s="5">
        <f>$B$4+7*24</f>
        <v>0</v>
      </c>
      <c r="AJ7" s="5">
        <f>$B$4+7*25</f>
        <v>0</v>
      </c>
      <c r="AK7" s="5">
        <f>$B$4+7*26</f>
        <v>0</v>
      </c>
      <c r="AL7" s="5">
        <f>$B$4+7*27</f>
        <v>0</v>
      </c>
      <c r="AM7" s="5">
        <f>$B$4+7*28</f>
        <v>0</v>
      </c>
      <c r="AN7" s="5">
        <f>$B$4+7*29</f>
        <v>0</v>
      </c>
      <c r="AO7" s="5">
        <f>$B$4+7*30</f>
        <v>0</v>
      </c>
      <c r="AP7" s="5">
        <f>$B$4+7*31</f>
        <v>0</v>
      </c>
      <c r="AQ7" s="5">
        <f>$B$4+7*32</f>
        <v>0</v>
      </c>
      <c r="AR7" s="5">
        <f>$B$4+7*33</f>
        <v>0</v>
      </c>
      <c r="AS7" s="5">
        <f>$B$4+7*34</f>
        <v>0</v>
      </c>
      <c r="AT7" s="5">
        <f>$B$4+7*35</f>
        <v>0</v>
      </c>
      <c r="AU7" s="5">
        <f>$B$4+7*36</f>
        <v>0</v>
      </c>
      <c r="AV7" s="5">
        <f>$B$4+7*37</f>
        <v>0</v>
      </c>
      <c r="AW7" s="5">
        <f>$B$4+7*38</f>
        <v>0</v>
      </c>
      <c r="AX7" s="5">
        <f>$B$4+7*39</f>
        <v>0</v>
      </c>
      <c r="AY7" s="5">
        <f>$B$4+7*40</f>
        <v>0</v>
      </c>
      <c r="AZ7" s="5">
        <f>$B$4+7*41</f>
        <v>0</v>
      </c>
      <c r="BA7" s="5">
        <f>$B$4+7*42</f>
        <v>0</v>
      </c>
      <c r="BB7" s="5">
        <f>$B$4+7*43</f>
        <v>0</v>
      </c>
      <c r="BC7" s="5">
        <f>$B$4+7*44</f>
        <v>0</v>
      </c>
      <c r="BD7" s="5">
        <f>$B$4+7*45</f>
        <v>0</v>
      </c>
      <c r="BE7" s="5">
        <f>$B$4+7*46</f>
        <v>0</v>
      </c>
      <c r="BF7" s="5">
        <f>$B$4+7*47</f>
        <v>0</v>
      </c>
      <c r="BG7" s="5">
        <f>$B$4+7*48</f>
        <v>0</v>
      </c>
      <c r="BH7" s="5">
        <f>$B$4+7*49</f>
        <v>0</v>
      </c>
      <c r="BI7" s="5">
        <f>$B$4+7*50</f>
        <v>0</v>
      </c>
      <c r="BJ7" s="5">
        <f>$B$4+7*51</f>
        <v>0</v>
      </c>
      <c r="BK7" s="5">
        <f>$B$4+7*52</f>
        <v>0</v>
      </c>
      <c r="BL7" s="5">
        <f>$B$4+7*53</f>
        <v>0</v>
      </c>
      <c r="BM7" s="5">
        <f>$B$4+7*54</f>
        <v>0</v>
      </c>
      <c r="BN7" s="5">
        <f>$B$4+7*55</f>
        <v>0</v>
      </c>
      <c r="BO7" s="5">
        <f>$B$4+7*56</f>
        <v>0</v>
      </c>
      <c r="BP7" s="5">
        <f>$B$4+7*57</f>
        <v>0</v>
      </c>
      <c r="BQ7" s="5">
        <f>$B$4+7*58</f>
        <v>0</v>
      </c>
      <c r="BR7" s="5">
        <f>$B$4+7*59</f>
        <v>0</v>
      </c>
      <c r="BS7" s="5">
        <f>$B$4+7*60</f>
        <v>0</v>
      </c>
      <c r="BT7" s="5">
        <f>$B$4+7*61</f>
        <v>0</v>
      </c>
      <c r="BU7" s="5">
        <f>$B$4+7*62</f>
        <v>0</v>
      </c>
      <c r="BV7" s="5">
        <f>$B$4+7*63</f>
        <v>0</v>
      </c>
      <c r="BW7" s="5">
        <f>$B$4+7*64</f>
        <v>0</v>
      </c>
      <c r="BX7" s="5">
        <f>$B$4+7*65</f>
        <v>0</v>
      </c>
      <c r="BY7" s="5">
        <f>$B$4+7*66</f>
        <v>0</v>
      </c>
      <c r="BZ7" s="5">
        <f>$B$4+7*67</f>
        <v>0</v>
      </c>
      <c r="CA7" s="5">
        <f>$B$4+7*68</f>
        <v>0</v>
      </c>
      <c r="CB7" s="5">
        <f>$B$4+7*69</f>
        <v>0</v>
      </c>
      <c r="CC7" s="5">
        <f>$B$4+7*70</f>
        <v>0</v>
      </c>
      <c r="CD7" s="5">
        <f>$B$4+7*71</f>
        <v>0</v>
      </c>
      <c r="CE7" s="5">
        <f>$B$4+7*72</f>
        <v>0</v>
      </c>
      <c r="CF7" s="5">
        <f>$B$4+7*73</f>
        <v>0</v>
      </c>
      <c r="CG7" s="5">
        <f>$B$4+7*74</f>
        <v>0</v>
      </c>
      <c r="CH7" s="5">
        <f>$B$4+7*75</f>
        <v>0</v>
      </c>
      <c r="CI7" s="5">
        <f>$B$4+7*76</f>
        <v>0</v>
      </c>
      <c r="CJ7" s="5">
        <f>$B$4+7*77</f>
        <v>0</v>
      </c>
      <c r="CK7" s="5">
        <f>$B$4+7*78</f>
        <v>0</v>
      </c>
      <c r="CL7" s="5">
        <f>$B$4+7*79</f>
        <v>0</v>
      </c>
      <c r="CM7" s="5">
        <f>$B$4+7*80</f>
        <v>0</v>
      </c>
      <c r="CN7" s="5">
        <f>$B$4+7*81</f>
        <v>0</v>
      </c>
      <c r="CO7" s="5">
        <f>$B$4+7*82</f>
        <v>0</v>
      </c>
      <c r="CP7" s="5">
        <f>$B$4+7*83</f>
        <v>0</v>
      </c>
      <c r="CQ7" s="5">
        <f>$B$4+7*84</f>
        <v>0</v>
      </c>
      <c r="CR7" s="5">
        <f>$B$4+7*85</f>
        <v>0</v>
      </c>
      <c r="CS7" s="5">
        <f>$B$4+7*86</f>
        <v>0</v>
      </c>
      <c r="CT7" s="5">
        <f>$B$4+7*87</f>
        <v>0</v>
      </c>
      <c r="CU7" s="5">
        <f>$B$4+7*88</f>
        <v>0</v>
      </c>
      <c r="CV7" s="5">
        <f>$B$4+7*89</f>
        <v>0</v>
      </c>
      <c r="CW7" s="5">
        <f>$B$4+7*90</f>
        <v>0</v>
      </c>
      <c r="CX7" s="5">
        <f>$B$4+7*91</f>
        <v>0</v>
      </c>
    </row>
    <row r="8" spans="1:102" ht="18" customHeight="1">
      <c r="A8" s="6"/>
      <c r="B8" s="6"/>
      <c r="C8" s="6"/>
      <c r="D8" s="6"/>
      <c r="E8" s="6"/>
      <c r="F8" s="3"/>
      <c r="G8" s="3"/>
      <c r="H8" s="6">
        <f>IF(AND(F8&gt;0,G8&gt;0),G8-F8+1,)</f>
        <v>0</v>
      </c>
      <c r="I8" s="7"/>
      <c r="J8" s="6"/>
    </row>
    <row r="9" spans="1:102" ht="18" customHeight="1">
      <c r="A9" s="6"/>
      <c r="B9" s="6"/>
      <c r="C9" s="6"/>
      <c r="D9" s="6"/>
      <c r="E9" s="6"/>
      <c r="F9" s="3"/>
      <c r="G9" s="3"/>
      <c r="H9" s="6">
        <f>IF(AND(F9&gt;0,G9&gt;0),G9-F9+1,)</f>
        <v>0</v>
      </c>
      <c r="I9" s="7"/>
      <c r="J9" s="6"/>
    </row>
    <row r="10" spans="1:102" ht="18" customHeight="1">
      <c r="A10" s="6"/>
      <c r="B10" s="6"/>
      <c r="C10" s="6"/>
      <c r="D10" s="6"/>
      <c r="E10" s="6"/>
      <c r="F10" s="3"/>
      <c r="G10" s="3"/>
      <c r="H10" s="6">
        <f>IF(AND(F10&gt;0,G10&gt;0),G10-F10+1,)</f>
        <v>0</v>
      </c>
      <c r="I10" s="7"/>
      <c r="J10" s="6"/>
    </row>
    <row r="11" spans="1:102" ht="18" customHeight="1">
      <c r="A11" s="6"/>
      <c r="B11" s="6"/>
      <c r="C11" s="6"/>
      <c r="D11" s="6"/>
      <c r="E11" s="6"/>
      <c r="F11" s="3"/>
      <c r="G11" s="3"/>
      <c r="H11" s="6">
        <f>IF(AND(F11&gt;0,G11&gt;0),G11-F11+1,)</f>
        <v>0</v>
      </c>
      <c r="I11" s="7"/>
      <c r="J11" s="6"/>
    </row>
    <row r="12" spans="1:102" ht="18" customHeight="1">
      <c r="A12" s="6"/>
      <c r="B12" s="6"/>
      <c r="C12" s="6"/>
      <c r="D12" s="6"/>
      <c r="E12" s="6"/>
      <c r="F12" s="3"/>
      <c r="G12" s="3"/>
      <c r="H12" s="6">
        <f>IF(AND(F12&gt;0,G12&gt;0),G12-F12+1,)</f>
        <v>0</v>
      </c>
      <c r="I12" s="7"/>
      <c r="J12" s="6"/>
    </row>
    <row r="13" spans="1:102" ht="18" customHeight="1">
      <c r="A13" s="6"/>
      <c r="B13" s="6"/>
      <c r="C13" s="6"/>
      <c r="D13" s="6"/>
      <c r="E13" s="6"/>
      <c r="F13" s="3"/>
      <c r="G13" s="3"/>
      <c r="H13" s="6">
        <f>IF(AND(F13&gt;0,G13&gt;0),G13-F13+1,)</f>
        <v>0</v>
      </c>
      <c r="I13" s="7"/>
      <c r="J13" s="6"/>
    </row>
    <row r="14" spans="1:102" ht="18" customHeight="1">
      <c r="A14" s="6"/>
      <c r="B14" s="6"/>
      <c r="C14" s="6"/>
      <c r="D14" s="6"/>
      <c r="E14" s="6"/>
      <c r="F14" s="3"/>
      <c r="G14" s="3"/>
      <c r="H14" s="6">
        <f>IF(AND(F14&gt;0,G14&gt;0),G14-F14+1,)</f>
        <v>0</v>
      </c>
      <c r="I14" s="7"/>
      <c r="J14" s="6"/>
    </row>
    <row r="15" spans="1:102" ht="18" customHeight="1">
      <c r="A15" s="6"/>
      <c r="B15" s="6"/>
      <c r="C15" s="6"/>
      <c r="D15" s="6"/>
      <c r="E15" s="6"/>
      <c r="F15" s="3"/>
      <c r="G15" s="3"/>
      <c r="H15" s="6">
        <f>IF(AND(F15&gt;0,G15&gt;0),G15-F15+1,)</f>
        <v>0</v>
      </c>
      <c r="I15" s="7"/>
      <c r="J15" s="6"/>
    </row>
    <row r="16" spans="1:102" ht="18" customHeight="1">
      <c r="A16" s="6"/>
      <c r="B16" s="6"/>
      <c r="C16" s="6"/>
      <c r="D16" s="6"/>
      <c r="E16" s="6"/>
      <c r="F16" s="3"/>
      <c r="G16" s="3"/>
      <c r="H16" s="6">
        <f>IF(AND(F16&gt;0,G16&gt;0),G16-F16+1,)</f>
        <v>0</v>
      </c>
      <c r="I16" s="7"/>
      <c r="J16" s="6"/>
    </row>
    <row r="17" spans="1:10" ht="18" customHeight="1">
      <c r="A17" s="6"/>
      <c r="B17" s="6"/>
      <c r="C17" s="6"/>
      <c r="D17" s="6"/>
      <c r="E17" s="6"/>
      <c r="F17" s="3"/>
      <c r="G17" s="3"/>
      <c r="H17" s="6">
        <f>IF(AND(F17&gt;0,G17&gt;0),G17-F17+1,)</f>
        <v>0</v>
      </c>
      <c r="I17" s="7"/>
      <c r="J17" s="6"/>
    </row>
    <row r="18" spans="1:10" ht="18" customHeight="1">
      <c r="A18" s="6"/>
      <c r="B18" s="6"/>
      <c r="C18" s="6"/>
      <c r="D18" s="6"/>
      <c r="E18" s="6"/>
      <c r="F18" s="3"/>
      <c r="G18" s="3"/>
      <c r="H18" s="6">
        <f>IF(AND(F18&gt;0,G18&gt;0),G18-F18+1,)</f>
        <v>0</v>
      </c>
      <c r="I18" s="7"/>
      <c r="J18" s="6"/>
    </row>
    <row r="19" spans="1:10" ht="18" customHeight="1">
      <c r="A19" s="6"/>
      <c r="B19" s="6"/>
      <c r="C19" s="6"/>
      <c r="D19" s="6"/>
      <c r="E19" s="6"/>
      <c r="F19" s="3"/>
      <c r="G19" s="3"/>
      <c r="H19" s="6">
        <f>IF(AND(F19&gt;0,G19&gt;0),G19-F19+1,)</f>
        <v>0</v>
      </c>
      <c r="I19" s="7"/>
      <c r="J19" s="6"/>
    </row>
    <row r="20" spans="1:10" ht="18" customHeight="1">
      <c r="A20" s="6"/>
      <c r="B20" s="6"/>
      <c r="C20" s="6"/>
      <c r="D20" s="6"/>
      <c r="E20" s="6"/>
      <c r="F20" s="3"/>
      <c r="G20" s="3"/>
      <c r="H20" s="6">
        <f>IF(AND(F20&gt;0,G20&gt;0),G20-F20+1,)</f>
        <v>0</v>
      </c>
      <c r="I20" s="7"/>
      <c r="J20" s="6"/>
    </row>
    <row r="21" spans="1:10" ht="18" customHeight="1">
      <c r="A21" s="6"/>
      <c r="B21" s="6"/>
      <c r="C21" s="6"/>
      <c r="D21" s="6"/>
      <c r="E21" s="6"/>
      <c r="F21" s="3"/>
      <c r="G21" s="3"/>
      <c r="H21" s="6">
        <f>IF(AND(F21&gt;0,G21&gt;0),G21-F21+1,)</f>
        <v>0</v>
      </c>
      <c r="I21" s="7"/>
      <c r="J21" s="6"/>
    </row>
    <row r="22" spans="1:10" ht="18" customHeight="1">
      <c r="A22" s="6"/>
      <c r="B22" s="6"/>
      <c r="C22" s="6"/>
      <c r="D22" s="6"/>
      <c r="E22" s="6"/>
      <c r="F22" s="3"/>
      <c r="G22" s="3"/>
      <c r="H22" s="6">
        <f>IF(AND(F22&gt;0,G22&gt;0),G22-F22+1,)</f>
        <v>0</v>
      </c>
      <c r="I22" s="7"/>
      <c r="J22" s="6"/>
    </row>
    <row r="23" spans="1:10" ht="18" customHeight="1">
      <c r="A23" s="6"/>
      <c r="B23" s="6"/>
      <c r="C23" s="6"/>
      <c r="D23" s="6"/>
      <c r="E23" s="6"/>
      <c r="F23" s="3"/>
      <c r="G23" s="3"/>
      <c r="H23" s="6">
        <f>IF(AND(F23&gt;0,G23&gt;0),G23-F23+1,)</f>
        <v>0</v>
      </c>
      <c r="I23" s="7"/>
      <c r="J23" s="6"/>
    </row>
    <row r="24" spans="1:10" ht="18" customHeight="1">
      <c r="A24" s="6"/>
      <c r="B24" s="6"/>
      <c r="C24" s="6"/>
      <c r="D24" s="6"/>
      <c r="E24" s="6"/>
      <c r="F24" s="3"/>
      <c r="G24" s="3"/>
      <c r="H24" s="6">
        <f>IF(AND(F24&gt;0,G24&gt;0),G24-F24+1,)</f>
        <v>0</v>
      </c>
      <c r="I24" s="7"/>
      <c r="J24" s="6"/>
    </row>
    <row r="25" spans="1:10" ht="18" customHeight="1">
      <c r="A25" s="6"/>
      <c r="B25" s="6"/>
      <c r="C25" s="6"/>
      <c r="D25" s="6"/>
      <c r="E25" s="6"/>
      <c r="F25" s="3"/>
      <c r="G25" s="3"/>
      <c r="H25" s="6">
        <f>IF(AND(F25&gt;0,G25&gt;0),G25-F25+1,)</f>
        <v>0</v>
      </c>
      <c r="I25" s="7"/>
      <c r="J25" s="6"/>
    </row>
    <row r="26" spans="1:10" ht="18" customHeight="1">
      <c r="A26" s="6"/>
      <c r="B26" s="6"/>
      <c r="C26" s="6"/>
      <c r="D26" s="6"/>
      <c r="E26" s="6"/>
      <c r="F26" s="3"/>
      <c r="G26" s="3"/>
      <c r="H26" s="6">
        <f>IF(AND(F26&gt;0,G26&gt;0),G26-F26+1,)</f>
        <v>0</v>
      </c>
      <c r="I26" s="7"/>
      <c r="J26" s="6"/>
    </row>
    <row r="27" spans="1:10" ht="18" customHeight="1">
      <c r="A27" s="6"/>
      <c r="B27" s="6"/>
      <c r="C27" s="6"/>
      <c r="D27" s="6"/>
      <c r="E27" s="6"/>
      <c r="F27" s="3"/>
      <c r="G27" s="3"/>
      <c r="H27" s="6">
        <f>IF(AND(F27&gt;0,G27&gt;0),G27-F27+1,)</f>
        <v>0</v>
      </c>
      <c r="I27" s="7"/>
      <c r="J27" s="6"/>
    </row>
    <row r="28" spans="1:10" ht="18" customHeight="1">
      <c r="A28" s="6"/>
      <c r="B28" s="6"/>
      <c r="C28" s="6"/>
      <c r="D28" s="6"/>
      <c r="E28" s="6"/>
      <c r="F28" s="3"/>
      <c r="G28" s="3"/>
      <c r="H28" s="6">
        <f>IF(AND(F28&gt;0,G28&gt;0),G28-F28+1,)</f>
        <v>0</v>
      </c>
      <c r="I28" s="7"/>
      <c r="J28" s="6"/>
    </row>
    <row r="29" spans="1:10" ht="18" customHeight="1">
      <c r="A29" s="6"/>
      <c r="B29" s="6"/>
      <c r="C29" s="6"/>
      <c r="D29" s="6"/>
      <c r="E29" s="6"/>
      <c r="F29" s="3"/>
      <c r="G29" s="3"/>
      <c r="H29" s="6">
        <f>IF(AND(F29&gt;0,G29&gt;0),G29-F29+1,)</f>
        <v>0</v>
      </c>
      <c r="I29" s="7"/>
      <c r="J29" s="6"/>
    </row>
    <row r="30" spans="1:10" ht="18" customHeight="1">
      <c r="A30" s="6"/>
      <c r="B30" s="6"/>
      <c r="C30" s="6"/>
      <c r="D30" s="6"/>
      <c r="E30" s="6"/>
      <c r="F30" s="3"/>
      <c r="G30" s="3"/>
      <c r="H30" s="6">
        <f>IF(AND(F30&gt;0,G30&gt;0),G30-F30+1,)</f>
        <v>0</v>
      </c>
      <c r="I30" s="7"/>
      <c r="J30" s="6"/>
    </row>
    <row r="31" spans="1:10" ht="18" customHeight="1">
      <c r="A31" s="6"/>
      <c r="B31" s="6"/>
      <c r="C31" s="6"/>
      <c r="D31" s="6"/>
      <c r="E31" s="6"/>
      <c r="F31" s="3"/>
      <c r="G31" s="3"/>
      <c r="H31" s="6">
        <f>IF(AND(F31&gt;0,G31&gt;0),G31-F31+1,)</f>
        <v>0</v>
      </c>
      <c r="I31" s="7"/>
      <c r="J31" s="6"/>
    </row>
    <row r="32" spans="1:10" ht="18" customHeight="1">
      <c r="A32" s="6"/>
      <c r="B32" s="6"/>
      <c r="C32" s="6"/>
      <c r="D32" s="6"/>
      <c r="E32" s="6"/>
      <c r="F32" s="3"/>
      <c r="G32" s="3"/>
      <c r="H32" s="6">
        <f>IF(AND(F32&gt;0,G32&gt;0),G32-F32+1,)</f>
        <v>0</v>
      </c>
      <c r="I32" s="7"/>
      <c r="J32" s="6"/>
    </row>
    <row r="33" spans="1:10" ht="18" customHeight="1">
      <c r="A33" s="6"/>
      <c r="B33" s="6"/>
      <c r="C33" s="6"/>
      <c r="D33" s="6"/>
      <c r="E33" s="6"/>
      <c r="F33" s="3"/>
      <c r="G33" s="3"/>
      <c r="H33" s="6">
        <f>IF(AND(F33&gt;0,G33&gt;0),G33-F33+1,)</f>
        <v>0</v>
      </c>
      <c r="I33" s="7"/>
      <c r="J33" s="6"/>
    </row>
    <row r="34" spans="1:10" ht="18" customHeight="1">
      <c r="A34" s="6"/>
      <c r="B34" s="6"/>
      <c r="C34" s="6"/>
      <c r="D34" s="6"/>
      <c r="E34" s="6"/>
      <c r="F34" s="3"/>
      <c r="G34" s="3"/>
      <c r="H34" s="6">
        <f>IF(AND(F34&gt;0,G34&gt;0),G34-F34+1,)</f>
        <v>0</v>
      </c>
      <c r="I34" s="7"/>
      <c r="J34" s="6"/>
    </row>
    <row r="35" spans="1:10" ht="18" customHeight="1">
      <c r="A35" s="6"/>
      <c r="B35" s="6"/>
      <c r="C35" s="6"/>
      <c r="D35" s="6"/>
      <c r="E35" s="6"/>
      <c r="F35" s="3"/>
      <c r="G35" s="3"/>
      <c r="H35" s="6">
        <f>IF(AND(F35&gt;0,G35&gt;0),G35-F35+1,)</f>
        <v>0</v>
      </c>
      <c r="I35" s="7"/>
      <c r="J35" s="6"/>
    </row>
    <row r="36" spans="1:10" ht="18" customHeight="1">
      <c r="A36" s="6"/>
      <c r="B36" s="6"/>
      <c r="C36" s="6"/>
      <c r="D36" s="6"/>
      <c r="E36" s="6"/>
      <c r="F36" s="3"/>
      <c r="G36" s="3"/>
      <c r="H36" s="6">
        <f>IF(AND(F36&gt;0,G36&gt;0),G36-F36+1,)</f>
        <v>0</v>
      </c>
      <c r="I36" s="7"/>
      <c r="J36" s="6"/>
    </row>
    <row r="37" spans="1:10" ht="18" customHeight="1">
      <c r="A37" s="6"/>
      <c r="B37" s="6"/>
      <c r="C37" s="6"/>
      <c r="D37" s="6"/>
      <c r="E37" s="6"/>
      <c r="F37" s="3"/>
      <c r="G37" s="3"/>
      <c r="H37" s="6">
        <f>IF(AND(F37&gt;0,G37&gt;0),G37-F37+1,)</f>
        <v>0</v>
      </c>
      <c r="I37" s="7"/>
      <c r="J37" s="6"/>
    </row>
    <row r="38" spans="1:10" ht="18" customHeight="1">
      <c r="A38" s="6"/>
      <c r="B38" s="6"/>
      <c r="C38" s="6"/>
      <c r="D38" s="6"/>
      <c r="E38" s="6"/>
      <c r="F38" s="3"/>
      <c r="G38" s="3"/>
      <c r="H38" s="6">
        <f>IF(AND(F38&gt;0,G38&gt;0),G38-F38+1,)</f>
        <v>0</v>
      </c>
      <c r="I38" s="7"/>
      <c r="J38" s="6"/>
    </row>
    <row r="39" spans="1:10" ht="18" customHeight="1">
      <c r="A39" s="6"/>
      <c r="B39" s="6"/>
      <c r="C39" s="6"/>
      <c r="D39" s="6"/>
      <c r="E39" s="6"/>
      <c r="F39" s="3"/>
      <c r="G39" s="3"/>
      <c r="H39" s="6">
        <f>IF(AND(F39&gt;0,G39&gt;0),G39-F39+1,)</f>
        <v>0</v>
      </c>
      <c r="I39" s="7"/>
      <c r="J39" s="6"/>
    </row>
    <row r="40" spans="1:10" ht="18" customHeight="1">
      <c r="A40" s="6"/>
      <c r="B40" s="6"/>
      <c r="C40" s="6"/>
      <c r="D40" s="6"/>
      <c r="E40" s="6"/>
      <c r="F40" s="3"/>
      <c r="G40" s="3"/>
      <c r="H40" s="6">
        <f>IF(AND(F40&gt;0,G40&gt;0),G40-F40+1,)</f>
        <v>0</v>
      </c>
      <c r="I40" s="7"/>
      <c r="J40" s="6"/>
    </row>
    <row r="41" spans="1:10" ht="18" customHeight="1">
      <c r="A41" s="6"/>
      <c r="B41" s="6"/>
      <c r="C41" s="6"/>
      <c r="D41" s="6"/>
      <c r="E41" s="6"/>
      <c r="F41" s="3"/>
      <c r="G41" s="3"/>
      <c r="H41" s="6">
        <f>IF(AND(F41&gt;0,G41&gt;0),G41-F41+1,)</f>
        <v>0</v>
      </c>
      <c r="I41" s="7"/>
      <c r="J41" s="6"/>
    </row>
    <row r="42" spans="1:10" ht="18" customHeight="1">
      <c r="A42" s="6"/>
      <c r="B42" s="6"/>
      <c r="C42" s="6"/>
      <c r="D42" s="6"/>
      <c r="E42" s="6"/>
      <c r="F42" s="3"/>
      <c r="G42" s="3"/>
      <c r="H42" s="6">
        <f>IF(AND(F42&gt;0,G42&gt;0),G42-F42+1,)</f>
        <v>0</v>
      </c>
      <c r="I42" s="7"/>
      <c r="J42" s="6"/>
    </row>
    <row r="43" spans="1:10" ht="18" customHeight="1">
      <c r="A43" s="6"/>
      <c r="B43" s="6"/>
      <c r="C43" s="6"/>
      <c r="D43" s="6"/>
      <c r="E43" s="6"/>
      <c r="F43" s="3"/>
      <c r="G43" s="3"/>
      <c r="H43" s="6">
        <f>IF(AND(F43&gt;0,G43&gt;0),G43-F43+1,)</f>
        <v>0</v>
      </c>
      <c r="I43" s="7"/>
      <c r="J43" s="6"/>
    </row>
  </sheetData>
  <mergeCells count="1">
    <mergeCell ref="A6:J6"/>
  </mergeCells>
  <conditionalFormatting sqref="A8:J43">
    <cfRule type="expression" dxfId="2" priority="94">
      <formula>AND(TODAY()&gt;$G7,$H7&lt;1,$F7&gt;0,$G7&gt;0)</formula>
    </cfRule>
  </conditionalFormatting>
  <conditionalFormatting sqref="AA7:AA43">
    <cfRule type="expression" dxfId="0" priority="17">
      <formula>($AA$7=TODAY())</formula>
    </cfRule>
  </conditionalFormatting>
  <conditionalFormatting sqref="AA8:AA43">
    <cfRule type="expression" dxfId="3" priority="607">
      <formula>AND($C7="Études &amp; DICT", $F7&gt;0, $G7&gt;0, $AA$7&gt;=$F7, $AA$7&lt;=$G7)</formula>
    </cfRule>
    <cfRule type="expression" dxfId="4" priority="608">
      <formula>AND($C7="Études &amp; DICT", $F7&gt;0, $G7&gt;0, $AA$7&gt;=$F7, $AA$7&lt;=($F7+ROUND(($G7-$F7+1)*$H7,0)-1))</formula>
    </cfRule>
    <cfRule type="expression" dxfId="5" priority="609">
      <formula>AND($C7="Piquetage &amp; Implantation", $F7&gt;0, $G7&gt;0, $AA$7&gt;=$F7, $AA$7&lt;=$G7)</formula>
    </cfRule>
    <cfRule type="expression" dxfId="6" priority="610">
      <formula>AND($C7="Piquetage &amp; Implantation", $F7&gt;0, $G7&gt;0, $AA$7&gt;=$F7, $AA$7&lt;=($F7+ROUND(($G7-$F7+1)*$H7,0)-1))</formula>
    </cfRule>
    <cfRule type="expression" dxfId="7" priority="611">
      <formula>AND($C7="Préparation &amp; Signalisation", $F7&gt;0, $G7&gt;0, $AA$7&gt;=$F7, $AA$7&lt;=$G7)</formula>
    </cfRule>
    <cfRule type="expression" dxfId="8" priority="612">
      <formula>AND($C7="Préparation &amp; Signalisation", $F7&gt;0, $G7&gt;0, $AA$7&gt;=$F7, $AA$7&lt;=($F7+ROUND(($G7-$F7+1)*$H7,0)-1))</formula>
    </cfRule>
    <cfRule type="expression" dxfId="9" priority="613">
      <formula>AND($C7="Terrassement", $F7&gt;0, $G7&gt;0, $AA$7&gt;=$F7, $AA$7&lt;=$G7)</formula>
    </cfRule>
    <cfRule type="expression" dxfId="10" priority="614">
      <formula>AND($C7="Terrassement", $F7&gt;0, $G7&gt;0, $AA$7&gt;=$F7, $AA$7&lt;=($F7+ROUND(($G7-$F7+1)*$H7,0)-1))</formula>
    </cfRule>
    <cfRule type="expression" dxfId="11" priority="615">
      <formula>AND($C7="Réseaux (EU/EP/ER/GAZ)", $F7&gt;0, $G7&gt;0, $AA$7&gt;=$F7, $AA$7&lt;=$G7)</formula>
    </cfRule>
    <cfRule type="expression" dxfId="12" priority="616">
      <formula>AND($C7="Réseaux (EU/EP/ER/GAZ)", $F7&gt;0, $G7&gt;0, $AA$7&gt;=$F7, $AA$7&lt;=($F7+ROUND(($G7-$F7+1)*$H7,0)-1))</formula>
    </cfRule>
    <cfRule type="expression" dxfId="13" priority="617">
      <formula>AND($C7="Regard &amp; Branchement", $F7&gt;0, $G7&gt;0, $AA$7&gt;=$F7, $AA$7&lt;=$G7)</formula>
    </cfRule>
    <cfRule type="expression" dxfId="14" priority="618">
      <formula>AND($C7="Regard &amp; Branchement", $F7&gt;0, $G7&gt;0, $AA$7&gt;=$F7, $AA$7&lt;=($F7+ROUND(($G7-$F7+1)*$H7,0)-1))</formula>
    </cfRule>
    <cfRule type="expression" dxfId="15" priority="619">
      <formula>AND($C7="Structure (couche de forme)", $F7&gt;0, $G7&gt;0, $AA$7&gt;=$F7, $AA$7&lt;=$G7)</formula>
    </cfRule>
    <cfRule type="expression" dxfId="16" priority="620">
      <formula>AND($C7="Structure (couche de forme)", $F7&gt;0, $G7&gt;0, $AA$7&gt;=$F7, $AA$7&lt;=($F7+ROUND(($G7-$F7+1)*$H7,0)-1))</formula>
    </cfRule>
    <cfRule type="expression" dxfId="17" priority="621">
      <formula>AND($C7="Fondation/Grave", $F7&gt;0, $G7&gt;0, $AA$7&gt;=$F7, $AA$7&lt;=$G7)</formula>
    </cfRule>
    <cfRule type="expression" dxfId="18" priority="622">
      <formula>AND($C7="Fondation/Grave", $F7&gt;0, $G7&gt;0, $AA$7&gt;=$F7, $AA$7&lt;=($F7+ROUND(($G7-$F7+1)*$H7,0)-1))</formula>
    </cfRule>
    <cfRule type="expression" dxfId="19" priority="623">
      <formula>AND($C7="Enrobés / Béton", $F7&gt;0, $G7&gt;0, $AA$7&gt;=$F7, $AA$7&lt;=$G7)</formula>
    </cfRule>
    <cfRule type="expression" dxfId="20" priority="624">
      <formula>AND($C7="Enrobés / Béton", $F7&gt;0, $G7&gt;0, $AA$7&gt;=$F7, $AA$7&lt;=($F7+ROUND(($G7-$F7+1)*$H7,0)-1))</formula>
    </cfRule>
    <cfRule type="expression" dxfId="21" priority="625">
      <formula>AND($C7="Bordures &amp; Trottoirs", $F7&gt;0, $G7&gt;0, $AA$7&gt;=$F7, $AA$7&lt;=$G7)</formula>
    </cfRule>
    <cfRule type="expression" dxfId="22" priority="626">
      <formula>AND($C7="Bordures &amp; Trottoirs", $F7&gt;0, $G7&gt;0, $AA$7&gt;=$F7, $AA$7&lt;=($F7+ROUND(($G7-$F7+1)*$H7,0)-1))</formula>
    </cfRule>
    <cfRule type="expression" dxfId="23" priority="627">
      <formula>AND($C7="Caniveaux &amp; Avaloirs", $F7&gt;0, $G7&gt;0, $AA$7&gt;=$F7, $AA$7&lt;=$G7)</formula>
    </cfRule>
    <cfRule type="expression" dxfId="24" priority="628">
      <formula>AND($C7="Caniveaux &amp; Avaloirs", $F7&gt;0, $G7&gt;0, $AA$7&gt;=$F7, $AA$7&lt;=($F7+ROUND(($G7-$F7+1)*$H7,0)-1))</formula>
    </cfRule>
    <cfRule type="expression" dxfId="25" priority="629">
      <formula>AND($C7="Éclairage / Candélabres", $F7&gt;0, $G7&gt;0, $AA$7&gt;=$F7, $AA$7&lt;=$G7)</formula>
    </cfRule>
    <cfRule type="expression" dxfId="26" priority="630">
      <formula>AND($C7="Éclairage / Candélabres", $F7&gt;0, $G7&gt;0, $AA$7&gt;=$F7, $AA$7&lt;=($F7+ROUND(($G7-$F7+1)*$H7,0)-1))</formula>
    </cfRule>
    <cfRule type="expression" dxfId="27" priority="631">
      <formula>AND($C7="Marquage &amp; Signalétique", $F7&gt;0, $G7&gt;0, $AA$7&gt;=$F7, $AA$7&lt;=$G7)</formula>
    </cfRule>
    <cfRule type="expression" dxfId="28" priority="632">
      <formula>AND($C7="Marquage &amp; Signalétique", $F7&gt;0, $G7&gt;0, $AA$7&gt;=$F7, $AA$7&lt;=($F7+ROUND(($G7-$F7+1)*$H7,0)-1))</formula>
    </cfRule>
    <cfRule type="expression" dxfId="29" priority="633">
      <formula>AND($C7="Espaces verts / Finitions", $F7&gt;0, $G7&gt;0, $AA$7&gt;=$F7, $AA$7&lt;=$G7)</formula>
    </cfRule>
    <cfRule type="expression" dxfId="30" priority="634">
      <formula>AND($C7="Espaces verts / Finitions", $F7&gt;0, $G7&gt;0, $AA$7&gt;=$F7, $AA$7&lt;=($F7+ROUND(($G7-$F7+1)*$H7,0)-1))</formula>
    </cfRule>
    <cfRule type="expression" dxfId="31" priority="635">
      <formula>AND($C7="Réception &amp; Réserves", $F7&gt;0, $G7&gt;0, $AA$7&gt;=$F7, $AA$7&lt;=$G7)</formula>
    </cfRule>
    <cfRule type="expression" dxfId="32" priority="636">
      <formula>AND($C7="Réception &amp; Réserves", $F7&gt;0, $G7&gt;0, $AA$7&gt;=$F7, $AA$7&lt;=($F7+ROUND(($G7-$F7+1)*$H7,0)-1))</formula>
    </cfRule>
    <cfRule type="expression" dxfId="0" priority="637">
      <formula>AND($C7="Réouverture circulation", $F7&gt;0, $G7&gt;0, $AA$7&gt;=$F7, $AA$7&lt;=$G7)</formula>
    </cfRule>
    <cfRule type="expression" dxfId="33" priority="638">
      <formula>AND($C7="Réouverture circulation", $F7&gt;0, $G7&gt;0, $AA$7&gt;=$F7, $AA$7&lt;=($F7+ROUND(($G7-$F7+1)*$H7,0)-1))</formula>
    </cfRule>
  </conditionalFormatting>
  <conditionalFormatting sqref="AB7:AB43">
    <cfRule type="expression" dxfId="0" priority="18">
      <formula>($AB$7=TODAY())</formula>
    </cfRule>
  </conditionalFormatting>
  <conditionalFormatting sqref="AB8:AB43">
    <cfRule type="expression" dxfId="3" priority="639">
      <formula>AND($C7="Études &amp; DICT", $F7&gt;0, $G7&gt;0, $AB$7&gt;=$F7, $AB$7&lt;=$G7)</formula>
    </cfRule>
    <cfRule type="expression" dxfId="4" priority="640">
      <formula>AND($C7="Études &amp; DICT", $F7&gt;0, $G7&gt;0, $AB$7&gt;=$F7, $AB$7&lt;=($F7+ROUND(($G7-$F7+1)*$H7,0)-1))</formula>
    </cfRule>
    <cfRule type="expression" dxfId="5" priority="641">
      <formula>AND($C7="Piquetage &amp; Implantation", $F7&gt;0, $G7&gt;0, $AB$7&gt;=$F7, $AB$7&lt;=$G7)</formula>
    </cfRule>
    <cfRule type="expression" dxfId="6" priority="642">
      <formula>AND($C7="Piquetage &amp; Implantation", $F7&gt;0, $G7&gt;0, $AB$7&gt;=$F7, $AB$7&lt;=($F7+ROUND(($G7-$F7+1)*$H7,0)-1))</formula>
    </cfRule>
    <cfRule type="expression" dxfId="7" priority="643">
      <formula>AND($C7="Préparation &amp; Signalisation", $F7&gt;0, $G7&gt;0, $AB$7&gt;=$F7, $AB$7&lt;=$G7)</formula>
    </cfRule>
    <cfRule type="expression" dxfId="8" priority="644">
      <formula>AND($C7="Préparation &amp; Signalisation", $F7&gt;0, $G7&gt;0, $AB$7&gt;=$F7, $AB$7&lt;=($F7+ROUND(($G7-$F7+1)*$H7,0)-1))</formula>
    </cfRule>
    <cfRule type="expression" dxfId="9" priority="645">
      <formula>AND($C7="Terrassement", $F7&gt;0, $G7&gt;0, $AB$7&gt;=$F7, $AB$7&lt;=$G7)</formula>
    </cfRule>
    <cfRule type="expression" dxfId="10" priority="646">
      <formula>AND($C7="Terrassement", $F7&gt;0, $G7&gt;0, $AB$7&gt;=$F7, $AB$7&lt;=($F7+ROUND(($G7-$F7+1)*$H7,0)-1))</formula>
    </cfRule>
    <cfRule type="expression" dxfId="11" priority="647">
      <formula>AND($C7="Réseaux (EU/EP/ER/GAZ)", $F7&gt;0, $G7&gt;0, $AB$7&gt;=$F7, $AB$7&lt;=$G7)</formula>
    </cfRule>
    <cfRule type="expression" dxfId="12" priority="648">
      <formula>AND($C7="Réseaux (EU/EP/ER/GAZ)", $F7&gt;0, $G7&gt;0, $AB$7&gt;=$F7, $AB$7&lt;=($F7+ROUND(($G7-$F7+1)*$H7,0)-1))</formula>
    </cfRule>
    <cfRule type="expression" dxfId="13" priority="649">
      <formula>AND($C7="Regard &amp; Branchement", $F7&gt;0, $G7&gt;0, $AB$7&gt;=$F7, $AB$7&lt;=$G7)</formula>
    </cfRule>
    <cfRule type="expression" dxfId="14" priority="650">
      <formula>AND($C7="Regard &amp; Branchement", $F7&gt;0, $G7&gt;0, $AB$7&gt;=$F7, $AB$7&lt;=($F7+ROUND(($G7-$F7+1)*$H7,0)-1))</formula>
    </cfRule>
    <cfRule type="expression" dxfId="15" priority="651">
      <formula>AND($C7="Structure (couche de forme)", $F7&gt;0, $G7&gt;0, $AB$7&gt;=$F7, $AB$7&lt;=$G7)</formula>
    </cfRule>
    <cfRule type="expression" dxfId="16" priority="652">
      <formula>AND($C7="Structure (couche de forme)", $F7&gt;0, $G7&gt;0, $AB$7&gt;=$F7, $AB$7&lt;=($F7+ROUND(($G7-$F7+1)*$H7,0)-1))</formula>
    </cfRule>
    <cfRule type="expression" dxfId="17" priority="653">
      <formula>AND($C7="Fondation/Grave", $F7&gt;0, $G7&gt;0, $AB$7&gt;=$F7, $AB$7&lt;=$G7)</formula>
    </cfRule>
    <cfRule type="expression" dxfId="18" priority="654">
      <formula>AND($C7="Fondation/Grave", $F7&gt;0, $G7&gt;0, $AB$7&gt;=$F7, $AB$7&lt;=($F7+ROUND(($G7-$F7+1)*$H7,0)-1))</formula>
    </cfRule>
    <cfRule type="expression" dxfId="19" priority="655">
      <formula>AND($C7="Enrobés / Béton", $F7&gt;0, $G7&gt;0, $AB$7&gt;=$F7, $AB$7&lt;=$G7)</formula>
    </cfRule>
    <cfRule type="expression" dxfId="20" priority="656">
      <formula>AND($C7="Enrobés / Béton", $F7&gt;0, $G7&gt;0, $AB$7&gt;=$F7, $AB$7&lt;=($F7+ROUND(($G7-$F7+1)*$H7,0)-1))</formula>
    </cfRule>
    <cfRule type="expression" dxfId="21" priority="657">
      <formula>AND($C7="Bordures &amp; Trottoirs", $F7&gt;0, $G7&gt;0, $AB$7&gt;=$F7, $AB$7&lt;=$G7)</formula>
    </cfRule>
    <cfRule type="expression" dxfId="22" priority="658">
      <formula>AND($C7="Bordures &amp; Trottoirs", $F7&gt;0, $G7&gt;0, $AB$7&gt;=$F7, $AB$7&lt;=($F7+ROUND(($G7-$F7+1)*$H7,0)-1))</formula>
    </cfRule>
    <cfRule type="expression" dxfId="23" priority="659">
      <formula>AND($C7="Caniveaux &amp; Avaloirs", $F7&gt;0, $G7&gt;0, $AB$7&gt;=$F7, $AB$7&lt;=$G7)</formula>
    </cfRule>
    <cfRule type="expression" dxfId="24" priority="660">
      <formula>AND($C7="Caniveaux &amp; Avaloirs", $F7&gt;0, $G7&gt;0, $AB$7&gt;=$F7, $AB$7&lt;=($F7+ROUND(($G7-$F7+1)*$H7,0)-1))</formula>
    </cfRule>
    <cfRule type="expression" dxfId="25" priority="661">
      <formula>AND($C7="Éclairage / Candélabres", $F7&gt;0, $G7&gt;0, $AB$7&gt;=$F7, $AB$7&lt;=$G7)</formula>
    </cfRule>
    <cfRule type="expression" dxfId="26" priority="662">
      <formula>AND($C7="Éclairage / Candélabres", $F7&gt;0, $G7&gt;0, $AB$7&gt;=$F7, $AB$7&lt;=($F7+ROUND(($G7-$F7+1)*$H7,0)-1))</formula>
    </cfRule>
    <cfRule type="expression" dxfId="27" priority="663">
      <formula>AND($C7="Marquage &amp; Signalétique", $F7&gt;0, $G7&gt;0, $AB$7&gt;=$F7, $AB$7&lt;=$G7)</formula>
    </cfRule>
    <cfRule type="expression" dxfId="28" priority="664">
      <formula>AND($C7="Marquage &amp; Signalétique", $F7&gt;0, $G7&gt;0, $AB$7&gt;=$F7, $AB$7&lt;=($F7+ROUND(($G7-$F7+1)*$H7,0)-1))</formula>
    </cfRule>
    <cfRule type="expression" dxfId="29" priority="665">
      <formula>AND($C7="Espaces verts / Finitions", $F7&gt;0, $G7&gt;0, $AB$7&gt;=$F7, $AB$7&lt;=$G7)</formula>
    </cfRule>
    <cfRule type="expression" dxfId="30" priority="666">
      <formula>AND($C7="Espaces verts / Finitions", $F7&gt;0, $G7&gt;0, $AB$7&gt;=$F7, $AB$7&lt;=($F7+ROUND(($G7-$F7+1)*$H7,0)-1))</formula>
    </cfRule>
    <cfRule type="expression" dxfId="31" priority="667">
      <formula>AND($C7="Réception &amp; Réserves", $F7&gt;0, $G7&gt;0, $AB$7&gt;=$F7, $AB$7&lt;=$G7)</formula>
    </cfRule>
    <cfRule type="expression" dxfId="32" priority="668">
      <formula>AND($C7="Réception &amp; Réserves", $F7&gt;0, $G7&gt;0, $AB$7&gt;=$F7, $AB$7&lt;=($F7+ROUND(($G7-$F7+1)*$H7,0)-1))</formula>
    </cfRule>
    <cfRule type="expression" dxfId="0" priority="669">
      <formula>AND($C7="Réouverture circulation", $F7&gt;0, $G7&gt;0, $AB$7&gt;=$F7, $AB$7&lt;=$G7)</formula>
    </cfRule>
    <cfRule type="expression" dxfId="33" priority="670">
      <formula>AND($C7="Réouverture circulation", $F7&gt;0, $G7&gt;0, $AB$7&gt;=$F7, $AB$7&lt;=($F7+ROUND(($G7-$F7+1)*$H7,0)-1))</formula>
    </cfRule>
  </conditionalFormatting>
  <conditionalFormatting sqref="AC7:AC43">
    <cfRule type="expression" dxfId="0" priority="19">
      <formula>($AC$7=TODAY())</formula>
    </cfRule>
  </conditionalFormatting>
  <conditionalFormatting sqref="AC8:AC43">
    <cfRule type="expression" dxfId="3" priority="671">
      <formula>AND($C7="Études &amp; DICT", $F7&gt;0, $G7&gt;0, $AC$7&gt;=$F7, $AC$7&lt;=$G7)</formula>
    </cfRule>
    <cfRule type="expression" dxfId="4" priority="672">
      <formula>AND($C7="Études &amp; DICT", $F7&gt;0, $G7&gt;0, $AC$7&gt;=$F7, $AC$7&lt;=($F7+ROUND(($G7-$F7+1)*$H7,0)-1))</formula>
    </cfRule>
    <cfRule type="expression" dxfId="5" priority="673">
      <formula>AND($C7="Piquetage &amp; Implantation", $F7&gt;0, $G7&gt;0, $AC$7&gt;=$F7, $AC$7&lt;=$G7)</formula>
    </cfRule>
    <cfRule type="expression" dxfId="6" priority="674">
      <formula>AND($C7="Piquetage &amp; Implantation", $F7&gt;0, $G7&gt;0, $AC$7&gt;=$F7, $AC$7&lt;=($F7+ROUND(($G7-$F7+1)*$H7,0)-1))</formula>
    </cfRule>
    <cfRule type="expression" dxfId="7" priority="675">
      <formula>AND($C7="Préparation &amp; Signalisation", $F7&gt;0, $G7&gt;0, $AC$7&gt;=$F7, $AC$7&lt;=$G7)</formula>
    </cfRule>
    <cfRule type="expression" dxfId="8" priority="676">
      <formula>AND($C7="Préparation &amp; Signalisation", $F7&gt;0, $G7&gt;0, $AC$7&gt;=$F7, $AC$7&lt;=($F7+ROUND(($G7-$F7+1)*$H7,0)-1))</formula>
    </cfRule>
    <cfRule type="expression" dxfId="9" priority="677">
      <formula>AND($C7="Terrassement", $F7&gt;0, $G7&gt;0, $AC$7&gt;=$F7, $AC$7&lt;=$G7)</formula>
    </cfRule>
    <cfRule type="expression" dxfId="10" priority="678">
      <formula>AND($C7="Terrassement", $F7&gt;0, $G7&gt;0, $AC$7&gt;=$F7, $AC$7&lt;=($F7+ROUND(($G7-$F7+1)*$H7,0)-1))</formula>
    </cfRule>
    <cfRule type="expression" dxfId="11" priority="679">
      <formula>AND($C7="Réseaux (EU/EP/ER/GAZ)", $F7&gt;0, $G7&gt;0, $AC$7&gt;=$F7, $AC$7&lt;=$G7)</formula>
    </cfRule>
    <cfRule type="expression" dxfId="12" priority="680">
      <formula>AND($C7="Réseaux (EU/EP/ER/GAZ)", $F7&gt;0, $G7&gt;0, $AC$7&gt;=$F7, $AC$7&lt;=($F7+ROUND(($G7-$F7+1)*$H7,0)-1))</formula>
    </cfRule>
    <cfRule type="expression" dxfId="13" priority="681">
      <formula>AND($C7="Regard &amp; Branchement", $F7&gt;0, $G7&gt;0, $AC$7&gt;=$F7, $AC$7&lt;=$G7)</formula>
    </cfRule>
    <cfRule type="expression" dxfId="14" priority="682">
      <formula>AND($C7="Regard &amp; Branchement", $F7&gt;0, $G7&gt;0, $AC$7&gt;=$F7, $AC$7&lt;=($F7+ROUND(($G7-$F7+1)*$H7,0)-1))</formula>
    </cfRule>
    <cfRule type="expression" dxfId="15" priority="683">
      <formula>AND($C7="Structure (couche de forme)", $F7&gt;0, $G7&gt;0, $AC$7&gt;=$F7, $AC$7&lt;=$G7)</formula>
    </cfRule>
    <cfRule type="expression" dxfId="16" priority="684">
      <formula>AND($C7="Structure (couche de forme)", $F7&gt;0, $G7&gt;0, $AC$7&gt;=$F7, $AC$7&lt;=($F7+ROUND(($G7-$F7+1)*$H7,0)-1))</formula>
    </cfRule>
    <cfRule type="expression" dxfId="17" priority="685">
      <formula>AND($C7="Fondation/Grave", $F7&gt;0, $G7&gt;0, $AC$7&gt;=$F7, $AC$7&lt;=$G7)</formula>
    </cfRule>
    <cfRule type="expression" dxfId="18" priority="686">
      <formula>AND($C7="Fondation/Grave", $F7&gt;0, $G7&gt;0, $AC$7&gt;=$F7, $AC$7&lt;=($F7+ROUND(($G7-$F7+1)*$H7,0)-1))</formula>
    </cfRule>
    <cfRule type="expression" dxfId="19" priority="687">
      <formula>AND($C7="Enrobés / Béton", $F7&gt;0, $G7&gt;0, $AC$7&gt;=$F7, $AC$7&lt;=$G7)</formula>
    </cfRule>
    <cfRule type="expression" dxfId="20" priority="688">
      <formula>AND($C7="Enrobés / Béton", $F7&gt;0, $G7&gt;0, $AC$7&gt;=$F7, $AC$7&lt;=($F7+ROUND(($G7-$F7+1)*$H7,0)-1))</formula>
    </cfRule>
    <cfRule type="expression" dxfId="21" priority="689">
      <formula>AND($C7="Bordures &amp; Trottoirs", $F7&gt;0, $G7&gt;0, $AC$7&gt;=$F7, $AC$7&lt;=$G7)</formula>
    </cfRule>
    <cfRule type="expression" dxfId="22" priority="690">
      <formula>AND($C7="Bordures &amp; Trottoirs", $F7&gt;0, $G7&gt;0, $AC$7&gt;=$F7, $AC$7&lt;=($F7+ROUND(($G7-$F7+1)*$H7,0)-1))</formula>
    </cfRule>
    <cfRule type="expression" dxfId="23" priority="691">
      <formula>AND($C7="Caniveaux &amp; Avaloirs", $F7&gt;0, $G7&gt;0, $AC$7&gt;=$F7, $AC$7&lt;=$G7)</formula>
    </cfRule>
    <cfRule type="expression" dxfId="24" priority="692">
      <formula>AND($C7="Caniveaux &amp; Avaloirs", $F7&gt;0, $G7&gt;0, $AC$7&gt;=$F7, $AC$7&lt;=($F7+ROUND(($G7-$F7+1)*$H7,0)-1))</formula>
    </cfRule>
    <cfRule type="expression" dxfId="25" priority="693">
      <formula>AND($C7="Éclairage / Candélabres", $F7&gt;0, $G7&gt;0, $AC$7&gt;=$F7, $AC$7&lt;=$G7)</formula>
    </cfRule>
    <cfRule type="expression" dxfId="26" priority="694">
      <formula>AND($C7="Éclairage / Candélabres", $F7&gt;0, $G7&gt;0, $AC$7&gt;=$F7, $AC$7&lt;=($F7+ROUND(($G7-$F7+1)*$H7,0)-1))</formula>
    </cfRule>
    <cfRule type="expression" dxfId="27" priority="695">
      <formula>AND($C7="Marquage &amp; Signalétique", $F7&gt;0, $G7&gt;0, $AC$7&gt;=$F7, $AC$7&lt;=$G7)</formula>
    </cfRule>
    <cfRule type="expression" dxfId="28" priority="696">
      <formula>AND($C7="Marquage &amp; Signalétique", $F7&gt;0, $G7&gt;0, $AC$7&gt;=$F7, $AC$7&lt;=($F7+ROUND(($G7-$F7+1)*$H7,0)-1))</formula>
    </cfRule>
    <cfRule type="expression" dxfId="29" priority="697">
      <formula>AND($C7="Espaces verts / Finitions", $F7&gt;0, $G7&gt;0, $AC$7&gt;=$F7, $AC$7&lt;=$G7)</formula>
    </cfRule>
    <cfRule type="expression" dxfId="30" priority="698">
      <formula>AND($C7="Espaces verts / Finitions", $F7&gt;0, $G7&gt;0, $AC$7&gt;=$F7, $AC$7&lt;=($F7+ROUND(($G7-$F7+1)*$H7,0)-1))</formula>
    </cfRule>
    <cfRule type="expression" dxfId="31" priority="699">
      <formula>AND($C7="Réception &amp; Réserves", $F7&gt;0, $G7&gt;0, $AC$7&gt;=$F7, $AC$7&lt;=$G7)</formula>
    </cfRule>
    <cfRule type="expression" dxfId="32" priority="700">
      <formula>AND($C7="Réception &amp; Réserves", $F7&gt;0, $G7&gt;0, $AC$7&gt;=$F7, $AC$7&lt;=($F7+ROUND(($G7-$F7+1)*$H7,0)-1))</formula>
    </cfRule>
    <cfRule type="expression" dxfId="0" priority="701">
      <formula>AND($C7="Réouverture circulation", $F7&gt;0, $G7&gt;0, $AC$7&gt;=$F7, $AC$7&lt;=$G7)</formula>
    </cfRule>
    <cfRule type="expression" dxfId="33" priority="702">
      <formula>AND($C7="Réouverture circulation", $F7&gt;0, $G7&gt;0, $AC$7&gt;=$F7, $AC$7&lt;=($F7+ROUND(($G7-$F7+1)*$H7,0)-1))</formula>
    </cfRule>
  </conditionalFormatting>
  <conditionalFormatting sqref="AD7:AD43">
    <cfRule type="expression" dxfId="0" priority="20">
      <formula>($AD$7=TODAY())</formula>
    </cfRule>
  </conditionalFormatting>
  <conditionalFormatting sqref="AD8:AD43">
    <cfRule type="expression" dxfId="3" priority="703">
      <formula>AND($C7="Études &amp; DICT", $F7&gt;0, $G7&gt;0, $AD$7&gt;=$F7, $AD$7&lt;=$G7)</formula>
    </cfRule>
    <cfRule type="expression" dxfId="4" priority="704">
      <formula>AND($C7="Études &amp; DICT", $F7&gt;0, $G7&gt;0, $AD$7&gt;=$F7, $AD$7&lt;=($F7+ROUND(($G7-$F7+1)*$H7,0)-1))</formula>
    </cfRule>
    <cfRule type="expression" dxfId="5" priority="705">
      <formula>AND($C7="Piquetage &amp; Implantation", $F7&gt;0, $G7&gt;0, $AD$7&gt;=$F7, $AD$7&lt;=$G7)</formula>
    </cfRule>
    <cfRule type="expression" dxfId="6" priority="706">
      <formula>AND($C7="Piquetage &amp; Implantation", $F7&gt;0, $G7&gt;0, $AD$7&gt;=$F7, $AD$7&lt;=($F7+ROUND(($G7-$F7+1)*$H7,0)-1))</formula>
    </cfRule>
    <cfRule type="expression" dxfId="7" priority="707">
      <formula>AND($C7="Préparation &amp; Signalisation", $F7&gt;0, $G7&gt;0, $AD$7&gt;=$F7, $AD$7&lt;=$G7)</formula>
    </cfRule>
    <cfRule type="expression" dxfId="8" priority="708">
      <formula>AND($C7="Préparation &amp; Signalisation", $F7&gt;0, $G7&gt;0, $AD$7&gt;=$F7, $AD$7&lt;=($F7+ROUND(($G7-$F7+1)*$H7,0)-1))</formula>
    </cfRule>
    <cfRule type="expression" dxfId="9" priority="709">
      <formula>AND($C7="Terrassement", $F7&gt;0, $G7&gt;0, $AD$7&gt;=$F7, $AD$7&lt;=$G7)</formula>
    </cfRule>
    <cfRule type="expression" dxfId="10" priority="710">
      <formula>AND($C7="Terrassement", $F7&gt;0, $G7&gt;0, $AD$7&gt;=$F7, $AD$7&lt;=($F7+ROUND(($G7-$F7+1)*$H7,0)-1))</formula>
    </cfRule>
    <cfRule type="expression" dxfId="11" priority="711">
      <formula>AND($C7="Réseaux (EU/EP/ER/GAZ)", $F7&gt;0, $G7&gt;0, $AD$7&gt;=$F7, $AD$7&lt;=$G7)</formula>
    </cfRule>
    <cfRule type="expression" dxfId="12" priority="712">
      <formula>AND($C7="Réseaux (EU/EP/ER/GAZ)", $F7&gt;0, $G7&gt;0, $AD$7&gt;=$F7, $AD$7&lt;=($F7+ROUND(($G7-$F7+1)*$H7,0)-1))</formula>
    </cfRule>
    <cfRule type="expression" dxfId="13" priority="713">
      <formula>AND($C7="Regard &amp; Branchement", $F7&gt;0, $G7&gt;0, $AD$7&gt;=$F7, $AD$7&lt;=$G7)</formula>
    </cfRule>
    <cfRule type="expression" dxfId="14" priority="714">
      <formula>AND($C7="Regard &amp; Branchement", $F7&gt;0, $G7&gt;0, $AD$7&gt;=$F7, $AD$7&lt;=($F7+ROUND(($G7-$F7+1)*$H7,0)-1))</formula>
    </cfRule>
    <cfRule type="expression" dxfId="15" priority="715">
      <formula>AND($C7="Structure (couche de forme)", $F7&gt;0, $G7&gt;0, $AD$7&gt;=$F7, $AD$7&lt;=$G7)</formula>
    </cfRule>
    <cfRule type="expression" dxfId="16" priority="716">
      <formula>AND($C7="Structure (couche de forme)", $F7&gt;0, $G7&gt;0, $AD$7&gt;=$F7, $AD$7&lt;=($F7+ROUND(($G7-$F7+1)*$H7,0)-1))</formula>
    </cfRule>
    <cfRule type="expression" dxfId="17" priority="717">
      <formula>AND($C7="Fondation/Grave", $F7&gt;0, $G7&gt;0, $AD$7&gt;=$F7, $AD$7&lt;=$G7)</formula>
    </cfRule>
    <cfRule type="expression" dxfId="18" priority="718">
      <formula>AND($C7="Fondation/Grave", $F7&gt;0, $G7&gt;0, $AD$7&gt;=$F7, $AD$7&lt;=($F7+ROUND(($G7-$F7+1)*$H7,0)-1))</formula>
    </cfRule>
    <cfRule type="expression" dxfId="19" priority="719">
      <formula>AND($C7="Enrobés / Béton", $F7&gt;0, $G7&gt;0, $AD$7&gt;=$F7, $AD$7&lt;=$G7)</formula>
    </cfRule>
    <cfRule type="expression" dxfId="20" priority="720">
      <formula>AND($C7="Enrobés / Béton", $F7&gt;0, $G7&gt;0, $AD$7&gt;=$F7, $AD$7&lt;=($F7+ROUND(($G7-$F7+1)*$H7,0)-1))</formula>
    </cfRule>
    <cfRule type="expression" dxfId="21" priority="721">
      <formula>AND($C7="Bordures &amp; Trottoirs", $F7&gt;0, $G7&gt;0, $AD$7&gt;=$F7, $AD$7&lt;=$G7)</formula>
    </cfRule>
    <cfRule type="expression" dxfId="22" priority="722">
      <formula>AND($C7="Bordures &amp; Trottoirs", $F7&gt;0, $G7&gt;0, $AD$7&gt;=$F7, $AD$7&lt;=($F7+ROUND(($G7-$F7+1)*$H7,0)-1))</formula>
    </cfRule>
    <cfRule type="expression" dxfId="23" priority="723">
      <formula>AND($C7="Caniveaux &amp; Avaloirs", $F7&gt;0, $G7&gt;0, $AD$7&gt;=$F7, $AD$7&lt;=$G7)</formula>
    </cfRule>
    <cfRule type="expression" dxfId="24" priority="724">
      <formula>AND($C7="Caniveaux &amp; Avaloirs", $F7&gt;0, $G7&gt;0, $AD$7&gt;=$F7, $AD$7&lt;=($F7+ROUND(($G7-$F7+1)*$H7,0)-1))</formula>
    </cfRule>
    <cfRule type="expression" dxfId="25" priority="725">
      <formula>AND($C7="Éclairage / Candélabres", $F7&gt;0, $G7&gt;0, $AD$7&gt;=$F7, $AD$7&lt;=$G7)</formula>
    </cfRule>
    <cfRule type="expression" dxfId="26" priority="726">
      <formula>AND($C7="Éclairage / Candélabres", $F7&gt;0, $G7&gt;0, $AD$7&gt;=$F7, $AD$7&lt;=($F7+ROUND(($G7-$F7+1)*$H7,0)-1))</formula>
    </cfRule>
    <cfRule type="expression" dxfId="27" priority="727">
      <formula>AND($C7="Marquage &amp; Signalétique", $F7&gt;0, $G7&gt;0, $AD$7&gt;=$F7, $AD$7&lt;=$G7)</formula>
    </cfRule>
    <cfRule type="expression" dxfId="28" priority="728">
      <formula>AND($C7="Marquage &amp; Signalétique", $F7&gt;0, $G7&gt;0, $AD$7&gt;=$F7, $AD$7&lt;=($F7+ROUND(($G7-$F7+1)*$H7,0)-1))</formula>
    </cfRule>
    <cfRule type="expression" dxfId="29" priority="729">
      <formula>AND($C7="Espaces verts / Finitions", $F7&gt;0, $G7&gt;0, $AD$7&gt;=$F7, $AD$7&lt;=$G7)</formula>
    </cfRule>
    <cfRule type="expression" dxfId="30" priority="730">
      <formula>AND($C7="Espaces verts / Finitions", $F7&gt;0, $G7&gt;0, $AD$7&gt;=$F7, $AD$7&lt;=($F7+ROUND(($G7-$F7+1)*$H7,0)-1))</formula>
    </cfRule>
    <cfRule type="expression" dxfId="31" priority="731">
      <formula>AND($C7="Réception &amp; Réserves", $F7&gt;0, $G7&gt;0, $AD$7&gt;=$F7, $AD$7&lt;=$G7)</formula>
    </cfRule>
    <cfRule type="expression" dxfId="32" priority="732">
      <formula>AND($C7="Réception &amp; Réserves", $F7&gt;0, $G7&gt;0, $AD$7&gt;=$F7, $AD$7&lt;=($F7+ROUND(($G7-$F7+1)*$H7,0)-1))</formula>
    </cfRule>
    <cfRule type="expression" dxfId="0" priority="733">
      <formula>AND($C7="Réouverture circulation", $F7&gt;0, $G7&gt;0, $AD$7&gt;=$F7, $AD$7&lt;=$G7)</formula>
    </cfRule>
    <cfRule type="expression" dxfId="33" priority="734">
      <formula>AND($C7="Réouverture circulation", $F7&gt;0, $G7&gt;0, $AD$7&gt;=$F7, $AD$7&lt;=($F7+ROUND(($G7-$F7+1)*$H7,0)-1))</formula>
    </cfRule>
  </conditionalFormatting>
  <conditionalFormatting sqref="AE7:AE43">
    <cfRule type="expression" dxfId="0" priority="21">
      <formula>($AE$7=TODAY())</formula>
    </cfRule>
  </conditionalFormatting>
  <conditionalFormatting sqref="AE8:AE43">
    <cfRule type="expression" dxfId="3" priority="735">
      <formula>AND($C7="Études &amp; DICT", $F7&gt;0, $G7&gt;0, $AE$7&gt;=$F7, $AE$7&lt;=$G7)</formula>
    </cfRule>
    <cfRule type="expression" dxfId="4" priority="736">
      <formula>AND($C7="Études &amp; DICT", $F7&gt;0, $G7&gt;0, $AE$7&gt;=$F7, $AE$7&lt;=($F7+ROUND(($G7-$F7+1)*$H7,0)-1))</formula>
    </cfRule>
    <cfRule type="expression" dxfId="5" priority="737">
      <formula>AND($C7="Piquetage &amp; Implantation", $F7&gt;0, $G7&gt;0, $AE$7&gt;=$F7, $AE$7&lt;=$G7)</formula>
    </cfRule>
    <cfRule type="expression" dxfId="6" priority="738">
      <formula>AND($C7="Piquetage &amp; Implantation", $F7&gt;0, $G7&gt;0, $AE$7&gt;=$F7, $AE$7&lt;=($F7+ROUND(($G7-$F7+1)*$H7,0)-1))</formula>
    </cfRule>
    <cfRule type="expression" dxfId="7" priority="739">
      <formula>AND($C7="Préparation &amp; Signalisation", $F7&gt;0, $G7&gt;0, $AE$7&gt;=$F7, $AE$7&lt;=$G7)</formula>
    </cfRule>
    <cfRule type="expression" dxfId="8" priority="740">
      <formula>AND($C7="Préparation &amp; Signalisation", $F7&gt;0, $G7&gt;0, $AE$7&gt;=$F7, $AE$7&lt;=($F7+ROUND(($G7-$F7+1)*$H7,0)-1))</formula>
    </cfRule>
    <cfRule type="expression" dxfId="9" priority="741">
      <formula>AND($C7="Terrassement", $F7&gt;0, $G7&gt;0, $AE$7&gt;=$F7, $AE$7&lt;=$G7)</formula>
    </cfRule>
    <cfRule type="expression" dxfId="10" priority="742">
      <formula>AND($C7="Terrassement", $F7&gt;0, $G7&gt;0, $AE$7&gt;=$F7, $AE$7&lt;=($F7+ROUND(($G7-$F7+1)*$H7,0)-1))</formula>
    </cfRule>
    <cfRule type="expression" dxfId="11" priority="743">
      <formula>AND($C7="Réseaux (EU/EP/ER/GAZ)", $F7&gt;0, $G7&gt;0, $AE$7&gt;=$F7, $AE$7&lt;=$G7)</formula>
    </cfRule>
    <cfRule type="expression" dxfId="12" priority="744">
      <formula>AND($C7="Réseaux (EU/EP/ER/GAZ)", $F7&gt;0, $G7&gt;0, $AE$7&gt;=$F7, $AE$7&lt;=($F7+ROUND(($G7-$F7+1)*$H7,0)-1))</formula>
    </cfRule>
    <cfRule type="expression" dxfId="13" priority="745">
      <formula>AND($C7="Regard &amp; Branchement", $F7&gt;0, $G7&gt;0, $AE$7&gt;=$F7, $AE$7&lt;=$G7)</formula>
    </cfRule>
    <cfRule type="expression" dxfId="14" priority="746">
      <formula>AND($C7="Regard &amp; Branchement", $F7&gt;0, $G7&gt;0, $AE$7&gt;=$F7, $AE$7&lt;=($F7+ROUND(($G7-$F7+1)*$H7,0)-1))</formula>
    </cfRule>
    <cfRule type="expression" dxfId="15" priority="747">
      <formula>AND($C7="Structure (couche de forme)", $F7&gt;0, $G7&gt;0, $AE$7&gt;=$F7, $AE$7&lt;=$G7)</formula>
    </cfRule>
    <cfRule type="expression" dxfId="16" priority="748">
      <formula>AND($C7="Structure (couche de forme)", $F7&gt;0, $G7&gt;0, $AE$7&gt;=$F7, $AE$7&lt;=($F7+ROUND(($G7-$F7+1)*$H7,0)-1))</formula>
    </cfRule>
    <cfRule type="expression" dxfId="17" priority="749">
      <formula>AND($C7="Fondation/Grave", $F7&gt;0, $G7&gt;0, $AE$7&gt;=$F7, $AE$7&lt;=$G7)</formula>
    </cfRule>
    <cfRule type="expression" dxfId="18" priority="750">
      <formula>AND($C7="Fondation/Grave", $F7&gt;0, $G7&gt;0, $AE$7&gt;=$F7, $AE$7&lt;=($F7+ROUND(($G7-$F7+1)*$H7,0)-1))</formula>
    </cfRule>
    <cfRule type="expression" dxfId="19" priority="751">
      <formula>AND($C7="Enrobés / Béton", $F7&gt;0, $G7&gt;0, $AE$7&gt;=$F7, $AE$7&lt;=$G7)</formula>
    </cfRule>
    <cfRule type="expression" dxfId="20" priority="752">
      <formula>AND($C7="Enrobés / Béton", $F7&gt;0, $G7&gt;0, $AE$7&gt;=$F7, $AE$7&lt;=($F7+ROUND(($G7-$F7+1)*$H7,0)-1))</formula>
    </cfRule>
    <cfRule type="expression" dxfId="21" priority="753">
      <formula>AND($C7="Bordures &amp; Trottoirs", $F7&gt;0, $G7&gt;0, $AE$7&gt;=$F7, $AE$7&lt;=$G7)</formula>
    </cfRule>
    <cfRule type="expression" dxfId="22" priority="754">
      <formula>AND($C7="Bordures &amp; Trottoirs", $F7&gt;0, $G7&gt;0, $AE$7&gt;=$F7, $AE$7&lt;=($F7+ROUND(($G7-$F7+1)*$H7,0)-1))</formula>
    </cfRule>
    <cfRule type="expression" dxfId="23" priority="755">
      <formula>AND($C7="Caniveaux &amp; Avaloirs", $F7&gt;0, $G7&gt;0, $AE$7&gt;=$F7, $AE$7&lt;=$G7)</formula>
    </cfRule>
    <cfRule type="expression" dxfId="24" priority="756">
      <formula>AND($C7="Caniveaux &amp; Avaloirs", $F7&gt;0, $G7&gt;0, $AE$7&gt;=$F7, $AE$7&lt;=($F7+ROUND(($G7-$F7+1)*$H7,0)-1))</formula>
    </cfRule>
    <cfRule type="expression" dxfId="25" priority="757">
      <formula>AND($C7="Éclairage / Candélabres", $F7&gt;0, $G7&gt;0, $AE$7&gt;=$F7, $AE$7&lt;=$G7)</formula>
    </cfRule>
    <cfRule type="expression" dxfId="26" priority="758">
      <formula>AND($C7="Éclairage / Candélabres", $F7&gt;0, $G7&gt;0, $AE$7&gt;=$F7, $AE$7&lt;=($F7+ROUND(($G7-$F7+1)*$H7,0)-1))</formula>
    </cfRule>
    <cfRule type="expression" dxfId="27" priority="759">
      <formula>AND($C7="Marquage &amp; Signalétique", $F7&gt;0, $G7&gt;0, $AE$7&gt;=$F7, $AE$7&lt;=$G7)</formula>
    </cfRule>
    <cfRule type="expression" dxfId="28" priority="760">
      <formula>AND($C7="Marquage &amp; Signalétique", $F7&gt;0, $G7&gt;0, $AE$7&gt;=$F7, $AE$7&lt;=($F7+ROUND(($G7-$F7+1)*$H7,0)-1))</formula>
    </cfRule>
    <cfRule type="expression" dxfId="29" priority="761">
      <formula>AND($C7="Espaces verts / Finitions", $F7&gt;0, $G7&gt;0, $AE$7&gt;=$F7, $AE$7&lt;=$G7)</formula>
    </cfRule>
    <cfRule type="expression" dxfId="30" priority="762">
      <formula>AND($C7="Espaces verts / Finitions", $F7&gt;0, $G7&gt;0, $AE$7&gt;=$F7, $AE$7&lt;=($F7+ROUND(($G7-$F7+1)*$H7,0)-1))</formula>
    </cfRule>
    <cfRule type="expression" dxfId="31" priority="763">
      <formula>AND($C7="Réception &amp; Réserves", $F7&gt;0, $G7&gt;0, $AE$7&gt;=$F7, $AE$7&lt;=$G7)</formula>
    </cfRule>
    <cfRule type="expression" dxfId="32" priority="764">
      <formula>AND($C7="Réception &amp; Réserves", $F7&gt;0, $G7&gt;0, $AE$7&gt;=$F7, $AE$7&lt;=($F7+ROUND(($G7-$F7+1)*$H7,0)-1))</formula>
    </cfRule>
    <cfRule type="expression" dxfId="0" priority="765">
      <formula>AND($C7="Réouverture circulation", $F7&gt;0, $G7&gt;0, $AE$7&gt;=$F7, $AE$7&lt;=$G7)</formula>
    </cfRule>
    <cfRule type="expression" dxfId="33" priority="766">
      <formula>AND($C7="Réouverture circulation", $F7&gt;0, $G7&gt;0, $AE$7&gt;=$F7, $AE$7&lt;=($F7+ROUND(($G7-$F7+1)*$H7,0)-1))</formula>
    </cfRule>
  </conditionalFormatting>
  <conditionalFormatting sqref="AF7:AF43">
    <cfRule type="expression" dxfId="0" priority="22">
      <formula>($AF$7=TODAY())</formula>
    </cfRule>
  </conditionalFormatting>
  <conditionalFormatting sqref="AF8:AF43">
    <cfRule type="expression" dxfId="3" priority="767">
      <formula>AND($C7="Études &amp; DICT", $F7&gt;0, $G7&gt;0, $AF$7&gt;=$F7, $AF$7&lt;=$G7)</formula>
    </cfRule>
    <cfRule type="expression" dxfId="4" priority="768">
      <formula>AND($C7="Études &amp; DICT", $F7&gt;0, $G7&gt;0, $AF$7&gt;=$F7, $AF$7&lt;=($F7+ROUND(($G7-$F7+1)*$H7,0)-1))</formula>
    </cfRule>
    <cfRule type="expression" dxfId="5" priority="769">
      <formula>AND($C7="Piquetage &amp; Implantation", $F7&gt;0, $G7&gt;0, $AF$7&gt;=$F7, $AF$7&lt;=$G7)</formula>
    </cfRule>
    <cfRule type="expression" dxfId="6" priority="770">
      <formula>AND($C7="Piquetage &amp; Implantation", $F7&gt;0, $G7&gt;0, $AF$7&gt;=$F7, $AF$7&lt;=($F7+ROUND(($G7-$F7+1)*$H7,0)-1))</formula>
    </cfRule>
    <cfRule type="expression" dxfId="7" priority="771">
      <formula>AND($C7="Préparation &amp; Signalisation", $F7&gt;0, $G7&gt;0, $AF$7&gt;=$F7, $AF$7&lt;=$G7)</formula>
    </cfRule>
    <cfRule type="expression" dxfId="8" priority="772">
      <formula>AND($C7="Préparation &amp; Signalisation", $F7&gt;0, $G7&gt;0, $AF$7&gt;=$F7, $AF$7&lt;=($F7+ROUND(($G7-$F7+1)*$H7,0)-1))</formula>
    </cfRule>
    <cfRule type="expression" dxfId="9" priority="773">
      <formula>AND($C7="Terrassement", $F7&gt;0, $G7&gt;0, $AF$7&gt;=$F7, $AF$7&lt;=$G7)</formula>
    </cfRule>
    <cfRule type="expression" dxfId="10" priority="774">
      <formula>AND($C7="Terrassement", $F7&gt;0, $G7&gt;0, $AF$7&gt;=$F7, $AF$7&lt;=($F7+ROUND(($G7-$F7+1)*$H7,0)-1))</formula>
    </cfRule>
    <cfRule type="expression" dxfId="11" priority="775">
      <formula>AND($C7="Réseaux (EU/EP/ER/GAZ)", $F7&gt;0, $G7&gt;0, $AF$7&gt;=$F7, $AF$7&lt;=$G7)</formula>
    </cfRule>
    <cfRule type="expression" dxfId="12" priority="776">
      <formula>AND($C7="Réseaux (EU/EP/ER/GAZ)", $F7&gt;0, $G7&gt;0, $AF$7&gt;=$F7, $AF$7&lt;=($F7+ROUND(($G7-$F7+1)*$H7,0)-1))</formula>
    </cfRule>
    <cfRule type="expression" dxfId="13" priority="777">
      <formula>AND($C7="Regard &amp; Branchement", $F7&gt;0, $G7&gt;0, $AF$7&gt;=$F7, $AF$7&lt;=$G7)</formula>
    </cfRule>
    <cfRule type="expression" dxfId="14" priority="778">
      <formula>AND($C7="Regard &amp; Branchement", $F7&gt;0, $G7&gt;0, $AF$7&gt;=$F7, $AF$7&lt;=($F7+ROUND(($G7-$F7+1)*$H7,0)-1))</formula>
    </cfRule>
    <cfRule type="expression" dxfId="15" priority="779">
      <formula>AND($C7="Structure (couche de forme)", $F7&gt;0, $G7&gt;0, $AF$7&gt;=$F7, $AF$7&lt;=$G7)</formula>
    </cfRule>
    <cfRule type="expression" dxfId="16" priority="780">
      <formula>AND($C7="Structure (couche de forme)", $F7&gt;0, $G7&gt;0, $AF$7&gt;=$F7, $AF$7&lt;=($F7+ROUND(($G7-$F7+1)*$H7,0)-1))</formula>
    </cfRule>
    <cfRule type="expression" dxfId="17" priority="781">
      <formula>AND($C7="Fondation/Grave", $F7&gt;0, $G7&gt;0, $AF$7&gt;=$F7, $AF$7&lt;=$G7)</formula>
    </cfRule>
    <cfRule type="expression" dxfId="18" priority="782">
      <formula>AND($C7="Fondation/Grave", $F7&gt;0, $G7&gt;0, $AF$7&gt;=$F7, $AF$7&lt;=($F7+ROUND(($G7-$F7+1)*$H7,0)-1))</formula>
    </cfRule>
    <cfRule type="expression" dxfId="19" priority="783">
      <formula>AND($C7="Enrobés / Béton", $F7&gt;0, $G7&gt;0, $AF$7&gt;=$F7, $AF$7&lt;=$G7)</formula>
    </cfRule>
    <cfRule type="expression" dxfId="20" priority="784">
      <formula>AND($C7="Enrobés / Béton", $F7&gt;0, $G7&gt;0, $AF$7&gt;=$F7, $AF$7&lt;=($F7+ROUND(($G7-$F7+1)*$H7,0)-1))</formula>
    </cfRule>
    <cfRule type="expression" dxfId="21" priority="785">
      <formula>AND($C7="Bordures &amp; Trottoirs", $F7&gt;0, $G7&gt;0, $AF$7&gt;=$F7, $AF$7&lt;=$G7)</formula>
    </cfRule>
    <cfRule type="expression" dxfId="22" priority="786">
      <formula>AND($C7="Bordures &amp; Trottoirs", $F7&gt;0, $G7&gt;0, $AF$7&gt;=$F7, $AF$7&lt;=($F7+ROUND(($G7-$F7+1)*$H7,0)-1))</formula>
    </cfRule>
    <cfRule type="expression" dxfId="23" priority="787">
      <formula>AND($C7="Caniveaux &amp; Avaloirs", $F7&gt;0, $G7&gt;0, $AF$7&gt;=$F7, $AF$7&lt;=$G7)</formula>
    </cfRule>
    <cfRule type="expression" dxfId="24" priority="788">
      <formula>AND($C7="Caniveaux &amp; Avaloirs", $F7&gt;0, $G7&gt;0, $AF$7&gt;=$F7, $AF$7&lt;=($F7+ROUND(($G7-$F7+1)*$H7,0)-1))</formula>
    </cfRule>
    <cfRule type="expression" dxfId="25" priority="789">
      <formula>AND($C7="Éclairage / Candélabres", $F7&gt;0, $G7&gt;0, $AF$7&gt;=$F7, $AF$7&lt;=$G7)</formula>
    </cfRule>
    <cfRule type="expression" dxfId="26" priority="790">
      <formula>AND($C7="Éclairage / Candélabres", $F7&gt;0, $G7&gt;0, $AF$7&gt;=$F7, $AF$7&lt;=($F7+ROUND(($G7-$F7+1)*$H7,0)-1))</formula>
    </cfRule>
    <cfRule type="expression" dxfId="27" priority="791">
      <formula>AND($C7="Marquage &amp; Signalétique", $F7&gt;0, $G7&gt;0, $AF$7&gt;=$F7, $AF$7&lt;=$G7)</formula>
    </cfRule>
    <cfRule type="expression" dxfId="28" priority="792">
      <formula>AND($C7="Marquage &amp; Signalétique", $F7&gt;0, $G7&gt;0, $AF$7&gt;=$F7, $AF$7&lt;=($F7+ROUND(($G7-$F7+1)*$H7,0)-1))</formula>
    </cfRule>
    <cfRule type="expression" dxfId="29" priority="793">
      <formula>AND($C7="Espaces verts / Finitions", $F7&gt;0, $G7&gt;0, $AF$7&gt;=$F7, $AF$7&lt;=$G7)</formula>
    </cfRule>
    <cfRule type="expression" dxfId="30" priority="794">
      <formula>AND($C7="Espaces verts / Finitions", $F7&gt;0, $G7&gt;0, $AF$7&gt;=$F7, $AF$7&lt;=($F7+ROUND(($G7-$F7+1)*$H7,0)-1))</formula>
    </cfRule>
    <cfRule type="expression" dxfId="31" priority="795">
      <formula>AND($C7="Réception &amp; Réserves", $F7&gt;0, $G7&gt;0, $AF$7&gt;=$F7, $AF$7&lt;=$G7)</formula>
    </cfRule>
    <cfRule type="expression" dxfId="32" priority="796">
      <formula>AND($C7="Réception &amp; Réserves", $F7&gt;0, $G7&gt;0, $AF$7&gt;=$F7, $AF$7&lt;=($F7+ROUND(($G7-$F7+1)*$H7,0)-1))</formula>
    </cfRule>
    <cfRule type="expression" dxfId="0" priority="797">
      <formula>AND($C7="Réouverture circulation", $F7&gt;0, $G7&gt;0, $AF$7&gt;=$F7, $AF$7&lt;=$G7)</formula>
    </cfRule>
    <cfRule type="expression" dxfId="33" priority="798">
      <formula>AND($C7="Réouverture circulation", $F7&gt;0, $G7&gt;0, $AF$7&gt;=$F7, $AF$7&lt;=($F7+ROUND(($G7-$F7+1)*$H7,0)-1))</formula>
    </cfRule>
  </conditionalFormatting>
  <conditionalFormatting sqref="AG7:AG43">
    <cfRule type="expression" dxfId="0" priority="23">
      <formula>($AG$7=TODAY())</formula>
    </cfRule>
  </conditionalFormatting>
  <conditionalFormatting sqref="AG8:AG43">
    <cfRule type="expression" dxfId="3" priority="799">
      <formula>AND($C7="Études &amp; DICT", $F7&gt;0, $G7&gt;0, $AG$7&gt;=$F7, $AG$7&lt;=$G7)</formula>
    </cfRule>
    <cfRule type="expression" dxfId="4" priority="800">
      <formula>AND($C7="Études &amp; DICT", $F7&gt;0, $G7&gt;0, $AG$7&gt;=$F7, $AG$7&lt;=($F7+ROUND(($G7-$F7+1)*$H7,0)-1))</formula>
    </cfRule>
    <cfRule type="expression" dxfId="5" priority="801">
      <formula>AND($C7="Piquetage &amp; Implantation", $F7&gt;0, $G7&gt;0, $AG$7&gt;=$F7, $AG$7&lt;=$G7)</formula>
    </cfRule>
    <cfRule type="expression" dxfId="6" priority="802">
      <formula>AND($C7="Piquetage &amp; Implantation", $F7&gt;0, $G7&gt;0, $AG$7&gt;=$F7, $AG$7&lt;=($F7+ROUND(($G7-$F7+1)*$H7,0)-1))</formula>
    </cfRule>
    <cfRule type="expression" dxfId="7" priority="803">
      <formula>AND($C7="Préparation &amp; Signalisation", $F7&gt;0, $G7&gt;0, $AG$7&gt;=$F7, $AG$7&lt;=$G7)</formula>
    </cfRule>
    <cfRule type="expression" dxfId="8" priority="804">
      <formula>AND($C7="Préparation &amp; Signalisation", $F7&gt;0, $G7&gt;0, $AG$7&gt;=$F7, $AG$7&lt;=($F7+ROUND(($G7-$F7+1)*$H7,0)-1))</formula>
    </cfRule>
    <cfRule type="expression" dxfId="9" priority="805">
      <formula>AND($C7="Terrassement", $F7&gt;0, $G7&gt;0, $AG$7&gt;=$F7, $AG$7&lt;=$G7)</formula>
    </cfRule>
    <cfRule type="expression" dxfId="10" priority="806">
      <formula>AND($C7="Terrassement", $F7&gt;0, $G7&gt;0, $AG$7&gt;=$F7, $AG$7&lt;=($F7+ROUND(($G7-$F7+1)*$H7,0)-1))</formula>
    </cfRule>
    <cfRule type="expression" dxfId="11" priority="807">
      <formula>AND($C7="Réseaux (EU/EP/ER/GAZ)", $F7&gt;0, $G7&gt;0, $AG$7&gt;=$F7, $AG$7&lt;=$G7)</formula>
    </cfRule>
    <cfRule type="expression" dxfId="12" priority="808">
      <formula>AND($C7="Réseaux (EU/EP/ER/GAZ)", $F7&gt;0, $G7&gt;0, $AG$7&gt;=$F7, $AG$7&lt;=($F7+ROUND(($G7-$F7+1)*$H7,0)-1))</formula>
    </cfRule>
    <cfRule type="expression" dxfId="13" priority="809">
      <formula>AND($C7="Regard &amp; Branchement", $F7&gt;0, $G7&gt;0, $AG$7&gt;=$F7, $AG$7&lt;=$G7)</formula>
    </cfRule>
    <cfRule type="expression" dxfId="14" priority="810">
      <formula>AND($C7="Regard &amp; Branchement", $F7&gt;0, $G7&gt;0, $AG$7&gt;=$F7, $AG$7&lt;=($F7+ROUND(($G7-$F7+1)*$H7,0)-1))</formula>
    </cfRule>
    <cfRule type="expression" dxfId="15" priority="811">
      <formula>AND($C7="Structure (couche de forme)", $F7&gt;0, $G7&gt;0, $AG$7&gt;=$F7, $AG$7&lt;=$G7)</formula>
    </cfRule>
    <cfRule type="expression" dxfId="16" priority="812">
      <formula>AND($C7="Structure (couche de forme)", $F7&gt;0, $G7&gt;0, $AG$7&gt;=$F7, $AG$7&lt;=($F7+ROUND(($G7-$F7+1)*$H7,0)-1))</formula>
    </cfRule>
    <cfRule type="expression" dxfId="17" priority="813">
      <formula>AND($C7="Fondation/Grave", $F7&gt;0, $G7&gt;0, $AG$7&gt;=$F7, $AG$7&lt;=$G7)</formula>
    </cfRule>
    <cfRule type="expression" dxfId="18" priority="814">
      <formula>AND($C7="Fondation/Grave", $F7&gt;0, $G7&gt;0, $AG$7&gt;=$F7, $AG$7&lt;=($F7+ROUND(($G7-$F7+1)*$H7,0)-1))</formula>
    </cfRule>
    <cfRule type="expression" dxfId="19" priority="815">
      <formula>AND($C7="Enrobés / Béton", $F7&gt;0, $G7&gt;0, $AG$7&gt;=$F7, $AG$7&lt;=$G7)</formula>
    </cfRule>
    <cfRule type="expression" dxfId="20" priority="816">
      <formula>AND($C7="Enrobés / Béton", $F7&gt;0, $G7&gt;0, $AG$7&gt;=$F7, $AG$7&lt;=($F7+ROUND(($G7-$F7+1)*$H7,0)-1))</formula>
    </cfRule>
    <cfRule type="expression" dxfId="21" priority="817">
      <formula>AND($C7="Bordures &amp; Trottoirs", $F7&gt;0, $G7&gt;0, $AG$7&gt;=$F7, $AG$7&lt;=$G7)</formula>
    </cfRule>
    <cfRule type="expression" dxfId="22" priority="818">
      <formula>AND($C7="Bordures &amp; Trottoirs", $F7&gt;0, $G7&gt;0, $AG$7&gt;=$F7, $AG$7&lt;=($F7+ROUND(($G7-$F7+1)*$H7,0)-1))</formula>
    </cfRule>
    <cfRule type="expression" dxfId="23" priority="819">
      <formula>AND($C7="Caniveaux &amp; Avaloirs", $F7&gt;0, $G7&gt;0, $AG$7&gt;=$F7, $AG$7&lt;=$G7)</formula>
    </cfRule>
    <cfRule type="expression" dxfId="24" priority="820">
      <formula>AND($C7="Caniveaux &amp; Avaloirs", $F7&gt;0, $G7&gt;0, $AG$7&gt;=$F7, $AG$7&lt;=($F7+ROUND(($G7-$F7+1)*$H7,0)-1))</formula>
    </cfRule>
    <cfRule type="expression" dxfId="25" priority="821">
      <formula>AND($C7="Éclairage / Candélabres", $F7&gt;0, $G7&gt;0, $AG$7&gt;=$F7, $AG$7&lt;=$G7)</formula>
    </cfRule>
    <cfRule type="expression" dxfId="26" priority="822">
      <formula>AND($C7="Éclairage / Candélabres", $F7&gt;0, $G7&gt;0, $AG$7&gt;=$F7, $AG$7&lt;=($F7+ROUND(($G7-$F7+1)*$H7,0)-1))</formula>
    </cfRule>
    <cfRule type="expression" dxfId="27" priority="823">
      <formula>AND($C7="Marquage &amp; Signalétique", $F7&gt;0, $G7&gt;0, $AG$7&gt;=$F7, $AG$7&lt;=$G7)</formula>
    </cfRule>
    <cfRule type="expression" dxfId="28" priority="824">
      <formula>AND($C7="Marquage &amp; Signalétique", $F7&gt;0, $G7&gt;0, $AG$7&gt;=$F7, $AG$7&lt;=($F7+ROUND(($G7-$F7+1)*$H7,0)-1))</formula>
    </cfRule>
    <cfRule type="expression" dxfId="29" priority="825">
      <formula>AND($C7="Espaces verts / Finitions", $F7&gt;0, $G7&gt;0, $AG$7&gt;=$F7, $AG$7&lt;=$G7)</formula>
    </cfRule>
    <cfRule type="expression" dxfId="30" priority="826">
      <formula>AND($C7="Espaces verts / Finitions", $F7&gt;0, $G7&gt;0, $AG$7&gt;=$F7, $AG$7&lt;=($F7+ROUND(($G7-$F7+1)*$H7,0)-1))</formula>
    </cfRule>
    <cfRule type="expression" dxfId="31" priority="827">
      <formula>AND($C7="Réception &amp; Réserves", $F7&gt;0, $G7&gt;0, $AG$7&gt;=$F7, $AG$7&lt;=$G7)</formula>
    </cfRule>
    <cfRule type="expression" dxfId="32" priority="828">
      <formula>AND($C7="Réception &amp; Réserves", $F7&gt;0, $G7&gt;0, $AG$7&gt;=$F7, $AG$7&lt;=($F7+ROUND(($G7-$F7+1)*$H7,0)-1))</formula>
    </cfRule>
    <cfRule type="expression" dxfId="0" priority="829">
      <formula>AND($C7="Réouverture circulation", $F7&gt;0, $G7&gt;0, $AG$7&gt;=$F7, $AG$7&lt;=$G7)</formula>
    </cfRule>
    <cfRule type="expression" dxfId="33" priority="830">
      <formula>AND($C7="Réouverture circulation", $F7&gt;0, $G7&gt;0, $AG$7&gt;=$F7, $AG$7&lt;=($F7+ROUND(($G7-$F7+1)*$H7,0)-1))</formula>
    </cfRule>
  </conditionalFormatting>
  <conditionalFormatting sqref="AH7:AH43">
    <cfRule type="expression" dxfId="0" priority="24">
      <formula>($AH$7=TODAY())</formula>
    </cfRule>
  </conditionalFormatting>
  <conditionalFormatting sqref="AH8:AH43">
    <cfRule type="expression" dxfId="3" priority="831">
      <formula>AND($C7="Études &amp; DICT", $F7&gt;0, $G7&gt;0, $AH$7&gt;=$F7, $AH$7&lt;=$G7)</formula>
    </cfRule>
    <cfRule type="expression" dxfId="4" priority="832">
      <formula>AND($C7="Études &amp; DICT", $F7&gt;0, $G7&gt;0, $AH$7&gt;=$F7, $AH$7&lt;=($F7+ROUND(($G7-$F7+1)*$H7,0)-1))</formula>
    </cfRule>
    <cfRule type="expression" dxfId="5" priority="833">
      <formula>AND($C7="Piquetage &amp; Implantation", $F7&gt;0, $G7&gt;0, $AH$7&gt;=$F7, $AH$7&lt;=$G7)</formula>
    </cfRule>
    <cfRule type="expression" dxfId="6" priority="834">
      <formula>AND($C7="Piquetage &amp; Implantation", $F7&gt;0, $G7&gt;0, $AH$7&gt;=$F7, $AH$7&lt;=($F7+ROUND(($G7-$F7+1)*$H7,0)-1))</formula>
    </cfRule>
    <cfRule type="expression" dxfId="7" priority="835">
      <formula>AND($C7="Préparation &amp; Signalisation", $F7&gt;0, $G7&gt;0, $AH$7&gt;=$F7, $AH$7&lt;=$G7)</formula>
    </cfRule>
    <cfRule type="expression" dxfId="8" priority="836">
      <formula>AND($C7="Préparation &amp; Signalisation", $F7&gt;0, $G7&gt;0, $AH$7&gt;=$F7, $AH$7&lt;=($F7+ROUND(($G7-$F7+1)*$H7,0)-1))</formula>
    </cfRule>
    <cfRule type="expression" dxfId="9" priority="837">
      <formula>AND($C7="Terrassement", $F7&gt;0, $G7&gt;0, $AH$7&gt;=$F7, $AH$7&lt;=$G7)</formula>
    </cfRule>
    <cfRule type="expression" dxfId="10" priority="838">
      <formula>AND($C7="Terrassement", $F7&gt;0, $G7&gt;0, $AH$7&gt;=$F7, $AH$7&lt;=($F7+ROUND(($G7-$F7+1)*$H7,0)-1))</formula>
    </cfRule>
    <cfRule type="expression" dxfId="11" priority="839">
      <formula>AND($C7="Réseaux (EU/EP/ER/GAZ)", $F7&gt;0, $G7&gt;0, $AH$7&gt;=$F7, $AH$7&lt;=$G7)</formula>
    </cfRule>
    <cfRule type="expression" dxfId="12" priority="840">
      <formula>AND($C7="Réseaux (EU/EP/ER/GAZ)", $F7&gt;0, $G7&gt;0, $AH$7&gt;=$F7, $AH$7&lt;=($F7+ROUND(($G7-$F7+1)*$H7,0)-1))</formula>
    </cfRule>
    <cfRule type="expression" dxfId="13" priority="841">
      <formula>AND($C7="Regard &amp; Branchement", $F7&gt;0, $G7&gt;0, $AH$7&gt;=$F7, $AH$7&lt;=$G7)</formula>
    </cfRule>
    <cfRule type="expression" dxfId="14" priority="842">
      <formula>AND($C7="Regard &amp; Branchement", $F7&gt;0, $G7&gt;0, $AH$7&gt;=$F7, $AH$7&lt;=($F7+ROUND(($G7-$F7+1)*$H7,0)-1))</formula>
    </cfRule>
    <cfRule type="expression" dxfId="15" priority="843">
      <formula>AND($C7="Structure (couche de forme)", $F7&gt;0, $G7&gt;0, $AH$7&gt;=$F7, $AH$7&lt;=$G7)</formula>
    </cfRule>
    <cfRule type="expression" dxfId="16" priority="844">
      <formula>AND($C7="Structure (couche de forme)", $F7&gt;0, $G7&gt;0, $AH$7&gt;=$F7, $AH$7&lt;=($F7+ROUND(($G7-$F7+1)*$H7,0)-1))</formula>
    </cfRule>
    <cfRule type="expression" dxfId="17" priority="845">
      <formula>AND($C7="Fondation/Grave", $F7&gt;0, $G7&gt;0, $AH$7&gt;=$F7, $AH$7&lt;=$G7)</formula>
    </cfRule>
    <cfRule type="expression" dxfId="18" priority="846">
      <formula>AND($C7="Fondation/Grave", $F7&gt;0, $G7&gt;0, $AH$7&gt;=$F7, $AH$7&lt;=($F7+ROUND(($G7-$F7+1)*$H7,0)-1))</formula>
    </cfRule>
    <cfRule type="expression" dxfId="19" priority="847">
      <formula>AND($C7="Enrobés / Béton", $F7&gt;0, $G7&gt;0, $AH$7&gt;=$F7, $AH$7&lt;=$G7)</formula>
    </cfRule>
    <cfRule type="expression" dxfId="20" priority="848">
      <formula>AND($C7="Enrobés / Béton", $F7&gt;0, $G7&gt;0, $AH$7&gt;=$F7, $AH$7&lt;=($F7+ROUND(($G7-$F7+1)*$H7,0)-1))</formula>
    </cfRule>
    <cfRule type="expression" dxfId="21" priority="849">
      <formula>AND($C7="Bordures &amp; Trottoirs", $F7&gt;0, $G7&gt;0, $AH$7&gt;=$F7, $AH$7&lt;=$G7)</formula>
    </cfRule>
    <cfRule type="expression" dxfId="22" priority="850">
      <formula>AND($C7="Bordures &amp; Trottoirs", $F7&gt;0, $G7&gt;0, $AH$7&gt;=$F7, $AH$7&lt;=($F7+ROUND(($G7-$F7+1)*$H7,0)-1))</formula>
    </cfRule>
    <cfRule type="expression" dxfId="23" priority="851">
      <formula>AND($C7="Caniveaux &amp; Avaloirs", $F7&gt;0, $G7&gt;0, $AH$7&gt;=$F7, $AH$7&lt;=$G7)</formula>
    </cfRule>
    <cfRule type="expression" dxfId="24" priority="852">
      <formula>AND($C7="Caniveaux &amp; Avaloirs", $F7&gt;0, $G7&gt;0, $AH$7&gt;=$F7, $AH$7&lt;=($F7+ROUND(($G7-$F7+1)*$H7,0)-1))</formula>
    </cfRule>
    <cfRule type="expression" dxfId="25" priority="853">
      <formula>AND($C7="Éclairage / Candélabres", $F7&gt;0, $G7&gt;0, $AH$7&gt;=$F7, $AH$7&lt;=$G7)</formula>
    </cfRule>
    <cfRule type="expression" dxfId="26" priority="854">
      <formula>AND($C7="Éclairage / Candélabres", $F7&gt;0, $G7&gt;0, $AH$7&gt;=$F7, $AH$7&lt;=($F7+ROUND(($G7-$F7+1)*$H7,0)-1))</formula>
    </cfRule>
    <cfRule type="expression" dxfId="27" priority="855">
      <formula>AND($C7="Marquage &amp; Signalétique", $F7&gt;0, $G7&gt;0, $AH$7&gt;=$F7, $AH$7&lt;=$G7)</formula>
    </cfRule>
    <cfRule type="expression" dxfId="28" priority="856">
      <formula>AND($C7="Marquage &amp; Signalétique", $F7&gt;0, $G7&gt;0, $AH$7&gt;=$F7, $AH$7&lt;=($F7+ROUND(($G7-$F7+1)*$H7,0)-1))</formula>
    </cfRule>
    <cfRule type="expression" dxfId="29" priority="857">
      <formula>AND($C7="Espaces verts / Finitions", $F7&gt;0, $G7&gt;0, $AH$7&gt;=$F7, $AH$7&lt;=$G7)</formula>
    </cfRule>
    <cfRule type="expression" dxfId="30" priority="858">
      <formula>AND($C7="Espaces verts / Finitions", $F7&gt;0, $G7&gt;0, $AH$7&gt;=$F7, $AH$7&lt;=($F7+ROUND(($G7-$F7+1)*$H7,0)-1))</formula>
    </cfRule>
    <cfRule type="expression" dxfId="31" priority="859">
      <formula>AND($C7="Réception &amp; Réserves", $F7&gt;0, $G7&gt;0, $AH$7&gt;=$F7, $AH$7&lt;=$G7)</formula>
    </cfRule>
    <cfRule type="expression" dxfId="32" priority="860">
      <formula>AND($C7="Réception &amp; Réserves", $F7&gt;0, $G7&gt;0, $AH$7&gt;=$F7, $AH$7&lt;=($F7+ROUND(($G7-$F7+1)*$H7,0)-1))</formula>
    </cfRule>
    <cfRule type="expression" dxfId="0" priority="861">
      <formula>AND($C7="Réouverture circulation", $F7&gt;0, $G7&gt;0, $AH$7&gt;=$F7, $AH$7&lt;=$G7)</formula>
    </cfRule>
    <cfRule type="expression" dxfId="33" priority="862">
      <formula>AND($C7="Réouverture circulation", $F7&gt;0, $G7&gt;0, $AH$7&gt;=$F7, $AH$7&lt;=($F7+ROUND(($G7-$F7+1)*$H7,0)-1))</formula>
    </cfRule>
  </conditionalFormatting>
  <conditionalFormatting sqref="AI7:AI43">
    <cfRule type="expression" dxfId="0" priority="25">
      <formula>($AI$7=TODAY())</formula>
    </cfRule>
  </conditionalFormatting>
  <conditionalFormatting sqref="AI8:AI43">
    <cfRule type="expression" dxfId="3" priority="863">
      <formula>AND($C7="Études &amp; DICT", $F7&gt;0, $G7&gt;0, $AI$7&gt;=$F7, $AI$7&lt;=$G7)</formula>
    </cfRule>
    <cfRule type="expression" dxfId="4" priority="864">
      <formula>AND($C7="Études &amp; DICT", $F7&gt;0, $G7&gt;0, $AI$7&gt;=$F7, $AI$7&lt;=($F7+ROUND(($G7-$F7+1)*$H7,0)-1))</formula>
    </cfRule>
    <cfRule type="expression" dxfId="5" priority="865">
      <formula>AND($C7="Piquetage &amp; Implantation", $F7&gt;0, $G7&gt;0, $AI$7&gt;=$F7, $AI$7&lt;=$G7)</formula>
    </cfRule>
    <cfRule type="expression" dxfId="6" priority="866">
      <formula>AND($C7="Piquetage &amp; Implantation", $F7&gt;0, $G7&gt;0, $AI$7&gt;=$F7, $AI$7&lt;=($F7+ROUND(($G7-$F7+1)*$H7,0)-1))</formula>
    </cfRule>
    <cfRule type="expression" dxfId="7" priority="867">
      <formula>AND($C7="Préparation &amp; Signalisation", $F7&gt;0, $G7&gt;0, $AI$7&gt;=$F7, $AI$7&lt;=$G7)</formula>
    </cfRule>
    <cfRule type="expression" dxfId="8" priority="868">
      <formula>AND($C7="Préparation &amp; Signalisation", $F7&gt;0, $G7&gt;0, $AI$7&gt;=$F7, $AI$7&lt;=($F7+ROUND(($G7-$F7+1)*$H7,0)-1))</formula>
    </cfRule>
    <cfRule type="expression" dxfId="9" priority="869">
      <formula>AND($C7="Terrassement", $F7&gt;0, $G7&gt;0, $AI$7&gt;=$F7, $AI$7&lt;=$G7)</formula>
    </cfRule>
    <cfRule type="expression" dxfId="10" priority="870">
      <formula>AND($C7="Terrassement", $F7&gt;0, $G7&gt;0, $AI$7&gt;=$F7, $AI$7&lt;=($F7+ROUND(($G7-$F7+1)*$H7,0)-1))</formula>
    </cfRule>
    <cfRule type="expression" dxfId="11" priority="871">
      <formula>AND($C7="Réseaux (EU/EP/ER/GAZ)", $F7&gt;0, $G7&gt;0, $AI$7&gt;=$F7, $AI$7&lt;=$G7)</formula>
    </cfRule>
    <cfRule type="expression" dxfId="12" priority="872">
      <formula>AND($C7="Réseaux (EU/EP/ER/GAZ)", $F7&gt;0, $G7&gt;0, $AI$7&gt;=$F7, $AI$7&lt;=($F7+ROUND(($G7-$F7+1)*$H7,0)-1))</formula>
    </cfRule>
    <cfRule type="expression" dxfId="13" priority="873">
      <formula>AND($C7="Regard &amp; Branchement", $F7&gt;0, $G7&gt;0, $AI$7&gt;=$F7, $AI$7&lt;=$G7)</formula>
    </cfRule>
    <cfRule type="expression" dxfId="14" priority="874">
      <formula>AND($C7="Regard &amp; Branchement", $F7&gt;0, $G7&gt;0, $AI$7&gt;=$F7, $AI$7&lt;=($F7+ROUND(($G7-$F7+1)*$H7,0)-1))</formula>
    </cfRule>
    <cfRule type="expression" dxfId="15" priority="875">
      <formula>AND($C7="Structure (couche de forme)", $F7&gt;0, $G7&gt;0, $AI$7&gt;=$F7, $AI$7&lt;=$G7)</formula>
    </cfRule>
    <cfRule type="expression" dxfId="16" priority="876">
      <formula>AND($C7="Structure (couche de forme)", $F7&gt;0, $G7&gt;0, $AI$7&gt;=$F7, $AI$7&lt;=($F7+ROUND(($G7-$F7+1)*$H7,0)-1))</formula>
    </cfRule>
    <cfRule type="expression" dxfId="17" priority="877">
      <formula>AND($C7="Fondation/Grave", $F7&gt;0, $G7&gt;0, $AI$7&gt;=$F7, $AI$7&lt;=$G7)</formula>
    </cfRule>
    <cfRule type="expression" dxfId="18" priority="878">
      <formula>AND($C7="Fondation/Grave", $F7&gt;0, $G7&gt;0, $AI$7&gt;=$F7, $AI$7&lt;=($F7+ROUND(($G7-$F7+1)*$H7,0)-1))</formula>
    </cfRule>
    <cfRule type="expression" dxfId="19" priority="879">
      <formula>AND($C7="Enrobés / Béton", $F7&gt;0, $G7&gt;0, $AI$7&gt;=$F7, $AI$7&lt;=$G7)</formula>
    </cfRule>
    <cfRule type="expression" dxfId="20" priority="880">
      <formula>AND($C7="Enrobés / Béton", $F7&gt;0, $G7&gt;0, $AI$7&gt;=$F7, $AI$7&lt;=($F7+ROUND(($G7-$F7+1)*$H7,0)-1))</formula>
    </cfRule>
    <cfRule type="expression" dxfId="21" priority="881">
      <formula>AND($C7="Bordures &amp; Trottoirs", $F7&gt;0, $G7&gt;0, $AI$7&gt;=$F7, $AI$7&lt;=$G7)</formula>
    </cfRule>
    <cfRule type="expression" dxfId="22" priority="882">
      <formula>AND($C7="Bordures &amp; Trottoirs", $F7&gt;0, $G7&gt;0, $AI$7&gt;=$F7, $AI$7&lt;=($F7+ROUND(($G7-$F7+1)*$H7,0)-1))</formula>
    </cfRule>
    <cfRule type="expression" dxfId="23" priority="883">
      <formula>AND($C7="Caniveaux &amp; Avaloirs", $F7&gt;0, $G7&gt;0, $AI$7&gt;=$F7, $AI$7&lt;=$G7)</formula>
    </cfRule>
    <cfRule type="expression" dxfId="24" priority="884">
      <formula>AND($C7="Caniveaux &amp; Avaloirs", $F7&gt;0, $G7&gt;0, $AI$7&gt;=$F7, $AI$7&lt;=($F7+ROUND(($G7-$F7+1)*$H7,0)-1))</formula>
    </cfRule>
    <cfRule type="expression" dxfId="25" priority="885">
      <formula>AND($C7="Éclairage / Candélabres", $F7&gt;0, $G7&gt;0, $AI$7&gt;=$F7, $AI$7&lt;=$G7)</formula>
    </cfRule>
    <cfRule type="expression" dxfId="26" priority="886">
      <formula>AND($C7="Éclairage / Candélabres", $F7&gt;0, $G7&gt;0, $AI$7&gt;=$F7, $AI$7&lt;=($F7+ROUND(($G7-$F7+1)*$H7,0)-1))</formula>
    </cfRule>
    <cfRule type="expression" dxfId="27" priority="887">
      <formula>AND($C7="Marquage &amp; Signalétique", $F7&gt;0, $G7&gt;0, $AI$7&gt;=$F7, $AI$7&lt;=$G7)</formula>
    </cfRule>
    <cfRule type="expression" dxfId="28" priority="888">
      <formula>AND($C7="Marquage &amp; Signalétique", $F7&gt;0, $G7&gt;0, $AI$7&gt;=$F7, $AI$7&lt;=($F7+ROUND(($G7-$F7+1)*$H7,0)-1))</formula>
    </cfRule>
    <cfRule type="expression" dxfId="29" priority="889">
      <formula>AND($C7="Espaces verts / Finitions", $F7&gt;0, $G7&gt;0, $AI$7&gt;=$F7, $AI$7&lt;=$G7)</formula>
    </cfRule>
    <cfRule type="expression" dxfId="30" priority="890">
      <formula>AND($C7="Espaces verts / Finitions", $F7&gt;0, $G7&gt;0, $AI$7&gt;=$F7, $AI$7&lt;=($F7+ROUND(($G7-$F7+1)*$H7,0)-1))</formula>
    </cfRule>
    <cfRule type="expression" dxfId="31" priority="891">
      <formula>AND($C7="Réception &amp; Réserves", $F7&gt;0, $G7&gt;0, $AI$7&gt;=$F7, $AI$7&lt;=$G7)</formula>
    </cfRule>
    <cfRule type="expression" dxfId="32" priority="892">
      <formula>AND($C7="Réception &amp; Réserves", $F7&gt;0, $G7&gt;0, $AI$7&gt;=$F7, $AI$7&lt;=($F7+ROUND(($G7-$F7+1)*$H7,0)-1))</formula>
    </cfRule>
    <cfRule type="expression" dxfId="0" priority="893">
      <formula>AND($C7="Réouverture circulation", $F7&gt;0, $G7&gt;0, $AI$7&gt;=$F7, $AI$7&lt;=$G7)</formula>
    </cfRule>
    <cfRule type="expression" dxfId="33" priority="894">
      <formula>AND($C7="Réouverture circulation", $F7&gt;0, $G7&gt;0, $AI$7&gt;=$F7, $AI$7&lt;=($F7+ROUND(($G7-$F7+1)*$H7,0)-1))</formula>
    </cfRule>
  </conditionalFormatting>
  <conditionalFormatting sqref="AJ7:AJ43">
    <cfRule type="expression" dxfId="0" priority="26">
      <formula>($AJ$7=TODAY())</formula>
    </cfRule>
  </conditionalFormatting>
  <conditionalFormatting sqref="AJ8:AJ43">
    <cfRule type="expression" dxfId="3" priority="895">
      <formula>AND($C7="Études &amp; DICT", $F7&gt;0, $G7&gt;0, $AJ$7&gt;=$F7, $AJ$7&lt;=$G7)</formula>
    </cfRule>
    <cfRule type="expression" dxfId="4" priority="896">
      <formula>AND($C7="Études &amp; DICT", $F7&gt;0, $G7&gt;0, $AJ$7&gt;=$F7, $AJ$7&lt;=($F7+ROUND(($G7-$F7+1)*$H7,0)-1))</formula>
    </cfRule>
    <cfRule type="expression" dxfId="5" priority="897">
      <formula>AND($C7="Piquetage &amp; Implantation", $F7&gt;0, $G7&gt;0, $AJ$7&gt;=$F7, $AJ$7&lt;=$G7)</formula>
    </cfRule>
    <cfRule type="expression" dxfId="6" priority="898">
      <formula>AND($C7="Piquetage &amp; Implantation", $F7&gt;0, $G7&gt;0, $AJ$7&gt;=$F7, $AJ$7&lt;=($F7+ROUND(($G7-$F7+1)*$H7,0)-1))</formula>
    </cfRule>
    <cfRule type="expression" dxfId="7" priority="899">
      <formula>AND($C7="Préparation &amp; Signalisation", $F7&gt;0, $G7&gt;0, $AJ$7&gt;=$F7, $AJ$7&lt;=$G7)</formula>
    </cfRule>
    <cfRule type="expression" dxfId="8" priority="900">
      <formula>AND($C7="Préparation &amp; Signalisation", $F7&gt;0, $G7&gt;0, $AJ$7&gt;=$F7, $AJ$7&lt;=($F7+ROUND(($G7-$F7+1)*$H7,0)-1))</formula>
    </cfRule>
    <cfRule type="expression" dxfId="9" priority="901">
      <formula>AND($C7="Terrassement", $F7&gt;0, $G7&gt;0, $AJ$7&gt;=$F7, $AJ$7&lt;=$G7)</formula>
    </cfRule>
    <cfRule type="expression" dxfId="10" priority="902">
      <formula>AND($C7="Terrassement", $F7&gt;0, $G7&gt;0, $AJ$7&gt;=$F7, $AJ$7&lt;=($F7+ROUND(($G7-$F7+1)*$H7,0)-1))</formula>
    </cfRule>
    <cfRule type="expression" dxfId="11" priority="903">
      <formula>AND($C7="Réseaux (EU/EP/ER/GAZ)", $F7&gt;0, $G7&gt;0, $AJ$7&gt;=$F7, $AJ$7&lt;=$G7)</formula>
    </cfRule>
    <cfRule type="expression" dxfId="12" priority="904">
      <formula>AND($C7="Réseaux (EU/EP/ER/GAZ)", $F7&gt;0, $G7&gt;0, $AJ$7&gt;=$F7, $AJ$7&lt;=($F7+ROUND(($G7-$F7+1)*$H7,0)-1))</formula>
    </cfRule>
    <cfRule type="expression" dxfId="13" priority="905">
      <formula>AND($C7="Regard &amp; Branchement", $F7&gt;0, $G7&gt;0, $AJ$7&gt;=$F7, $AJ$7&lt;=$G7)</formula>
    </cfRule>
    <cfRule type="expression" dxfId="14" priority="906">
      <formula>AND($C7="Regard &amp; Branchement", $F7&gt;0, $G7&gt;0, $AJ$7&gt;=$F7, $AJ$7&lt;=($F7+ROUND(($G7-$F7+1)*$H7,0)-1))</formula>
    </cfRule>
    <cfRule type="expression" dxfId="15" priority="907">
      <formula>AND($C7="Structure (couche de forme)", $F7&gt;0, $G7&gt;0, $AJ$7&gt;=$F7, $AJ$7&lt;=$G7)</formula>
    </cfRule>
    <cfRule type="expression" dxfId="16" priority="908">
      <formula>AND($C7="Structure (couche de forme)", $F7&gt;0, $G7&gt;0, $AJ$7&gt;=$F7, $AJ$7&lt;=($F7+ROUND(($G7-$F7+1)*$H7,0)-1))</formula>
    </cfRule>
    <cfRule type="expression" dxfId="17" priority="909">
      <formula>AND($C7="Fondation/Grave", $F7&gt;0, $G7&gt;0, $AJ$7&gt;=$F7, $AJ$7&lt;=$G7)</formula>
    </cfRule>
    <cfRule type="expression" dxfId="18" priority="910">
      <formula>AND($C7="Fondation/Grave", $F7&gt;0, $G7&gt;0, $AJ$7&gt;=$F7, $AJ$7&lt;=($F7+ROUND(($G7-$F7+1)*$H7,0)-1))</formula>
    </cfRule>
    <cfRule type="expression" dxfId="19" priority="911">
      <formula>AND($C7="Enrobés / Béton", $F7&gt;0, $G7&gt;0, $AJ$7&gt;=$F7, $AJ$7&lt;=$G7)</formula>
    </cfRule>
    <cfRule type="expression" dxfId="20" priority="912">
      <formula>AND($C7="Enrobés / Béton", $F7&gt;0, $G7&gt;0, $AJ$7&gt;=$F7, $AJ$7&lt;=($F7+ROUND(($G7-$F7+1)*$H7,0)-1))</formula>
    </cfRule>
    <cfRule type="expression" dxfId="21" priority="913">
      <formula>AND($C7="Bordures &amp; Trottoirs", $F7&gt;0, $G7&gt;0, $AJ$7&gt;=$F7, $AJ$7&lt;=$G7)</formula>
    </cfRule>
    <cfRule type="expression" dxfId="22" priority="914">
      <formula>AND($C7="Bordures &amp; Trottoirs", $F7&gt;0, $G7&gt;0, $AJ$7&gt;=$F7, $AJ$7&lt;=($F7+ROUND(($G7-$F7+1)*$H7,0)-1))</formula>
    </cfRule>
    <cfRule type="expression" dxfId="23" priority="915">
      <formula>AND($C7="Caniveaux &amp; Avaloirs", $F7&gt;0, $G7&gt;0, $AJ$7&gt;=$F7, $AJ$7&lt;=$G7)</formula>
    </cfRule>
    <cfRule type="expression" dxfId="24" priority="916">
      <formula>AND($C7="Caniveaux &amp; Avaloirs", $F7&gt;0, $G7&gt;0, $AJ$7&gt;=$F7, $AJ$7&lt;=($F7+ROUND(($G7-$F7+1)*$H7,0)-1))</formula>
    </cfRule>
    <cfRule type="expression" dxfId="25" priority="917">
      <formula>AND($C7="Éclairage / Candélabres", $F7&gt;0, $G7&gt;0, $AJ$7&gt;=$F7, $AJ$7&lt;=$G7)</formula>
    </cfRule>
    <cfRule type="expression" dxfId="26" priority="918">
      <formula>AND($C7="Éclairage / Candélabres", $F7&gt;0, $G7&gt;0, $AJ$7&gt;=$F7, $AJ$7&lt;=($F7+ROUND(($G7-$F7+1)*$H7,0)-1))</formula>
    </cfRule>
    <cfRule type="expression" dxfId="27" priority="919">
      <formula>AND($C7="Marquage &amp; Signalétique", $F7&gt;0, $G7&gt;0, $AJ$7&gt;=$F7, $AJ$7&lt;=$G7)</formula>
    </cfRule>
    <cfRule type="expression" dxfId="28" priority="920">
      <formula>AND($C7="Marquage &amp; Signalétique", $F7&gt;0, $G7&gt;0, $AJ$7&gt;=$F7, $AJ$7&lt;=($F7+ROUND(($G7-$F7+1)*$H7,0)-1))</formula>
    </cfRule>
    <cfRule type="expression" dxfId="29" priority="921">
      <formula>AND($C7="Espaces verts / Finitions", $F7&gt;0, $G7&gt;0, $AJ$7&gt;=$F7, $AJ$7&lt;=$G7)</formula>
    </cfRule>
    <cfRule type="expression" dxfId="30" priority="922">
      <formula>AND($C7="Espaces verts / Finitions", $F7&gt;0, $G7&gt;0, $AJ$7&gt;=$F7, $AJ$7&lt;=($F7+ROUND(($G7-$F7+1)*$H7,0)-1))</formula>
    </cfRule>
    <cfRule type="expression" dxfId="31" priority="923">
      <formula>AND($C7="Réception &amp; Réserves", $F7&gt;0, $G7&gt;0, $AJ$7&gt;=$F7, $AJ$7&lt;=$G7)</formula>
    </cfRule>
    <cfRule type="expression" dxfId="32" priority="924">
      <formula>AND($C7="Réception &amp; Réserves", $F7&gt;0, $G7&gt;0, $AJ$7&gt;=$F7, $AJ$7&lt;=($F7+ROUND(($G7-$F7+1)*$H7,0)-1))</formula>
    </cfRule>
    <cfRule type="expression" dxfId="0" priority="925">
      <formula>AND($C7="Réouverture circulation", $F7&gt;0, $G7&gt;0, $AJ$7&gt;=$F7, $AJ$7&lt;=$G7)</formula>
    </cfRule>
    <cfRule type="expression" dxfId="33" priority="926">
      <formula>AND($C7="Réouverture circulation", $F7&gt;0, $G7&gt;0, $AJ$7&gt;=$F7, $AJ$7&lt;=($F7+ROUND(($G7-$F7+1)*$H7,0)-1))</formula>
    </cfRule>
  </conditionalFormatting>
  <conditionalFormatting sqref="AK7:AK43">
    <cfRule type="expression" dxfId="0" priority="27">
      <formula>($AK$7=TODAY())</formula>
    </cfRule>
  </conditionalFormatting>
  <conditionalFormatting sqref="AK8:AK43">
    <cfRule type="expression" dxfId="3" priority="927">
      <formula>AND($C7="Études &amp; DICT", $F7&gt;0, $G7&gt;0, $AK$7&gt;=$F7, $AK$7&lt;=$G7)</formula>
    </cfRule>
    <cfRule type="expression" dxfId="4" priority="928">
      <formula>AND($C7="Études &amp; DICT", $F7&gt;0, $G7&gt;0, $AK$7&gt;=$F7, $AK$7&lt;=($F7+ROUND(($G7-$F7+1)*$H7,0)-1))</formula>
    </cfRule>
    <cfRule type="expression" dxfId="5" priority="929">
      <formula>AND($C7="Piquetage &amp; Implantation", $F7&gt;0, $G7&gt;0, $AK$7&gt;=$F7, $AK$7&lt;=$G7)</formula>
    </cfRule>
    <cfRule type="expression" dxfId="6" priority="930">
      <formula>AND($C7="Piquetage &amp; Implantation", $F7&gt;0, $G7&gt;0, $AK$7&gt;=$F7, $AK$7&lt;=($F7+ROUND(($G7-$F7+1)*$H7,0)-1))</formula>
    </cfRule>
    <cfRule type="expression" dxfId="7" priority="931">
      <formula>AND($C7="Préparation &amp; Signalisation", $F7&gt;0, $G7&gt;0, $AK$7&gt;=$F7, $AK$7&lt;=$G7)</formula>
    </cfRule>
    <cfRule type="expression" dxfId="8" priority="932">
      <formula>AND($C7="Préparation &amp; Signalisation", $F7&gt;0, $G7&gt;0, $AK$7&gt;=$F7, $AK$7&lt;=($F7+ROUND(($G7-$F7+1)*$H7,0)-1))</formula>
    </cfRule>
    <cfRule type="expression" dxfId="9" priority="933">
      <formula>AND($C7="Terrassement", $F7&gt;0, $G7&gt;0, $AK$7&gt;=$F7, $AK$7&lt;=$G7)</formula>
    </cfRule>
    <cfRule type="expression" dxfId="10" priority="934">
      <formula>AND($C7="Terrassement", $F7&gt;0, $G7&gt;0, $AK$7&gt;=$F7, $AK$7&lt;=($F7+ROUND(($G7-$F7+1)*$H7,0)-1))</formula>
    </cfRule>
    <cfRule type="expression" dxfId="11" priority="935">
      <formula>AND($C7="Réseaux (EU/EP/ER/GAZ)", $F7&gt;0, $G7&gt;0, $AK$7&gt;=$F7, $AK$7&lt;=$G7)</formula>
    </cfRule>
    <cfRule type="expression" dxfId="12" priority="936">
      <formula>AND($C7="Réseaux (EU/EP/ER/GAZ)", $F7&gt;0, $G7&gt;0, $AK$7&gt;=$F7, $AK$7&lt;=($F7+ROUND(($G7-$F7+1)*$H7,0)-1))</formula>
    </cfRule>
    <cfRule type="expression" dxfId="13" priority="937">
      <formula>AND($C7="Regard &amp; Branchement", $F7&gt;0, $G7&gt;0, $AK$7&gt;=$F7, $AK$7&lt;=$G7)</formula>
    </cfRule>
    <cfRule type="expression" dxfId="14" priority="938">
      <formula>AND($C7="Regard &amp; Branchement", $F7&gt;0, $G7&gt;0, $AK$7&gt;=$F7, $AK$7&lt;=($F7+ROUND(($G7-$F7+1)*$H7,0)-1))</formula>
    </cfRule>
    <cfRule type="expression" dxfId="15" priority="939">
      <formula>AND($C7="Structure (couche de forme)", $F7&gt;0, $G7&gt;0, $AK$7&gt;=$F7, $AK$7&lt;=$G7)</formula>
    </cfRule>
    <cfRule type="expression" dxfId="16" priority="940">
      <formula>AND($C7="Structure (couche de forme)", $F7&gt;0, $G7&gt;0, $AK$7&gt;=$F7, $AK$7&lt;=($F7+ROUND(($G7-$F7+1)*$H7,0)-1))</formula>
    </cfRule>
    <cfRule type="expression" dxfId="17" priority="941">
      <formula>AND($C7="Fondation/Grave", $F7&gt;0, $G7&gt;0, $AK$7&gt;=$F7, $AK$7&lt;=$G7)</formula>
    </cfRule>
    <cfRule type="expression" dxfId="18" priority="942">
      <formula>AND($C7="Fondation/Grave", $F7&gt;0, $G7&gt;0, $AK$7&gt;=$F7, $AK$7&lt;=($F7+ROUND(($G7-$F7+1)*$H7,0)-1))</formula>
    </cfRule>
    <cfRule type="expression" dxfId="19" priority="943">
      <formula>AND($C7="Enrobés / Béton", $F7&gt;0, $G7&gt;0, $AK$7&gt;=$F7, $AK$7&lt;=$G7)</formula>
    </cfRule>
    <cfRule type="expression" dxfId="20" priority="944">
      <formula>AND($C7="Enrobés / Béton", $F7&gt;0, $G7&gt;0, $AK$7&gt;=$F7, $AK$7&lt;=($F7+ROUND(($G7-$F7+1)*$H7,0)-1))</formula>
    </cfRule>
    <cfRule type="expression" dxfId="21" priority="945">
      <formula>AND($C7="Bordures &amp; Trottoirs", $F7&gt;0, $G7&gt;0, $AK$7&gt;=$F7, $AK$7&lt;=$G7)</formula>
    </cfRule>
    <cfRule type="expression" dxfId="22" priority="946">
      <formula>AND($C7="Bordures &amp; Trottoirs", $F7&gt;0, $G7&gt;0, $AK$7&gt;=$F7, $AK$7&lt;=($F7+ROUND(($G7-$F7+1)*$H7,0)-1))</formula>
    </cfRule>
    <cfRule type="expression" dxfId="23" priority="947">
      <formula>AND($C7="Caniveaux &amp; Avaloirs", $F7&gt;0, $G7&gt;0, $AK$7&gt;=$F7, $AK$7&lt;=$G7)</formula>
    </cfRule>
    <cfRule type="expression" dxfId="24" priority="948">
      <formula>AND($C7="Caniveaux &amp; Avaloirs", $F7&gt;0, $G7&gt;0, $AK$7&gt;=$F7, $AK$7&lt;=($F7+ROUND(($G7-$F7+1)*$H7,0)-1))</formula>
    </cfRule>
    <cfRule type="expression" dxfId="25" priority="949">
      <formula>AND($C7="Éclairage / Candélabres", $F7&gt;0, $G7&gt;0, $AK$7&gt;=$F7, $AK$7&lt;=$G7)</formula>
    </cfRule>
    <cfRule type="expression" dxfId="26" priority="950">
      <formula>AND($C7="Éclairage / Candélabres", $F7&gt;0, $G7&gt;0, $AK$7&gt;=$F7, $AK$7&lt;=($F7+ROUND(($G7-$F7+1)*$H7,0)-1))</formula>
    </cfRule>
    <cfRule type="expression" dxfId="27" priority="951">
      <formula>AND($C7="Marquage &amp; Signalétique", $F7&gt;0, $G7&gt;0, $AK$7&gt;=$F7, $AK$7&lt;=$G7)</formula>
    </cfRule>
    <cfRule type="expression" dxfId="28" priority="952">
      <formula>AND($C7="Marquage &amp; Signalétique", $F7&gt;0, $G7&gt;0, $AK$7&gt;=$F7, $AK$7&lt;=($F7+ROUND(($G7-$F7+1)*$H7,0)-1))</formula>
    </cfRule>
    <cfRule type="expression" dxfId="29" priority="953">
      <formula>AND($C7="Espaces verts / Finitions", $F7&gt;0, $G7&gt;0, $AK$7&gt;=$F7, $AK$7&lt;=$G7)</formula>
    </cfRule>
    <cfRule type="expression" dxfId="30" priority="954">
      <formula>AND($C7="Espaces verts / Finitions", $F7&gt;0, $G7&gt;0, $AK$7&gt;=$F7, $AK$7&lt;=($F7+ROUND(($G7-$F7+1)*$H7,0)-1))</formula>
    </cfRule>
    <cfRule type="expression" dxfId="31" priority="955">
      <formula>AND($C7="Réception &amp; Réserves", $F7&gt;0, $G7&gt;0, $AK$7&gt;=$F7, $AK$7&lt;=$G7)</formula>
    </cfRule>
    <cfRule type="expression" dxfId="32" priority="956">
      <formula>AND($C7="Réception &amp; Réserves", $F7&gt;0, $G7&gt;0, $AK$7&gt;=$F7, $AK$7&lt;=($F7+ROUND(($G7-$F7+1)*$H7,0)-1))</formula>
    </cfRule>
    <cfRule type="expression" dxfId="0" priority="957">
      <formula>AND($C7="Réouverture circulation", $F7&gt;0, $G7&gt;0, $AK$7&gt;=$F7, $AK$7&lt;=$G7)</formula>
    </cfRule>
    <cfRule type="expression" dxfId="33" priority="958">
      <formula>AND($C7="Réouverture circulation", $F7&gt;0, $G7&gt;0, $AK$7&gt;=$F7, $AK$7&lt;=($F7+ROUND(($G7-$F7+1)*$H7,0)-1))</formula>
    </cfRule>
  </conditionalFormatting>
  <conditionalFormatting sqref="AL7:AL43">
    <cfRule type="expression" dxfId="0" priority="28">
      <formula>($AL$7=TODAY())</formula>
    </cfRule>
  </conditionalFormatting>
  <conditionalFormatting sqref="AL8:AL43">
    <cfRule type="expression" dxfId="3" priority="959">
      <formula>AND($C7="Études &amp; DICT", $F7&gt;0, $G7&gt;0, $AL$7&gt;=$F7, $AL$7&lt;=$G7)</formula>
    </cfRule>
    <cfRule type="expression" dxfId="4" priority="960">
      <formula>AND($C7="Études &amp; DICT", $F7&gt;0, $G7&gt;0, $AL$7&gt;=$F7, $AL$7&lt;=($F7+ROUND(($G7-$F7+1)*$H7,0)-1))</formula>
    </cfRule>
    <cfRule type="expression" dxfId="5" priority="961">
      <formula>AND($C7="Piquetage &amp; Implantation", $F7&gt;0, $G7&gt;0, $AL$7&gt;=$F7, $AL$7&lt;=$G7)</formula>
    </cfRule>
    <cfRule type="expression" dxfId="6" priority="962">
      <formula>AND($C7="Piquetage &amp; Implantation", $F7&gt;0, $G7&gt;0, $AL$7&gt;=$F7, $AL$7&lt;=($F7+ROUND(($G7-$F7+1)*$H7,0)-1))</formula>
    </cfRule>
    <cfRule type="expression" dxfId="7" priority="963">
      <formula>AND($C7="Préparation &amp; Signalisation", $F7&gt;0, $G7&gt;0, $AL$7&gt;=$F7, $AL$7&lt;=$G7)</formula>
    </cfRule>
    <cfRule type="expression" dxfId="8" priority="964">
      <formula>AND($C7="Préparation &amp; Signalisation", $F7&gt;0, $G7&gt;0, $AL$7&gt;=$F7, $AL$7&lt;=($F7+ROUND(($G7-$F7+1)*$H7,0)-1))</formula>
    </cfRule>
    <cfRule type="expression" dxfId="9" priority="965">
      <formula>AND($C7="Terrassement", $F7&gt;0, $G7&gt;0, $AL$7&gt;=$F7, $AL$7&lt;=$G7)</formula>
    </cfRule>
    <cfRule type="expression" dxfId="10" priority="966">
      <formula>AND($C7="Terrassement", $F7&gt;0, $G7&gt;0, $AL$7&gt;=$F7, $AL$7&lt;=($F7+ROUND(($G7-$F7+1)*$H7,0)-1))</formula>
    </cfRule>
    <cfRule type="expression" dxfId="11" priority="967">
      <formula>AND($C7="Réseaux (EU/EP/ER/GAZ)", $F7&gt;0, $G7&gt;0, $AL$7&gt;=$F7, $AL$7&lt;=$G7)</formula>
    </cfRule>
    <cfRule type="expression" dxfId="12" priority="968">
      <formula>AND($C7="Réseaux (EU/EP/ER/GAZ)", $F7&gt;0, $G7&gt;0, $AL$7&gt;=$F7, $AL$7&lt;=($F7+ROUND(($G7-$F7+1)*$H7,0)-1))</formula>
    </cfRule>
    <cfRule type="expression" dxfId="13" priority="969">
      <formula>AND($C7="Regard &amp; Branchement", $F7&gt;0, $G7&gt;0, $AL$7&gt;=$F7, $AL$7&lt;=$G7)</formula>
    </cfRule>
    <cfRule type="expression" dxfId="14" priority="970">
      <formula>AND($C7="Regard &amp; Branchement", $F7&gt;0, $G7&gt;0, $AL$7&gt;=$F7, $AL$7&lt;=($F7+ROUND(($G7-$F7+1)*$H7,0)-1))</formula>
    </cfRule>
    <cfRule type="expression" dxfId="15" priority="971">
      <formula>AND($C7="Structure (couche de forme)", $F7&gt;0, $G7&gt;0, $AL$7&gt;=$F7, $AL$7&lt;=$G7)</formula>
    </cfRule>
    <cfRule type="expression" dxfId="16" priority="972">
      <formula>AND($C7="Structure (couche de forme)", $F7&gt;0, $G7&gt;0, $AL$7&gt;=$F7, $AL$7&lt;=($F7+ROUND(($G7-$F7+1)*$H7,0)-1))</formula>
    </cfRule>
    <cfRule type="expression" dxfId="17" priority="973">
      <formula>AND($C7="Fondation/Grave", $F7&gt;0, $G7&gt;0, $AL$7&gt;=$F7, $AL$7&lt;=$G7)</formula>
    </cfRule>
    <cfRule type="expression" dxfId="18" priority="974">
      <formula>AND($C7="Fondation/Grave", $F7&gt;0, $G7&gt;0, $AL$7&gt;=$F7, $AL$7&lt;=($F7+ROUND(($G7-$F7+1)*$H7,0)-1))</formula>
    </cfRule>
    <cfRule type="expression" dxfId="19" priority="975">
      <formula>AND($C7="Enrobés / Béton", $F7&gt;0, $G7&gt;0, $AL$7&gt;=$F7, $AL$7&lt;=$G7)</formula>
    </cfRule>
    <cfRule type="expression" dxfId="20" priority="976">
      <formula>AND($C7="Enrobés / Béton", $F7&gt;0, $G7&gt;0, $AL$7&gt;=$F7, $AL$7&lt;=($F7+ROUND(($G7-$F7+1)*$H7,0)-1))</formula>
    </cfRule>
    <cfRule type="expression" dxfId="21" priority="977">
      <formula>AND($C7="Bordures &amp; Trottoirs", $F7&gt;0, $G7&gt;0, $AL$7&gt;=$F7, $AL$7&lt;=$G7)</formula>
    </cfRule>
    <cfRule type="expression" dxfId="22" priority="978">
      <formula>AND($C7="Bordures &amp; Trottoirs", $F7&gt;0, $G7&gt;0, $AL$7&gt;=$F7, $AL$7&lt;=($F7+ROUND(($G7-$F7+1)*$H7,0)-1))</formula>
    </cfRule>
    <cfRule type="expression" dxfId="23" priority="979">
      <formula>AND($C7="Caniveaux &amp; Avaloirs", $F7&gt;0, $G7&gt;0, $AL$7&gt;=$F7, $AL$7&lt;=$G7)</formula>
    </cfRule>
    <cfRule type="expression" dxfId="24" priority="980">
      <formula>AND($C7="Caniveaux &amp; Avaloirs", $F7&gt;0, $G7&gt;0, $AL$7&gt;=$F7, $AL$7&lt;=($F7+ROUND(($G7-$F7+1)*$H7,0)-1))</formula>
    </cfRule>
    <cfRule type="expression" dxfId="25" priority="981">
      <formula>AND($C7="Éclairage / Candélabres", $F7&gt;0, $G7&gt;0, $AL$7&gt;=$F7, $AL$7&lt;=$G7)</formula>
    </cfRule>
    <cfRule type="expression" dxfId="26" priority="982">
      <formula>AND($C7="Éclairage / Candélabres", $F7&gt;0, $G7&gt;0, $AL$7&gt;=$F7, $AL$7&lt;=($F7+ROUND(($G7-$F7+1)*$H7,0)-1))</formula>
    </cfRule>
    <cfRule type="expression" dxfId="27" priority="983">
      <formula>AND($C7="Marquage &amp; Signalétique", $F7&gt;0, $G7&gt;0, $AL$7&gt;=$F7, $AL$7&lt;=$G7)</formula>
    </cfRule>
    <cfRule type="expression" dxfId="28" priority="984">
      <formula>AND($C7="Marquage &amp; Signalétique", $F7&gt;0, $G7&gt;0, $AL$7&gt;=$F7, $AL$7&lt;=($F7+ROUND(($G7-$F7+1)*$H7,0)-1))</formula>
    </cfRule>
    <cfRule type="expression" dxfId="29" priority="985">
      <formula>AND($C7="Espaces verts / Finitions", $F7&gt;0, $G7&gt;0, $AL$7&gt;=$F7, $AL$7&lt;=$G7)</formula>
    </cfRule>
    <cfRule type="expression" dxfId="30" priority="986">
      <formula>AND($C7="Espaces verts / Finitions", $F7&gt;0, $G7&gt;0, $AL$7&gt;=$F7, $AL$7&lt;=($F7+ROUND(($G7-$F7+1)*$H7,0)-1))</formula>
    </cfRule>
    <cfRule type="expression" dxfId="31" priority="987">
      <formula>AND($C7="Réception &amp; Réserves", $F7&gt;0, $G7&gt;0, $AL$7&gt;=$F7, $AL$7&lt;=$G7)</formula>
    </cfRule>
    <cfRule type="expression" dxfId="32" priority="988">
      <formula>AND($C7="Réception &amp; Réserves", $F7&gt;0, $G7&gt;0, $AL$7&gt;=$F7, $AL$7&lt;=($F7+ROUND(($G7-$F7+1)*$H7,0)-1))</formula>
    </cfRule>
    <cfRule type="expression" dxfId="0" priority="989">
      <formula>AND($C7="Réouverture circulation", $F7&gt;0, $G7&gt;0, $AL$7&gt;=$F7, $AL$7&lt;=$G7)</formula>
    </cfRule>
    <cfRule type="expression" dxfId="33" priority="990">
      <formula>AND($C7="Réouverture circulation", $F7&gt;0, $G7&gt;0, $AL$7&gt;=$F7, $AL$7&lt;=($F7+ROUND(($G7-$F7+1)*$H7,0)-1))</formula>
    </cfRule>
  </conditionalFormatting>
  <conditionalFormatting sqref="AM7:AM43">
    <cfRule type="expression" dxfId="0" priority="29">
      <formula>($AM$7=TODAY())</formula>
    </cfRule>
  </conditionalFormatting>
  <conditionalFormatting sqref="AM8:AM43">
    <cfRule type="expression" dxfId="3" priority="991">
      <formula>AND($C7="Études &amp; DICT", $F7&gt;0, $G7&gt;0, $AM$7&gt;=$F7, $AM$7&lt;=$G7)</formula>
    </cfRule>
    <cfRule type="expression" dxfId="4" priority="992">
      <formula>AND($C7="Études &amp; DICT", $F7&gt;0, $G7&gt;0, $AM$7&gt;=$F7, $AM$7&lt;=($F7+ROUND(($G7-$F7+1)*$H7,0)-1))</formula>
    </cfRule>
    <cfRule type="expression" dxfId="5" priority="993">
      <formula>AND($C7="Piquetage &amp; Implantation", $F7&gt;0, $G7&gt;0, $AM$7&gt;=$F7, $AM$7&lt;=$G7)</formula>
    </cfRule>
    <cfRule type="expression" dxfId="6" priority="994">
      <formula>AND($C7="Piquetage &amp; Implantation", $F7&gt;0, $G7&gt;0, $AM$7&gt;=$F7, $AM$7&lt;=($F7+ROUND(($G7-$F7+1)*$H7,0)-1))</formula>
    </cfRule>
    <cfRule type="expression" dxfId="7" priority="995">
      <formula>AND($C7="Préparation &amp; Signalisation", $F7&gt;0, $G7&gt;0, $AM$7&gt;=$F7, $AM$7&lt;=$G7)</formula>
    </cfRule>
    <cfRule type="expression" dxfId="8" priority="996">
      <formula>AND($C7="Préparation &amp; Signalisation", $F7&gt;0, $G7&gt;0, $AM$7&gt;=$F7, $AM$7&lt;=($F7+ROUND(($G7-$F7+1)*$H7,0)-1))</formula>
    </cfRule>
    <cfRule type="expression" dxfId="9" priority="997">
      <formula>AND($C7="Terrassement", $F7&gt;0, $G7&gt;0, $AM$7&gt;=$F7, $AM$7&lt;=$G7)</formula>
    </cfRule>
    <cfRule type="expression" dxfId="10" priority="998">
      <formula>AND($C7="Terrassement", $F7&gt;0, $G7&gt;0, $AM$7&gt;=$F7, $AM$7&lt;=($F7+ROUND(($G7-$F7+1)*$H7,0)-1))</formula>
    </cfRule>
    <cfRule type="expression" dxfId="11" priority="999">
      <formula>AND($C7="Réseaux (EU/EP/ER/GAZ)", $F7&gt;0, $G7&gt;0, $AM$7&gt;=$F7, $AM$7&lt;=$G7)</formula>
    </cfRule>
    <cfRule type="expression" dxfId="12" priority="1000">
      <formula>AND($C7="Réseaux (EU/EP/ER/GAZ)", $F7&gt;0, $G7&gt;0, $AM$7&gt;=$F7, $AM$7&lt;=($F7+ROUND(($G7-$F7+1)*$H7,0)-1))</formula>
    </cfRule>
    <cfRule type="expression" dxfId="13" priority="1001">
      <formula>AND($C7="Regard &amp; Branchement", $F7&gt;0, $G7&gt;0, $AM$7&gt;=$F7, $AM$7&lt;=$G7)</formula>
    </cfRule>
    <cfRule type="expression" dxfId="14" priority="1002">
      <formula>AND($C7="Regard &amp; Branchement", $F7&gt;0, $G7&gt;0, $AM$7&gt;=$F7, $AM$7&lt;=($F7+ROUND(($G7-$F7+1)*$H7,0)-1))</formula>
    </cfRule>
    <cfRule type="expression" dxfId="15" priority="1003">
      <formula>AND($C7="Structure (couche de forme)", $F7&gt;0, $G7&gt;0, $AM$7&gt;=$F7, $AM$7&lt;=$G7)</formula>
    </cfRule>
    <cfRule type="expression" dxfId="16" priority="1004">
      <formula>AND($C7="Structure (couche de forme)", $F7&gt;0, $G7&gt;0, $AM$7&gt;=$F7, $AM$7&lt;=($F7+ROUND(($G7-$F7+1)*$H7,0)-1))</formula>
    </cfRule>
    <cfRule type="expression" dxfId="17" priority="1005">
      <formula>AND($C7="Fondation/Grave", $F7&gt;0, $G7&gt;0, $AM$7&gt;=$F7, $AM$7&lt;=$G7)</formula>
    </cfRule>
    <cfRule type="expression" dxfId="18" priority="1006">
      <formula>AND($C7="Fondation/Grave", $F7&gt;0, $G7&gt;0, $AM$7&gt;=$F7, $AM$7&lt;=($F7+ROUND(($G7-$F7+1)*$H7,0)-1))</formula>
    </cfRule>
    <cfRule type="expression" dxfId="19" priority="1007">
      <formula>AND($C7="Enrobés / Béton", $F7&gt;0, $G7&gt;0, $AM$7&gt;=$F7, $AM$7&lt;=$G7)</formula>
    </cfRule>
    <cfRule type="expression" dxfId="20" priority="1008">
      <formula>AND($C7="Enrobés / Béton", $F7&gt;0, $G7&gt;0, $AM$7&gt;=$F7, $AM$7&lt;=($F7+ROUND(($G7-$F7+1)*$H7,0)-1))</formula>
    </cfRule>
    <cfRule type="expression" dxfId="21" priority="1009">
      <formula>AND($C7="Bordures &amp; Trottoirs", $F7&gt;0, $G7&gt;0, $AM$7&gt;=$F7, $AM$7&lt;=$G7)</formula>
    </cfRule>
    <cfRule type="expression" dxfId="22" priority="1010">
      <formula>AND($C7="Bordures &amp; Trottoirs", $F7&gt;0, $G7&gt;0, $AM$7&gt;=$F7, $AM$7&lt;=($F7+ROUND(($G7-$F7+1)*$H7,0)-1))</formula>
    </cfRule>
    <cfRule type="expression" dxfId="23" priority="1011">
      <formula>AND($C7="Caniveaux &amp; Avaloirs", $F7&gt;0, $G7&gt;0, $AM$7&gt;=$F7, $AM$7&lt;=$G7)</formula>
    </cfRule>
    <cfRule type="expression" dxfId="24" priority="1012">
      <formula>AND($C7="Caniveaux &amp; Avaloirs", $F7&gt;0, $G7&gt;0, $AM$7&gt;=$F7, $AM$7&lt;=($F7+ROUND(($G7-$F7+1)*$H7,0)-1))</formula>
    </cfRule>
    <cfRule type="expression" dxfId="25" priority="1013">
      <formula>AND($C7="Éclairage / Candélabres", $F7&gt;0, $G7&gt;0, $AM$7&gt;=$F7, $AM$7&lt;=$G7)</formula>
    </cfRule>
    <cfRule type="expression" dxfId="26" priority="1014">
      <formula>AND($C7="Éclairage / Candélabres", $F7&gt;0, $G7&gt;0, $AM$7&gt;=$F7, $AM$7&lt;=($F7+ROUND(($G7-$F7+1)*$H7,0)-1))</formula>
    </cfRule>
    <cfRule type="expression" dxfId="27" priority="1015">
      <formula>AND($C7="Marquage &amp; Signalétique", $F7&gt;0, $G7&gt;0, $AM$7&gt;=$F7, $AM$7&lt;=$G7)</formula>
    </cfRule>
    <cfRule type="expression" dxfId="28" priority="1016">
      <formula>AND($C7="Marquage &amp; Signalétique", $F7&gt;0, $G7&gt;0, $AM$7&gt;=$F7, $AM$7&lt;=($F7+ROUND(($G7-$F7+1)*$H7,0)-1))</formula>
    </cfRule>
    <cfRule type="expression" dxfId="29" priority="1017">
      <formula>AND($C7="Espaces verts / Finitions", $F7&gt;0, $G7&gt;0, $AM$7&gt;=$F7, $AM$7&lt;=$G7)</formula>
    </cfRule>
    <cfRule type="expression" dxfId="30" priority="1018">
      <formula>AND($C7="Espaces verts / Finitions", $F7&gt;0, $G7&gt;0, $AM$7&gt;=$F7, $AM$7&lt;=($F7+ROUND(($G7-$F7+1)*$H7,0)-1))</formula>
    </cfRule>
    <cfRule type="expression" dxfId="31" priority="1019">
      <formula>AND($C7="Réception &amp; Réserves", $F7&gt;0, $G7&gt;0, $AM$7&gt;=$F7, $AM$7&lt;=$G7)</formula>
    </cfRule>
    <cfRule type="expression" dxfId="32" priority="1020">
      <formula>AND($C7="Réception &amp; Réserves", $F7&gt;0, $G7&gt;0, $AM$7&gt;=$F7, $AM$7&lt;=($F7+ROUND(($G7-$F7+1)*$H7,0)-1))</formula>
    </cfRule>
    <cfRule type="expression" dxfId="0" priority="1021">
      <formula>AND($C7="Réouverture circulation", $F7&gt;0, $G7&gt;0, $AM$7&gt;=$F7, $AM$7&lt;=$G7)</formula>
    </cfRule>
    <cfRule type="expression" dxfId="33" priority="1022">
      <formula>AND($C7="Réouverture circulation", $F7&gt;0, $G7&gt;0, $AM$7&gt;=$F7, $AM$7&lt;=($F7+ROUND(($G7-$F7+1)*$H7,0)-1))</formula>
    </cfRule>
  </conditionalFormatting>
  <conditionalFormatting sqref="AN7:AN43">
    <cfRule type="expression" dxfId="0" priority="30">
      <formula>($AN$7=TODAY())</formula>
    </cfRule>
  </conditionalFormatting>
  <conditionalFormatting sqref="AN8:AN43">
    <cfRule type="expression" dxfId="3" priority="1023">
      <formula>AND($C7="Études &amp; DICT", $F7&gt;0, $G7&gt;0, $AN$7&gt;=$F7, $AN$7&lt;=$G7)</formula>
    </cfRule>
    <cfRule type="expression" dxfId="4" priority="1024">
      <formula>AND($C7="Études &amp; DICT", $F7&gt;0, $G7&gt;0, $AN$7&gt;=$F7, $AN$7&lt;=($F7+ROUND(($G7-$F7+1)*$H7,0)-1))</formula>
    </cfRule>
    <cfRule type="expression" dxfId="5" priority="1025">
      <formula>AND($C7="Piquetage &amp; Implantation", $F7&gt;0, $G7&gt;0, $AN$7&gt;=$F7, $AN$7&lt;=$G7)</formula>
    </cfRule>
    <cfRule type="expression" dxfId="6" priority="1026">
      <formula>AND($C7="Piquetage &amp; Implantation", $F7&gt;0, $G7&gt;0, $AN$7&gt;=$F7, $AN$7&lt;=($F7+ROUND(($G7-$F7+1)*$H7,0)-1))</formula>
    </cfRule>
    <cfRule type="expression" dxfId="7" priority="1027">
      <formula>AND($C7="Préparation &amp; Signalisation", $F7&gt;0, $G7&gt;0, $AN$7&gt;=$F7, $AN$7&lt;=$G7)</formula>
    </cfRule>
    <cfRule type="expression" dxfId="8" priority="1028">
      <formula>AND($C7="Préparation &amp; Signalisation", $F7&gt;0, $G7&gt;0, $AN$7&gt;=$F7, $AN$7&lt;=($F7+ROUND(($G7-$F7+1)*$H7,0)-1))</formula>
    </cfRule>
    <cfRule type="expression" dxfId="9" priority="1029">
      <formula>AND($C7="Terrassement", $F7&gt;0, $G7&gt;0, $AN$7&gt;=$F7, $AN$7&lt;=$G7)</formula>
    </cfRule>
    <cfRule type="expression" dxfId="10" priority="1030">
      <formula>AND($C7="Terrassement", $F7&gt;0, $G7&gt;0, $AN$7&gt;=$F7, $AN$7&lt;=($F7+ROUND(($G7-$F7+1)*$H7,0)-1))</formula>
    </cfRule>
    <cfRule type="expression" dxfId="11" priority="1031">
      <formula>AND($C7="Réseaux (EU/EP/ER/GAZ)", $F7&gt;0, $G7&gt;0, $AN$7&gt;=$F7, $AN$7&lt;=$G7)</formula>
    </cfRule>
    <cfRule type="expression" dxfId="12" priority="1032">
      <formula>AND($C7="Réseaux (EU/EP/ER/GAZ)", $F7&gt;0, $G7&gt;0, $AN$7&gt;=$F7, $AN$7&lt;=($F7+ROUND(($G7-$F7+1)*$H7,0)-1))</formula>
    </cfRule>
    <cfRule type="expression" dxfId="13" priority="1033">
      <formula>AND($C7="Regard &amp; Branchement", $F7&gt;0, $G7&gt;0, $AN$7&gt;=$F7, $AN$7&lt;=$G7)</formula>
    </cfRule>
    <cfRule type="expression" dxfId="14" priority="1034">
      <formula>AND($C7="Regard &amp; Branchement", $F7&gt;0, $G7&gt;0, $AN$7&gt;=$F7, $AN$7&lt;=($F7+ROUND(($G7-$F7+1)*$H7,0)-1))</formula>
    </cfRule>
    <cfRule type="expression" dxfId="15" priority="1035">
      <formula>AND($C7="Structure (couche de forme)", $F7&gt;0, $G7&gt;0, $AN$7&gt;=$F7, $AN$7&lt;=$G7)</formula>
    </cfRule>
    <cfRule type="expression" dxfId="16" priority="1036">
      <formula>AND($C7="Structure (couche de forme)", $F7&gt;0, $G7&gt;0, $AN$7&gt;=$F7, $AN$7&lt;=($F7+ROUND(($G7-$F7+1)*$H7,0)-1))</formula>
    </cfRule>
    <cfRule type="expression" dxfId="17" priority="1037">
      <formula>AND($C7="Fondation/Grave", $F7&gt;0, $G7&gt;0, $AN$7&gt;=$F7, $AN$7&lt;=$G7)</formula>
    </cfRule>
    <cfRule type="expression" dxfId="18" priority="1038">
      <formula>AND($C7="Fondation/Grave", $F7&gt;0, $G7&gt;0, $AN$7&gt;=$F7, $AN$7&lt;=($F7+ROUND(($G7-$F7+1)*$H7,0)-1))</formula>
    </cfRule>
    <cfRule type="expression" dxfId="19" priority="1039">
      <formula>AND($C7="Enrobés / Béton", $F7&gt;0, $G7&gt;0, $AN$7&gt;=$F7, $AN$7&lt;=$G7)</formula>
    </cfRule>
    <cfRule type="expression" dxfId="20" priority="1040">
      <formula>AND($C7="Enrobés / Béton", $F7&gt;0, $G7&gt;0, $AN$7&gt;=$F7, $AN$7&lt;=($F7+ROUND(($G7-$F7+1)*$H7,0)-1))</formula>
    </cfRule>
    <cfRule type="expression" dxfId="21" priority="1041">
      <formula>AND($C7="Bordures &amp; Trottoirs", $F7&gt;0, $G7&gt;0, $AN$7&gt;=$F7, $AN$7&lt;=$G7)</formula>
    </cfRule>
    <cfRule type="expression" dxfId="22" priority="1042">
      <formula>AND($C7="Bordures &amp; Trottoirs", $F7&gt;0, $G7&gt;0, $AN$7&gt;=$F7, $AN$7&lt;=($F7+ROUND(($G7-$F7+1)*$H7,0)-1))</formula>
    </cfRule>
    <cfRule type="expression" dxfId="23" priority="1043">
      <formula>AND($C7="Caniveaux &amp; Avaloirs", $F7&gt;0, $G7&gt;0, $AN$7&gt;=$F7, $AN$7&lt;=$G7)</formula>
    </cfRule>
    <cfRule type="expression" dxfId="24" priority="1044">
      <formula>AND($C7="Caniveaux &amp; Avaloirs", $F7&gt;0, $G7&gt;0, $AN$7&gt;=$F7, $AN$7&lt;=($F7+ROUND(($G7-$F7+1)*$H7,0)-1))</formula>
    </cfRule>
    <cfRule type="expression" dxfId="25" priority="1045">
      <formula>AND($C7="Éclairage / Candélabres", $F7&gt;0, $G7&gt;0, $AN$7&gt;=$F7, $AN$7&lt;=$G7)</formula>
    </cfRule>
    <cfRule type="expression" dxfId="26" priority="1046">
      <formula>AND($C7="Éclairage / Candélabres", $F7&gt;0, $G7&gt;0, $AN$7&gt;=$F7, $AN$7&lt;=($F7+ROUND(($G7-$F7+1)*$H7,0)-1))</formula>
    </cfRule>
    <cfRule type="expression" dxfId="27" priority="1047">
      <formula>AND($C7="Marquage &amp; Signalétique", $F7&gt;0, $G7&gt;0, $AN$7&gt;=$F7, $AN$7&lt;=$G7)</formula>
    </cfRule>
    <cfRule type="expression" dxfId="28" priority="1048">
      <formula>AND($C7="Marquage &amp; Signalétique", $F7&gt;0, $G7&gt;0, $AN$7&gt;=$F7, $AN$7&lt;=($F7+ROUND(($G7-$F7+1)*$H7,0)-1))</formula>
    </cfRule>
    <cfRule type="expression" dxfId="29" priority="1049">
      <formula>AND($C7="Espaces verts / Finitions", $F7&gt;0, $G7&gt;0, $AN$7&gt;=$F7, $AN$7&lt;=$G7)</formula>
    </cfRule>
    <cfRule type="expression" dxfId="30" priority="1050">
      <formula>AND($C7="Espaces verts / Finitions", $F7&gt;0, $G7&gt;0, $AN$7&gt;=$F7, $AN$7&lt;=($F7+ROUND(($G7-$F7+1)*$H7,0)-1))</formula>
    </cfRule>
    <cfRule type="expression" dxfId="31" priority="1051">
      <formula>AND($C7="Réception &amp; Réserves", $F7&gt;0, $G7&gt;0, $AN$7&gt;=$F7, $AN$7&lt;=$G7)</formula>
    </cfRule>
    <cfRule type="expression" dxfId="32" priority="1052">
      <formula>AND($C7="Réception &amp; Réserves", $F7&gt;0, $G7&gt;0, $AN$7&gt;=$F7, $AN$7&lt;=($F7+ROUND(($G7-$F7+1)*$H7,0)-1))</formula>
    </cfRule>
    <cfRule type="expression" dxfId="0" priority="1053">
      <formula>AND($C7="Réouverture circulation", $F7&gt;0, $G7&gt;0, $AN$7&gt;=$F7, $AN$7&lt;=$G7)</formula>
    </cfRule>
    <cfRule type="expression" dxfId="33" priority="1054">
      <formula>AND($C7="Réouverture circulation", $F7&gt;0, $G7&gt;0, $AN$7&gt;=$F7, $AN$7&lt;=($F7+ROUND(($G7-$F7+1)*$H7,0)-1))</formula>
    </cfRule>
  </conditionalFormatting>
  <conditionalFormatting sqref="AO7:AO43">
    <cfRule type="expression" dxfId="0" priority="31">
      <formula>($AO$7=TODAY())</formula>
    </cfRule>
  </conditionalFormatting>
  <conditionalFormatting sqref="AO8:AO43">
    <cfRule type="expression" dxfId="3" priority="1055">
      <formula>AND($C7="Études &amp; DICT", $F7&gt;0, $G7&gt;0, $AO$7&gt;=$F7, $AO$7&lt;=$G7)</formula>
    </cfRule>
    <cfRule type="expression" dxfId="4" priority="1056">
      <formula>AND($C7="Études &amp; DICT", $F7&gt;0, $G7&gt;0, $AO$7&gt;=$F7, $AO$7&lt;=($F7+ROUND(($G7-$F7+1)*$H7,0)-1))</formula>
    </cfRule>
    <cfRule type="expression" dxfId="5" priority="1057">
      <formula>AND($C7="Piquetage &amp; Implantation", $F7&gt;0, $G7&gt;0, $AO$7&gt;=$F7, $AO$7&lt;=$G7)</formula>
    </cfRule>
    <cfRule type="expression" dxfId="6" priority="1058">
      <formula>AND($C7="Piquetage &amp; Implantation", $F7&gt;0, $G7&gt;0, $AO$7&gt;=$F7, $AO$7&lt;=($F7+ROUND(($G7-$F7+1)*$H7,0)-1))</formula>
    </cfRule>
    <cfRule type="expression" dxfId="7" priority="1059">
      <formula>AND($C7="Préparation &amp; Signalisation", $F7&gt;0, $G7&gt;0, $AO$7&gt;=$F7, $AO$7&lt;=$G7)</formula>
    </cfRule>
    <cfRule type="expression" dxfId="8" priority="1060">
      <formula>AND($C7="Préparation &amp; Signalisation", $F7&gt;0, $G7&gt;0, $AO$7&gt;=$F7, $AO$7&lt;=($F7+ROUND(($G7-$F7+1)*$H7,0)-1))</formula>
    </cfRule>
    <cfRule type="expression" dxfId="9" priority="1061">
      <formula>AND($C7="Terrassement", $F7&gt;0, $G7&gt;0, $AO$7&gt;=$F7, $AO$7&lt;=$G7)</formula>
    </cfRule>
    <cfRule type="expression" dxfId="10" priority="1062">
      <formula>AND($C7="Terrassement", $F7&gt;0, $G7&gt;0, $AO$7&gt;=$F7, $AO$7&lt;=($F7+ROUND(($G7-$F7+1)*$H7,0)-1))</formula>
    </cfRule>
    <cfRule type="expression" dxfId="11" priority="1063">
      <formula>AND($C7="Réseaux (EU/EP/ER/GAZ)", $F7&gt;0, $G7&gt;0, $AO$7&gt;=$F7, $AO$7&lt;=$G7)</formula>
    </cfRule>
    <cfRule type="expression" dxfId="12" priority="1064">
      <formula>AND($C7="Réseaux (EU/EP/ER/GAZ)", $F7&gt;0, $G7&gt;0, $AO$7&gt;=$F7, $AO$7&lt;=($F7+ROUND(($G7-$F7+1)*$H7,0)-1))</formula>
    </cfRule>
    <cfRule type="expression" dxfId="13" priority="1065">
      <formula>AND($C7="Regard &amp; Branchement", $F7&gt;0, $G7&gt;0, $AO$7&gt;=$F7, $AO$7&lt;=$G7)</formula>
    </cfRule>
    <cfRule type="expression" dxfId="14" priority="1066">
      <formula>AND($C7="Regard &amp; Branchement", $F7&gt;0, $G7&gt;0, $AO$7&gt;=$F7, $AO$7&lt;=($F7+ROUND(($G7-$F7+1)*$H7,0)-1))</formula>
    </cfRule>
    <cfRule type="expression" dxfId="15" priority="1067">
      <formula>AND($C7="Structure (couche de forme)", $F7&gt;0, $G7&gt;0, $AO$7&gt;=$F7, $AO$7&lt;=$G7)</formula>
    </cfRule>
    <cfRule type="expression" dxfId="16" priority="1068">
      <formula>AND($C7="Structure (couche de forme)", $F7&gt;0, $G7&gt;0, $AO$7&gt;=$F7, $AO$7&lt;=($F7+ROUND(($G7-$F7+1)*$H7,0)-1))</formula>
    </cfRule>
    <cfRule type="expression" dxfId="17" priority="1069">
      <formula>AND($C7="Fondation/Grave", $F7&gt;0, $G7&gt;0, $AO$7&gt;=$F7, $AO$7&lt;=$G7)</formula>
    </cfRule>
    <cfRule type="expression" dxfId="18" priority="1070">
      <formula>AND($C7="Fondation/Grave", $F7&gt;0, $G7&gt;0, $AO$7&gt;=$F7, $AO$7&lt;=($F7+ROUND(($G7-$F7+1)*$H7,0)-1))</formula>
    </cfRule>
    <cfRule type="expression" dxfId="19" priority="1071">
      <formula>AND($C7="Enrobés / Béton", $F7&gt;0, $G7&gt;0, $AO$7&gt;=$F7, $AO$7&lt;=$G7)</formula>
    </cfRule>
    <cfRule type="expression" dxfId="20" priority="1072">
      <formula>AND($C7="Enrobés / Béton", $F7&gt;0, $G7&gt;0, $AO$7&gt;=$F7, $AO$7&lt;=($F7+ROUND(($G7-$F7+1)*$H7,0)-1))</formula>
    </cfRule>
    <cfRule type="expression" dxfId="21" priority="1073">
      <formula>AND($C7="Bordures &amp; Trottoirs", $F7&gt;0, $G7&gt;0, $AO$7&gt;=$F7, $AO$7&lt;=$G7)</formula>
    </cfRule>
    <cfRule type="expression" dxfId="22" priority="1074">
      <formula>AND($C7="Bordures &amp; Trottoirs", $F7&gt;0, $G7&gt;0, $AO$7&gt;=$F7, $AO$7&lt;=($F7+ROUND(($G7-$F7+1)*$H7,0)-1))</formula>
    </cfRule>
    <cfRule type="expression" dxfId="23" priority="1075">
      <formula>AND($C7="Caniveaux &amp; Avaloirs", $F7&gt;0, $G7&gt;0, $AO$7&gt;=$F7, $AO$7&lt;=$G7)</formula>
    </cfRule>
    <cfRule type="expression" dxfId="24" priority="1076">
      <formula>AND($C7="Caniveaux &amp; Avaloirs", $F7&gt;0, $G7&gt;0, $AO$7&gt;=$F7, $AO$7&lt;=($F7+ROUND(($G7-$F7+1)*$H7,0)-1))</formula>
    </cfRule>
    <cfRule type="expression" dxfId="25" priority="1077">
      <formula>AND($C7="Éclairage / Candélabres", $F7&gt;0, $G7&gt;0, $AO$7&gt;=$F7, $AO$7&lt;=$G7)</formula>
    </cfRule>
    <cfRule type="expression" dxfId="26" priority="1078">
      <formula>AND($C7="Éclairage / Candélabres", $F7&gt;0, $G7&gt;0, $AO$7&gt;=$F7, $AO$7&lt;=($F7+ROUND(($G7-$F7+1)*$H7,0)-1))</formula>
    </cfRule>
    <cfRule type="expression" dxfId="27" priority="1079">
      <formula>AND($C7="Marquage &amp; Signalétique", $F7&gt;0, $G7&gt;0, $AO$7&gt;=$F7, $AO$7&lt;=$G7)</formula>
    </cfRule>
    <cfRule type="expression" dxfId="28" priority="1080">
      <formula>AND($C7="Marquage &amp; Signalétique", $F7&gt;0, $G7&gt;0, $AO$7&gt;=$F7, $AO$7&lt;=($F7+ROUND(($G7-$F7+1)*$H7,0)-1))</formula>
    </cfRule>
    <cfRule type="expression" dxfId="29" priority="1081">
      <formula>AND($C7="Espaces verts / Finitions", $F7&gt;0, $G7&gt;0, $AO$7&gt;=$F7, $AO$7&lt;=$G7)</formula>
    </cfRule>
    <cfRule type="expression" dxfId="30" priority="1082">
      <formula>AND($C7="Espaces verts / Finitions", $F7&gt;0, $G7&gt;0, $AO$7&gt;=$F7, $AO$7&lt;=($F7+ROUND(($G7-$F7+1)*$H7,0)-1))</formula>
    </cfRule>
    <cfRule type="expression" dxfId="31" priority="1083">
      <formula>AND($C7="Réception &amp; Réserves", $F7&gt;0, $G7&gt;0, $AO$7&gt;=$F7, $AO$7&lt;=$G7)</formula>
    </cfRule>
    <cfRule type="expression" dxfId="32" priority="1084">
      <formula>AND($C7="Réception &amp; Réserves", $F7&gt;0, $G7&gt;0, $AO$7&gt;=$F7, $AO$7&lt;=($F7+ROUND(($G7-$F7+1)*$H7,0)-1))</formula>
    </cfRule>
    <cfRule type="expression" dxfId="0" priority="1085">
      <formula>AND($C7="Réouverture circulation", $F7&gt;0, $G7&gt;0, $AO$7&gt;=$F7, $AO$7&lt;=$G7)</formula>
    </cfRule>
    <cfRule type="expression" dxfId="33" priority="1086">
      <formula>AND($C7="Réouverture circulation", $F7&gt;0, $G7&gt;0, $AO$7&gt;=$F7, $AO$7&lt;=($F7+ROUND(($G7-$F7+1)*$H7,0)-1))</formula>
    </cfRule>
  </conditionalFormatting>
  <conditionalFormatting sqref="AP7:AP43">
    <cfRule type="expression" dxfId="0" priority="32">
      <formula>($AP$7=TODAY())</formula>
    </cfRule>
  </conditionalFormatting>
  <conditionalFormatting sqref="AP8:AP43">
    <cfRule type="expression" dxfId="3" priority="1087">
      <formula>AND($C7="Études &amp; DICT", $F7&gt;0, $G7&gt;0, $AP$7&gt;=$F7, $AP$7&lt;=$G7)</formula>
    </cfRule>
    <cfRule type="expression" dxfId="4" priority="1088">
      <formula>AND($C7="Études &amp; DICT", $F7&gt;0, $G7&gt;0, $AP$7&gt;=$F7, $AP$7&lt;=($F7+ROUND(($G7-$F7+1)*$H7,0)-1))</formula>
    </cfRule>
    <cfRule type="expression" dxfId="5" priority="1089">
      <formula>AND($C7="Piquetage &amp; Implantation", $F7&gt;0, $G7&gt;0, $AP$7&gt;=$F7, $AP$7&lt;=$G7)</formula>
    </cfRule>
    <cfRule type="expression" dxfId="6" priority="1090">
      <formula>AND($C7="Piquetage &amp; Implantation", $F7&gt;0, $G7&gt;0, $AP$7&gt;=$F7, $AP$7&lt;=($F7+ROUND(($G7-$F7+1)*$H7,0)-1))</formula>
    </cfRule>
    <cfRule type="expression" dxfId="7" priority="1091">
      <formula>AND($C7="Préparation &amp; Signalisation", $F7&gt;0, $G7&gt;0, $AP$7&gt;=$F7, $AP$7&lt;=$G7)</formula>
    </cfRule>
    <cfRule type="expression" dxfId="8" priority="1092">
      <formula>AND($C7="Préparation &amp; Signalisation", $F7&gt;0, $G7&gt;0, $AP$7&gt;=$F7, $AP$7&lt;=($F7+ROUND(($G7-$F7+1)*$H7,0)-1))</formula>
    </cfRule>
    <cfRule type="expression" dxfId="9" priority="1093">
      <formula>AND($C7="Terrassement", $F7&gt;0, $G7&gt;0, $AP$7&gt;=$F7, $AP$7&lt;=$G7)</formula>
    </cfRule>
    <cfRule type="expression" dxfId="10" priority="1094">
      <formula>AND($C7="Terrassement", $F7&gt;0, $G7&gt;0, $AP$7&gt;=$F7, $AP$7&lt;=($F7+ROUND(($G7-$F7+1)*$H7,0)-1))</formula>
    </cfRule>
    <cfRule type="expression" dxfId="11" priority="1095">
      <formula>AND($C7="Réseaux (EU/EP/ER/GAZ)", $F7&gt;0, $G7&gt;0, $AP$7&gt;=$F7, $AP$7&lt;=$G7)</formula>
    </cfRule>
    <cfRule type="expression" dxfId="12" priority="1096">
      <formula>AND($C7="Réseaux (EU/EP/ER/GAZ)", $F7&gt;0, $G7&gt;0, $AP$7&gt;=$F7, $AP$7&lt;=($F7+ROUND(($G7-$F7+1)*$H7,0)-1))</formula>
    </cfRule>
    <cfRule type="expression" dxfId="13" priority="1097">
      <formula>AND($C7="Regard &amp; Branchement", $F7&gt;0, $G7&gt;0, $AP$7&gt;=$F7, $AP$7&lt;=$G7)</formula>
    </cfRule>
    <cfRule type="expression" dxfId="14" priority="1098">
      <formula>AND($C7="Regard &amp; Branchement", $F7&gt;0, $G7&gt;0, $AP$7&gt;=$F7, $AP$7&lt;=($F7+ROUND(($G7-$F7+1)*$H7,0)-1))</formula>
    </cfRule>
    <cfRule type="expression" dxfId="15" priority="1099">
      <formula>AND($C7="Structure (couche de forme)", $F7&gt;0, $G7&gt;0, $AP$7&gt;=$F7, $AP$7&lt;=$G7)</formula>
    </cfRule>
    <cfRule type="expression" dxfId="16" priority="1100">
      <formula>AND($C7="Structure (couche de forme)", $F7&gt;0, $G7&gt;0, $AP$7&gt;=$F7, $AP$7&lt;=($F7+ROUND(($G7-$F7+1)*$H7,0)-1))</formula>
    </cfRule>
    <cfRule type="expression" dxfId="17" priority="1101">
      <formula>AND($C7="Fondation/Grave", $F7&gt;0, $G7&gt;0, $AP$7&gt;=$F7, $AP$7&lt;=$G7)</formula>
    </cfRule>
    <cfRule type="expression" dxfId="18" priority="1102">
      <formula>AND($C7="Fondation/Grave", $F7&gt;0, $G7&gt;0, $AP$7&gt;=$F7, $AP$7&lt;=($F7+ROUND(($G7-$F7+1)*$H7,0)-1))</formula>
    </cfRule>
    <cfRule type="expression" dxfId="19" priority="1103">
      <formula>AND($C7="Enrobés / Béton", $F7&gt;0, $G7&gt;0, $AP$7&gt;=$F7, $AP$7&lt;=$G7)</formula>
    </cfRule>
    <cfRule type="expression" dxfId="20" priority="1104">
      <formula>AND($C7="Enrobés / Béton", $F7&gt;0, $G7&gt;0, $AP$7&gt;=$F7, $AP$7&lt;=($F7+ROUND(($G7-$F7+1)*$H7,0)-1))</formula>
    </cfRule>
    <cfRule type="expression" dxfId="21" priority="1105">
      <formula>AND($C7="Bordures &amp; Trottoirs", $F7&gt;0, $G7&gt;0, $AP$7&gt;=$F7, $AP$7&lt;=$G7)</formula>
    </cfRule>
    <cfRule type="expression" dxfId="22" priority="1106">
      <formula>AND($C7="Bordures &amp; Trottoirs", $F7&gt;0, $G7&gt;0, $AP$7&gt;=$F7, $AP$7&lt;=($F7+ROUND(($G7-$F7+1)*$H7,0)-1))</formula>
    </cfRule>
    <cfRule type="expression" dxfId="23" priority="1107">
      <formula>AND($C7="Caniveaux &amp; Avaloirs", $F7&gt;0, $G7&gt;0, $AP$7&gt;=$F7, $AP$7&lt;=$G7)</formula>
    </cfRule>
    <cfRule type="expression" dxfId="24" priority="1108">
      <formula>AND($C7="Caniveaux &amp; Avaloirs", $F7&gt;0, $G7&gt;0, $AP$7&gt;=$F7, $AP$7&lt;=($F7+ROUND(($G7-$F7+1)*$H7,0)-1))</formula>
    </cfRule>
    <cfRule type="expression" dxfId="25" priority="1109">
      <formula>AND($C7="Éclairage / Candélabres", $F7&gt;0, $G7&gt;0, $AP$7&gt;=$F7, $AP$7&lt;=$G7)</formula>
    </cfRule>
    <cfRule type="expression" dxfId="26" priority="1110">
      <formula>AND($C7="Éclairage / Candélabres", $F7&gt;0, $G7&gt;0, $AP$7&gt;=$F7, $AP$7&lt;=($F7+ROUND(($G7-$F7+1)*$H7,0)-1))</formula>
    </cfRule>
    <cfRule type="expression" dxfId="27" priority="1111">
      <formula>AND($C7="Marquage &amp; Signalétique", $F7&gt;0, $G7&gt;0, $AP$7&gt;=$F7, $AP$7&lt;=$G7)</formula>
    </cfRule>
    <cfRule type="expression" dxfId="28" priority="1112">
      <formula>AND($C7="Marquage &amp; Signalétique", $F7&gt;0, $G7&gt;0, $AP$7&gt;=$F7, $AP$7&lt;=($F7+ROUND(($G7-$F7+1)*$H7,0)-1))</formula>
    </cfRule>
    <cfRule type="expression" dxfId="29" priority="1113">
      <formula>AND($C7="Espaces verts / Finitions", $F7&gt;0, $G7&gt;0, $AP$7&gt;=$F7, $AP$7&lt;=$G7)</formula>
    </cfRule>
    <cfRule type="expression" dxfId="30" priority="1114">
      <formula>AND($C7="Espaces verts / Finitions", $F7&gt;0, $G7&gt;0, $AP$7&gt;=$F7, $AP$7&lt;=($F7+ROUND(($G7-$F7+1)*$H7,0)-1))</formula>
    </cfRule>
    <cfRule type="expression" dxfId="31" priority="1115">
      <formula>AND($C7="Réception &amp; Réserves", $F7&gt;0, $G7&gt;0, $AP$7&gt;=$F7, $AP$7&lt;=$G7)</formula>
    </cfRule>
    <cfRule type="expression" dxfId="32" priority="1116">
      <formula>AND($C7="Réception &amp; Réserves", $F7&gt;0, $G7&gt;0, $AP$7&gt;=$F7, $AP$7&lt;=($F7+ROUND(($G7-$F7+1)*$H7,0)-1))</formula>
    </cfRule>
    <cfRule type="expression" dxfId="0" priority="1117">
      <formula>AND($C7="Réouverture circulation", $F7&gt;0, $G7&gt;0, $AP$7&gt;=$F7, $AP$7&lt;=$G7)</formula>
    </cfRule>
    <cfRule type="expression" dxfId="33" priority="1118">
      <formula>AND($C7="Réouverture circulation", $F7&gt;0, $G7&gt;0, $AP$7&gt;=$F7, $AP$7&lt;=($F7+ROUND(($G7-$F7+1)*$H7,0)-1))</formula>
    </cfRule>
  </conditionalFormatting>
  <conditionalFormatting sqref="AQ7:AQ43">
    <cfRule type="expression" dxfId="0" priority="33">
      <formula>($AQ$7=TODAY())</formula>
    </cfRule>
  </conditionalFormatting>
  <conditionalFormatting sqref="AQ8:AQ43">
    <cfRule type="expression" dxfId="3" priority="1119">
      <formula>AND($C7="Études &amp; DICT", $F7&gt;0, $G7&gt;0, $AQ$7&gt;=$F7, $AQ$7&lt;=$G7)</formula>
    </cfRule>
    <cfRule type="expression" dxfId="4" priority="1120">
      <formula>AND($C7="Études &amp; DICT", $F7&gt;0, $G7&gt;0, $AQ$7&gt;=$F7, $AQ$7&lt;=($F7+ROUND(($G7-$F7+1)*$H7,0)-1))</formula>
    </cfRule>
    <cfRule type="expression" dxfId="5" priority="1121">
      <formula>AND($C7="Piquetage &amp; Implantation", $F7&gt;0, $G7&gt;0, $AQ$7&gt;=$F7, $AQ$7&lt;=$G7)</formula>
    </cfRule>
    <cfRule type="expression" dxfId="6" priority="1122">
      <formula>AND($C7="Piquetage &amp; Implantation", $F7&gt;0, $G7&gt;0, $AQ$7&gt;=$F7, $AQ$7&lt;=($F7+ROUND(($G7-$F7+1)*$H7,0)-1))</formula>
    </cfRule>
    <cfRule type="expression" dxfId="7" priority="1123">
      <formula>AND($C7="Préparation &amp; Signalisation", $F7&gt;0, $G7&gt;0, $AQ$7&gt;=$F7, $AQ$7&lt;=$G7)</formula>
    </cfRule>
    <cfRule type="expression" dxfId="8" priority="1124">
      <formula>AND($C7="Préparation &amp; Signalisation", $F7&gt;0, $G7&gt;0, $AQ$7&gt;=$F7, $AQ$7&lt;=($F7+ROUND(($G7-$F7+1)*$H7,0)-1))</formula>
    </cfRule>
    <cfRule type="expression" dxfId="9" priority="1125">
      <formula>AND($C7="Terrassement", $F7&gt;0, $G7&gt;0, $AQ$7&gt;=$F7, $AQ$7&lt;=$G7)</formula>
    </cfRule>
    <cfRule type="expression" dxfId="10" priority="1126">
      <formula>AND($C7="Terrassement", $F7&gt;0, $G7&gt;0, $AQ$7&gt;=$F7, $AQ$7&lt;=($F7+ROUND(($G7-$F7+1)*$H7,0)-1))</formula>
    </cfRule>
    <cfRule type="expression" dxfId="11" priority="1127">
      <formula>AND($C7="Réseaux (EU/EP/ER/GAZ)", $F7&gt;0, $G7&gt;0, $AQ$7&gt;=$F7, $AQ$7&lt;=$G7)</formula>
    </cfRule>
    <cfRule type="expression" dxfId="12" priority="1128">
      <formula>AND($C7="Réseaux (EU/EP/ER/GAZ)", $F7&gt;0, $G7&gt;0, $AQ$7&gt;=$F7, $AQ$7&lt;=($F7+ROUND(($G7-$F7+1)*$H7,0)-1))</formula>
    </cfRule>
    <cfRule type="expression" dxfId="13" priority="1129">
      <formula>AND($C7="Regard &amp; Branchement", $F7&gt;0, $G7&gt;0, $AQ$7&gt;=$F7, $AQ$7&lt;=$G7)</formula>
    </cfRule>
    <cfRule type="expression" dxfId="14" priority="1130">
      <formula>AND($C7="Regard &amp; Branchement", $F7&gt;0, $G7&gt;0, $AQ$7&gt;=$F7, $AQ$7&lt;=($F7+ROUND(($G7-$F7+1)*$H7,0)-1))</formula>
    </cfRule>
    <cfRule type="expression" dxfId="15" priority="1131">
      <formula>AND($C7="Structure (couche de forme)", $F7&gt;0, $G7&gt;0, $AQ$7&gt;=$F7, $AQ$7&lt;=$G7)</formula>
    </cfRule>
    <cfRule type="expression" dxfId="16" priority="1132">
      <formula>AND($C7="Structure (couche de forme)", $F7&gt;0, $G7&gt;0, $AQ$7&gt;=$F7, $AQ$7&lt;=($F7+ROUND(($G7-$F7+1)*$H7,0)-1))</formula>
    </cfRule>
    <cfRule type="expression" dxfId="17" priority="1133">
      <formula>AND($C7="Fondation/Grave", $F7&gt;0, $G7&gt;0, $AQ$7&gt;=$F7, $AQ$7&lt;=$G7)</formula>
    </cfRule>
    <cfRule type="expression" dxfId="18" priority="1134">
      <formula>AND($C7="Fondation/Grave", $F7&gt;0, $G7&gt;0, $AQ$7&gt;=$F7, $AQ$7&lt;=($F7+ROUND(($G7-$F7+1)*$H7,0)-1))</formula>
    </cfRule>
    <cfRule type="expression" dxfId="19" priority="1135">
      <formula>AND($C7="Enrobés / Béton", $F7&gt;0, $G7&gt;0, $AQ$7&gt;=$F7, $AQ$7&lt;=$G7)</formula>
    </cfRule>
    <cfRule type="expression" dxfId="20" priority="1136">
      <formula>AND($C7="Enrobés / Béton", $F7&gt;0, $G7&gt;0, $AQ$7&gt;=$F7, $AQ$7&lt;=($F7+ROUND(($G7-$F7+1)*$H7,0)-1))</formula>
    </cfRule>
    <cfRule type="expression" dxfId="21" priority="1137">
      <formula>AND($C7="Bordures &amp; Trottoirs", $F7&gt;0, $G7&gt;0, $AQ$7&gt;=$F7, $AQ$7&lt;=$G7)</formula>
    </cfRule>
    <cfRule type="expression" dxfId="22" priority="1138">
      <formula>AND($C7="Bordures &amp; Trottoirs", $F7&gt;0, $G7&gt;0, $AQ$7&gt;=$F7, $AQ$7&lt;=($F7+ROUND(($G7-$F7+1)*$H7,0)-1))</formula>
    </cfRule>
    <cfRule type="expression" dxfId="23" priority="1139">
      <formula>AND($C7="Caniveaux &amp; Avaloirs", $F7&gt;0, $G7&gt;0, $AQ$7&gt;=$F7, $AQ$7&lt;=$G7)</formula>
    </cfRule>
    <cfRule type="expression" dxfId="24" priority="1140">
      <formula>AND($C7="Caniveaux &amp; Avaloirs", $F7&gt;0, $G7&gt;0, $AQ$7&gt;=$F7, $AQ$7&lt;=($F7+ROUND(($G7-$F7+1)*$H7,0)-1))</formula>
    </cfRule>
    <cfRule type="expression" dxfId="25" priority="1141">
      <formula>AND($C7="Éclairage / Candélabres", $F7&gt;0, $G7&gt;0, $AQ$7&gt;=$F7, $AQ$7&lt;=$G7)</formula>
    </cfRule>
    <cfRule type="expression" dxfId="26" priority="1142">
      <formula>AND($C7="Éclairage / Candélabres", $F7&gt;0, $G7&gt;0, $AQ$7&gt;=$F7, $AQ$7&lt;=($F7+ROUND(($G7-$F7+1)*$H7,0)-1))</formula>
    </cfRule>
    <cfRule type="expression" dxfId="27" priority="1143">
      <formula>AND($C7="Marquage &amp; Signalétique", $F7&gt;0, $G7&gt;0, $AQ$7&gt;=$F7, $AQ$7&lt;=$G7)</formula>
    </cfRule>
    <cfRule type="expression" dxfId="28" priority="1144">
      <formula>AND($C7="Marquage &amp; Signalétique", $F7&gt;0, $G7&gt;0, $AQ$7&gt;=$F7, $AQ$7&lt;=($F7+ROUND(($G7-$F7+1)*$H7,0)-1))</formula>
    </cfRule>
    <cfRule type="expression" dxfId="29" priority="1145">
      <formula>AND($C7="Espaces verts / Finitions", $F7&gt;0, $G7&gt;0, $AQ$7&gt;=$F7, $AQ$7&lt;=$G7)</formula>
    </cfRule>
    <cfRule type="expression" dxfId="30" priority="1146">
      <formula>AND($C7="Espaces verts / Finitions", $F7&gt;0, $G7&gt;0, $AQ$7&gt;=$F7, $AQ$7&lt;=($F7+ROUND(($G7-$F7+1)*$H7,0)-1))</formula>
    </cfRule>
    <cfRule type="expression" dxfId="31" priority="1147">
      <formula>AND($C7="Réception &amp; Réserves", $F7&gt;0, $G7&gt;0, $AQ$7&gt;=$F7, $AQ$7&lt;=$G7)</formula>
    </cfRule>
    <cfRule type="expression" dxfId="32" priority="1148">
      <formula>AND($C7="Réception &amp; Réserves", $F7&gt;0, $G7&gt;0, $AQ$7&gt;=$F7, $AQ$7&lt;=($F7+ROUND(($G7-$F7+1)*$H7,0)-1))</formula>
    </cfRule>
    <cfRule type="expression" dxfId="0" priority="1149">
      <formula>AND($C7="Réouverture circulation", $F7&gt;0, $G7&gt;0, $AQ$7&gt;=$F7, $AQ$7&lt;=$G7)</formula>
    </cfRule>
    <cfRule type="expression" dxfId="33" priority="1150">
      <formula>AND($C7="Réouverture circulation", $F7&gt;0, $G7&gt;0, $AQ$7&gt;=$F7, $AQ$7&lt;=($F7+ROUND(($G7-$F7+1)*$H7,0)-1))</formula>
    </cfRule>
  </conditionalFormatting>
  <conditionalFormatting sqref="AR7:AR43">
    <cfRule type="expression" dxfId="0" priority="34">
      <formula>($AR$7=TODAY())</formula>
    </cfRule>
  </conditionalFormatting>
  <conditionalFormatting sqref="AR8:AR43">
    <cfRule type="expression" dxfId="3" priority="1151">
      <formula>AND($C7="Études &amp; DICT", $F7&gt;0, $G7&gt;0, $AR$7&gt;=$F7, $AR$7&lt;=$G7)</formula>
    </cfRule>
    <cfRule type="expression" dxfId="4" priority="1152">
      <formula>AND($C7="Études &amp; DICT", $F7&gt;0, $G7&gt;0, $AR$7&gt;=$F7, $AR$7&lt;=($F7+ROUND(($G7-$F7+1)*$H7,0)-1))</formula>
    </cfRule>
    <cfRule type="expression" dxfId="5" priority="1153">
      <formula>AND($C7="Piquetage &amp; Implantation", $F7&gt;0, $G7&gt;0, $AR$7&gt;=$F7, $AR$7&lt;=$G7)</formula>
    </cfRule>
    <cfRule type="expression" dxfId="6" priority="1154">
      <formula>AND($C7="Piquetage &amp; Implantation", $F7&gt;0, $G7&gt;0, $AR$7&gt;=$F7, $AR$7&lt;=($F7+ROUND(($G7-$F7+1)*$H7,0)-1))</formula>
    </cfRule>
    <cfRule type="expression" dxfId="7" priority="1155">
      <formula>AND($C7="Préparation &amp; Signalisation", $F7&gt;0, $G7&gt;0, $AR$7&gt;=$F7, $AR$7&lt;=$G7)</formula>
    </cfRule>
    <cfRule type="expression" dxfId="8" priority="1156">
      <formula>AND($C7="Préparation &amp; Signalisation", $F7&gt;0, $G7&gt;0, $AR$7&gt;=$F7, $AR$7&lt;=($F7+ROUND(($G7-$F7+1)*$H7,0)-1))</formula>
    </cfRule>
    <cfRule type="expression" dxfId="9" priority="1157">
      <formula>AND($C7="Terrassement", $F7&gt;0, $G7&gt;0, $AR$7&gt;=$F7, $AR$7&lt;=$G7)</formula>
    </cfRule>
    <cfRule type="expression" dxfId="10" priority="1158">
      <formula>AND($C7="Terrassement", $F7&gt;0, $G7&gt;0, $AR$7&gt;=$F7, $AR$7&lt;=($F7+ROUND(($G7-$F7+1)*$H7,0)-1))</formula>
    </cfRule>
    <cfRule type="expression" dxfId="11" priority="1159">
      <formula>AND($C7="Réseaux (EU/EP/ER/GAZ)", $F7&gt;0, $G7&gt;0, $AR$7&gt;=$F7, $AR$7&lt;=$G7)</formula>
    </cfRule>
    <cfRule type="expression" dxfId="12" priority="1160">
      <formula>AND($C7="Réseaux (EU/EP/ER/GAZ)", $F7&gt;0, $G7&gt;0, $AR$7&gt;=$F7, $AR$7&lt;=($F7+ROUND(($G7-$F7+1)*$H7,0)-1))</formula>
    </cfRule>
    <cfRule type="expression" dxfId="13" priority="1161">
      <formula>AND($C7="Regard &amp; Branchement", $F7&gt;0, $G7&gt;0, $AR$7&gt;=$F7, $AR$7&lt;=$G7)</formula>
    </cfRule>
    <cfRule type="expression" dxfId="14" priority="1162">
      <formula>AND($C7="Regard &amp; Branchement", $F7&gt;0, $G7&gt;0, $AR$7&gt;=$F7, $AR$7&lt;=($F7+ROUND(($G7-$F7+1)*$H7,0)-1))</formula>
    </cfRule>
    <cfRule type="expression" dxfId="15" priority="1163">
      <formula>AND($C7="Structure (couche de forme)", $F7&gt;0, $G7&gt;0, $AR$7&gt;=$F7, $AR$7&lt;=$G7)</formula>
    </cfRule>
    <cfRule type="expression" dxfId="16" priority="1164">
      <formula>AND($C7="Structure (couche de forme)", $F7&gt;0, $G7&gt;0, $AR$7&gt;=$F7, $AR$7&lt;=($F7+ROUND(($G7-$F7+1)*$H7,0)-1))</formula>
    </cfRule>
    <cfRule type="expression" dxfId="17" priority="1165">
      <formula>AND($C7="Fondation/Grave", $F7&gt;0, $G7&gt;0, $AR$7&gt;=$F7, $AR$7&lt;=$G7)</formula>
    </cfRule>
    <cfRule type="expression" dxfId="18" priority="1166">
      <formula>AND($C7="Fondation/Grave", $F7&gt;0, $G7&gt;0, $AR$7&gt;=$F7, $AR$7&lt;=($F7+ROUND(($G7-$F7+1)*$H7,0)-1))</formula>
    </cfRule>
    <cfRule type="expression" dxfId="19" priority="1167">
      <formula>AND($C7="Enrobés / Béton", $F7&gt;0, $G7&gt;0, $AR$7&gt;=$F7, $AR$7&lt;=$G7)</formula>
    </cfRule>
    <cfRule type="expression" dxfId="20" priority="1168">
      <formula>AND($C7="Enrobés / Béton", $F7&gt;0, $G7&gt;0, $AR$7&gt;=$F7, $AR$7&lt;=($F7+ROUND(($G7-$F7+1)*$H7,0)-1))</formula>
    </cfRule>
    <cfRule type="expression" dxfId="21" priority="1169">
      <formula>AND($C7="Bordures &amp; Trottoirs", $F7&gt;0, $G7&gt;0, $AR$7&gt;=$F7, $AR$7&lt;=$G7)</formula>
    </cfRule>
    <cfRule type="expression" dxfId="22" priority="1170">
      <formula>AND($C7="Bordures &amp; Trottoirs", $F7&gt;0, $G7&gt;0, $AR$7&gt;=$F7, $AR$7&lt;=($F7+ROUND(($G7-$F7+1)*$H7,0)-1))</formula>
    </cfRule>
    <cfRule type="expression" dxfId="23" priority="1171">
      <formula>AND($C7="Caniveaux &amp; Avaloirs", $F7&gt;0, $G7&gt;0, $AR$7&gt;=$F7, $AR$7&lt;=$G7)</formula>
    </cfRule>
    <cfRule type="expression" dxfId="24" priority="1172">
      <formula>AND($C7="Caniveaux &amp; Avaloirs", $F7&gt;0, $G7&gt;0, $AR$7&gt;=$F7, $AR$7&lt;=($F7+ROUND(($G7-$F7+1)*$H7,0)-1))</formula>
    </cfRule>
    <cfRule type="expression" dxfId="25" priority="1173">
      <formula>AND($C7="Éclairage / Candélabres", $F7&gt;0, $G7&gt;0, $AR$7&gt;=$F7, $AR$7&lt;=$G7)</formula>
    </cfRule>
    <cfRule type="expression" dxfId="26" priority="1174">
      <formula>AND($C7="Éclairage / Candélabres", $F7&gt;0, $G7&gt;0, $AR$7&gt;=$F7, $AR$7&lt;=($F7+ROUND(($G7-$F7+1)*$H7,0)-1))</formula>
    </cfRule>
    <cfRule type="expression" dxfId="27" priority="1175">
      <formula>AND($C7="Marquage &amp; Signalétique", $F7&gt;0, $G7&gt;0, $AR$7&gt;=$F7, $AR$7&lt;=$G7)</formula>
    </cfRule>
    <cfRule type="expression" dxfId="28" priority="1176">
      <formula>AND($C7="Marquage &amp; Signalétique", $F7&gt;0, $G7&gt;0, $AR$7&gt;=$F7, $AR$7&lt;=($F7+ROUND(($G7-$F7+1)*$H7,0)-1))</formula>
    </cfRule>
    <cfRule type="expression" dxfId="29" priority="1177">
      <formula>AND($C7="Espaces verts / Finitions", $F7&gt;0, $G7&gt;0, $AR$7&gt;=$F7, $AR$7&lt;=$G7)</formula>
    </cfRule>
    <cfRule type="expression" dxfId="30" priority="1178">
      <formula>AND($C7="Espaces verts / Finitions", $F7&gt;0, $G7&gt;0, $AR$7&gt;=$F7, $AR$7&lt;=($F7+ROUND(($G7-$F7+1)*$H7,0)-1))</formula>
    </cfRule>
    <cfRule type="expression" dxfId="31" priority="1179">
      <formula>AND($C7="Réception &amp; Réserves", $F7&gt;0, $G7&gt;0, $AR$7&gt;=$F7, $AR$7&lt;=$G7)</formula>
    </cfRule>
    <cfRule type="expression" dxfId="32" priority="1180">
      <formula>AND($C7="Réception &amp; Réserves", $F7&gt;0, $G7&gt;0, $AR$7&gt;=$F7, $AR$7&lt;=($F7+ROUND(($G7-$F7+1)*$H7,0)-1))</formula>
    </cfRule>
    <cfRule type="expression" dxfId="0" priority="1181">
      <formula>AND($C7="Réouverture circulation", $F7&gt;0, $G7&gt;0, $AR$7&gt;=$F7, $AR$7&lt;=$G7)</formula>
    </cfRule>
    <cfRule type="expression" dxfId="33" priority="1182">
      <formula>AND($C7="Réouverture circulation", $F7&gt;0, $G7&gt;0, $AR$7&gt;=$F7, $AR$7&lt;=($F7+ROUND(($G7-$F7+1)*$H7,0)-1))</formula>
    </cfRule>
  </conditionalFormatting>
  <conditionalFormatting sqref="AS7:AS43">
    <cfRule type="expression" dxfId="0" priority="35">
      <formula>($AS$7=TODAY())</formula>
    </cfRule>
  </conditionalFormatting>
  <conditionalFormatting sqref="AS8:AS43">
    <cfRule type="expression" dxfId="3" priority="1183">
      <formula>AND($C7="Études &amp; DICT", $F7&gt;0, $G7&gt;0, $AS$7&gt;=$F7, $AS$7&lt;=$G7)</formula>
    </cfRule>
    <cfRule type="expression" dxfId="4" priority="1184">
      <formula>AND($C7="Études &amp; DICT", $F7&gt;0, $G7&gt;0, $AS$7&gt;=$F7, $AS$7&lt;=($F7+ROUND(($G7-$F7+1)*$H7,0)-1))</formula>
    </cfRule>
    <cfRule type="expression" dxfId="5" priority="1185">
      <formula>AND($C7="Piquetage &amp; Implantation", $F7&gt;0, $G7&gt;0, $AS$7&gt;=$F7, $AS$7&lt;=$G7)</formula>
    </cfRule>
    <cfRule type="expression" dxfId="6" priority="1186">
      <formula>AND($C7="Piquetage &amp; Implantation", $F7&gt;0, $G7&gt;0, $AS$7&gt;=$F7, $AS$7&lt;=($F7+ROUND(($G7-$F7+1)*$H7,0)-1))</formula>
    </cfRule>
    <cfRule type="expression" dxfId="7" priority="1187">
      <formula>AND($C7="Préparation &amp; Signalisation", $F7&gt;0, $G7&gt;0, $AS$7&gt;=$F7, $AS$7&lt;=$G7)</formula>
    </cfRule>
    <cfRule type="expression" dxfId="8" priority="1188">
      <formula>AND($C7="Préparation &amp; Signalisation", $F7&gt;0, $G7&gt;0, $AS$7&gt;=$F7, $AS$7&lt;=($F7+ROUND(($G7-$F7+1)*$H7,0)-1))</formula>
    </cfRule>
    <cfRule type="expression" dxfId="9" priority="1189">
      <formula>AND($C7="Terrassement", $F7&gt;0, $G7&gt;0, $AS$7&gt;=$F7, $AS$7&lt;=$G7)</formula>
    </cfRule>
    <cfRule type="expression" dxfId="10" priority="1190">
      <formula>AND($C7="Terrassement", $F7&gt;0, $G7&gt;0, $AS$7&gt;=$F7, $AS$7&lt;=($F7+ROUND(($G7-$F7+1)*$H7,0)-1))</formula>
    </cfRule>
    <cfRule type="expression" dxfId="11" priority="1191">
      <formula>AND($C7="Réseaux (EU/EP/ER/GAZ)", $F7&gt;0, $G7&gt;0, $AS$7&gt;=$F7, $AS$7&lt;=$G7)</formula>
    </cfRule>
    <cfRule type="expression" dxfId="12" priority="1192">
      <formula>AND($C7="Réseaux (EU/EP/ER/GAZ)", $F7&gt;0, $G7&gt;0, $AS$7&gt;=$F7, $AS$7&lt;=($F7+ROUND(($G7-$F7+1)*$H7,0)-1))</formula>
    </cfRule>
    <cfRule type="expression" dxfId="13" priority="1193">
      <formula>AND($C7="Regard &amp; Branchement", $F7&gt;0, $G7&gt;0, $AS$7&gt;=$F7, $AS$7&lt;=$G7)</formula>
    </cfRule>
    <cfRule type="expression" dxfId="14" priority="1194">
      <formula>AND($C7="Regard &amp; Branchement", $F7&gt;0, $G7&gt;0, $AS$7&gt;=$F7, $AS$7&lt;=($F7+ROUND(($G7-$F7+1)*$H7,0)-1))</formula>
    </cfRule>
    <cfRule type="expression" dxfId="15" priority="1195">
      <formula>AND($C7="Structure (couche de forme)", $F7&gt;0, $G7&gt;0, $AS$7&gt;=$F7, $AS$7&lt;=$G7)</formula>
    </cfRule>
    <cfRule type="expression" dxfId="16" priority="1196">
      <formula>AND($C7="Structure (couche de forme)", $F7&gt;0, $G7&gt;0, $AS$7&gt;=$F7, $AS$7&lt;=($F7+ROUND(($G7-$F7+1)*$H7,0)-1))</formula>
    </cfRule>
    <cfRule type="expression" dxfId="17" priority="1197">
      <formula>AND($C7="Fondation/Grave", $F7&gt;0, $G7&gt;0, $AS$7&gt;=$F7, $AS$7&lt;=$G7)</formula>
    </cfRule>
    <cfRule type="expression" dxfId="18" priority="1198">
      <formula>AND($C7="Fondation/Grave", $F7&gt;0, $G7&gt;0, $AS$7&gt;=$F7, $AS$7&lt;=($F7+ROUND(($G7-$F7+1)*$H7,0)-1))</formula>
    </cfRule>
    <cfRule type="expression" dxfId="19" priority="1199">
      <formula>AND($C7="Enrobés / Béton", $F7&gt;0, $G7&gt;0, $AS$7&gt;=$F7, $AS$7&lt;=$G7)</formula>
    </cfRule>
    <cfRule type="expression" dxfId="20" priority="1200">
      <formula>AND($C7="Enrobés / Béton", $F7&gt;0, $G7&gt;0, $AS$7&gt;=$F7, $AS$7&lt;=($F7+ROUND(($G7-$F7+1)*$H7,0)-1))</formula>
    </cfRule>
    <cfRule type="expression" dxfId="21" priority="1201">
      <formula>AND($C7="Bordures &amp; Trottoirs", $F7&gt;0, $G7&gt;0, $AS$7&gt;=$F7, $AS$7&lt;=$G7)</formula>
    </cfRule>
    <cfRule type="expression" dxfId="22" priority="1202">
      <formula>AND($C7="Bordures &amp; Trottoirs", $F7&gt;0, $G7&gt;0, $AS$7&gt;=$F7, $AS$7&lt;=($F7+ROUND(($G7-$F7+1)*$H7,0)-1))</formula>
    </cfRule>
    <cfRule type="expression" dxfId="23" priority="1203">
      <formula>AND($C7="Caniveaux &amp; Avaloirs", $F7&gt;0, $G7&gt;0, $AS$7&gt;=$F7, $AS$7&lt;=$G7)</formula>
    </cfRule>
    <cfRule type="expression" dxfId="24" priority="1204">
      <formula>AND($C7="Caniveaux &amp; Avaloirs", $F7&gt;0, $G7&gt;0, $AS$7&gt;=$F7, $AS$7&lt;=($F7+ROUND(($G7-$F7+1)*$H7,0)-1))</formula>
    </cfRule>
    <cfRule type="expression" dxfId="25" priority="1205">
      <formula>AND($C7="Éclairage / Candélabres", $F7&gt;0, $G7&gt;0, $AS$7&gt;=$F7, $AS$7&lt;=$G7)</formula>
    </cfRule>
    <cfRule type="expression" dxfId="26" priority="1206">
      <formula>AND($C7="Éclairage / Candélabres", $F7&gt;0, $G7&gt;0, $AS$7&gt;=$F7, $AS$7&lt;=($F7+ROUND(($G7-$F7+1)*$H7,0)-1))</formula>
    </cfRule>
    <cfRule type="expression" dxfId="27" priority="1207">
      <formula>AND($C7="Marquage &amp; Signalétique", $F7&gt;0, $G7&gt;0, $AS$7&gt;=$F7, $AS$7&lt;=$G7)</formula>
    </cfRule>
    <cfRule type="expression" dxfId="28" priority="1208">
      <formula>AND($C7="Marquage &amp; Signalétique", $F7&gt;0, $G7&gt;0, $AS$7&gt;=$F7, $AS$7&lt;=($F7+ROUND(($G7-$F7+1)*$H7,0)-1))</formula>
    </cfRule>
    <cfRule type="expression" dxfId="29" priority="1209">
      <formula>AND($C7="Espaces verts / Finitions", $F7&gt;0, $G7&gt;0, $AS$7&gt;=$F7, $AS$7&lt;=$G7)</formula>
    </cfRule>
    <cfRule type="expression" dxfId="30" priority="1210">
      <formula>AND($C7="Espaces verts / Finitions", $F7&gt;0, $G7&gt;0, $AS$7&gt;=$F7, $AS$7&lt;=($F7+ROUND(($G7-$F7+1)*$H7,0)-1))</formula>
    </cfRule>
    <cfRule type="expression" dxfId="31" priority="1211">
      <formula>AND($C7="Réception &amp; Réserves", $F7&gt;0, $G7&gt;0, $AS$7&gt;=$F7, $AS$7&lt;=$G7)</formula>
    </cfRule>
    <cfRule type="expression" dxfId="32" priority="1212">
      <formula>AND($C7="Réception &amp; Réserves", $F7&gt;0, $G7&gt;0, $AS$7&gt;=$F7, $AS$7&lt;=($F7+ROUND(($G7-$F7+1)*$H7,0)-1))</formula>
    </cfRule>
    <cfRule type="expression" dxfId="0" priority="1213">
      <formula>AND($C7="Réouverture circulation", $F7&gt;0, $G7&gt;0, $AS$7&gt;=$F7, $AS$7&lt;=$G7)</formula>
    </cfRule>
    <cfRule type="expression" dxfId="33" priority="1214">
      <formula>AND($C7="Réouverture circulation", $F7&gt;0, $G7&gt;0, $AS$7&gt;=$F7, $AS$7&lt;=($F7+ROUND(($G7-$F7+1)*$H7,0)-1))</formula>
    </cfRule>
  </conditionalFormatting>
  <conditionalFormatting sqref="AT7:AT43">
    <cfRule type="expression" dxfId="0" priority="36">
      <formula>($AT$7=TODAY())</formula>
    </cfRule>
  </conditionalFormatting>
  <conditionalFormatting sqref="AT8:AT43">
    <cfRule type="expression" dxfId="3" priority="1215">
      <formula>AND($C7="Études &amp; DICT", $F7&gt;0, $G7&gt;0, $AT$7&gt;=$F7, $AT$7&lt;=$G7)</formula>
    </cfRule>
    <cfRule type="expression" dxfId="4" priority="1216">
      <formula>AND($C7="Études &amp; DICT", $F7&gt;0, $G7&gt;0, $AT$7&gt;=$F7, $AT$7&lt;=($F7+ROUND(($G7-$F7+1)*$H7,0)-1))</formula>
    </cfRule>
    <cfRule type="expression" dxfId="5" priority="1217">
      <formula>AND($C7="Piquetage &amp; Implantation", $F7&gt;0, $G7&gt;0, $AT$7&gt;=$F7, $AT$7&lt;=$G7)</formula>
    </cfRule>
    <cfRule type="expression" dxfId="6" priority="1218">
      <formula>AND($C7="Piquetage &amp; Implantation", $F7&gt;0, $G7&gt;0, $AT$7&gt;=$F7, $AT$7&lt;=($F7+ROUND(($G7-$F7+1)*$H7,0)-1))</formula>
    </cfRule>
    <cfRule type="expression" dxfId="7" priority="1219">
      <formula>AND($C7="Préparation &amp; Signalisation", $F7&gt;0, $G7&gt;0, $AT$7&gt;=$F7, $AT$7&lt;=$G7)</formula>
    </cfRule>
    <cfRule type="expression" dxfId="8" priority="1220">
      <formula>AND($C7="Préparation &amp; Signalisation", $F7&gt;0, $G7&gt;0, $AT$7&gt;=$F7, $AT$7&lt;=($F7+ROUND(($G7-$F7+1)*$H7,0)-1))</formula>
    </cfRule>
    <cfRule type="expression" dxfId="9" priority="1221">
      <formula>AND($C7="Terrassement", $F7&gt;0, $G7&gt;0, $AT$7&gt;=$F7, $AT$7&lt;=$G7)</formula>
    </cfRule>
    <cfRule type="expression" dxfId="10" priority="1222">
      <formula>AND($C7="Terrassement", $F7&gt;0, $G7&gt;0, $AT$7&gt;=$F7, $AT$7&lt;=($F7+ROUND(($G7-$F7+1)*$H7,0)-1))</formula>
    </cfRule>
    <cfRule type="expression" dxfId="11" priority="1223">
      <formula>AND($C7="Réseaux (EU/EP/ER/GAZ)", $F7&gt;0, $G7&gt;0, $AT$7&gt;=$F7, $AT$7&lt;=$G7)</formula>
    </cfRule>
    <cfRule type="expression" dxfId="12" priority="1224">
      <formula>AND($C7="Réseaux (EU/EP/ER/GAZ)", $F7&gt;0, $G7&gt;0, $AT$7&gt;=$F7, $AT$7&lt;=($F7+ROUND(($G7-$F7+1)*$H7,0)-1))</formula>
    </cfRule>
    <cfRule type="expression" dxfId="13" priority="1225">
      <formula>AND($C7="Regard &amp; Branchement", $F7&gt;0, $G7&gt;0, $AT$7&gt;=$F7, $AT$7&lt;=$G7)</formula>
    </cfRule>
    <cfRule type="expression" dxfId="14" priority="1226">
      <formula>AND($C7="Regard &amp; Branchement", $F7&gt;0, $G7&gt;0, $AT$7&gt;=$F7, $AT$7&lt;=($F7+ROUND(($G7-$F7+1)*$H7,0)-1))</formula>
    </cfRule>
    <cfRule type="expression" dxfId="15" priority="1227">
      <formula>AND($C7="Structure (couche de forme)", $F7&gt;0, $G7&gt;0, $AT$7&gt;=$F7, $AT$7&lt;=$G7)</formula>
    </cfRule>
    <cfRule type="expression" dxfId="16" priority="1228">
      <formula>AND($C7="Structure (couche de forme)", $F7&gt;0, $G7&gt;0, $AT$7&gt;=$F7, $AT$7&lt;=($F7+ROUND(($G7-$F7+1)*$H7,0)-1))</formula>
    </cfRule>
    <cfRule type="expression" dxfId="17" priority="1229">
      <formula>AND($C7="Fondation/Grave", $F7&gt;0, $G7&gt;0, $AT$7&gt;=$F7, $AT$7&lt;=$G7)</formula>
    </cfRule>
    <cfRule type="expression" dxfId="18" priority="1230">
      <formula>AND($C7="Fondation/Grave", $F7&gt;0, $G7&gt;0, $AT$7&gt;=$F7, $AT$7&lt;=($F7+ROUND(($G7-$F7+1)*$H7,0)-1))</formula>
    </cfRule>
    <cfRule type="expression" dxfId="19" priority="1231">
      <formula>AND($C7="Enrobés / Béton", $F7&gt;0, $G7&gt;0, $AT$7&gt;=$F7, $AT$7&lt;=$G7)</formula>
    </cfRule>
    <cfRule type="expression" dxfId="20" priority="1232">
      <formula>AND($C7="Enrobés / Béton", $F7&gt;0, $G7&gt;0, $AT$7&gt;=$F7, $AT$7&lt;=($F7+ROUND(($G7-$F7+1)*$H7,0)-1))</formula>
    </cfRule>
    <cfRule type="expression" dxfId="21" priority="1233">
      <formula>AND($C7="Bordures &amp; Trottoirs", $F7&gt;0, $G7&gt;0, $AT$7&gt;=$F7, $AT$7&lt;=$G7)</formula>
    </cfRule>
    <cfRule type="expression" dxfId="22" priority="1234">
      <formula>AND($C7="Bordures &amp; Trottoirs", $F7&gt;0, $G7&gt;0, $AT$7&gt;=$F7, $AT$7&lt;=($F7+ROUND(($G7-$F7+1)*$H7,0)-1))</formula>
    </cfRule>
    <cfRule type="expression" dxfId="23" priority="1235">
      <formula>AND($C7="Caniveaux &amp; Avaloirs", $F7&gt;0, $G7&gt;0, $AT$7&gt;=$F7, $AT$7&lt;=$G7)</formula>
    </cfRule>
    <cfRule type="expression" dxfId="24" priority="1236">
      <formula>AND($C7="Caniveaux &amp; Avaloirs", $F7&gt;0, $G7&gt;0, $AT$7&gt;=$F7, $AT$7&lt;=($F7+ROUND(($G7-$F7+1)*$H7,0)-1))</formula>
    </cfRule>
    <cfRule type="expression" dxfId="25" priority="1237">
      <formula>AND($C7="Éclairage / Candélabres", $F7&gt;0, $G7&gt;0, $AT$7&gt;=$F7, $AT$7&lt;=$G7)</formula>
    </cfRule>
    <cfRule type="expression" dxfId="26" priority="1238">
      <formula>AND($C7="Éclairage / Candélabres", $F7&gt;0, $G7&gt;0, $AT$7&gt;=$F7, $AT$7&lt;=($F7+ROUND(($G7-$F7+1)*$H7,0)-1))</formula>
    </cfRule>
    <cfRule type="expression" dxfId="27" priority="1239">
      <formula>AND($C7="Marquage &amp; Signalétique", $F7&gt;0, $G7&gt;0, $AT$7&gt;=$F7, $AT$7&lt;=$G7)</formula>
    </cfRule>
    <cfRule type="expression" dxfId="28" priority="1240">
      <formula>AND($C7="Marquage &amp; Signalétique", $F7&gt;0, $G7&gt;0, $AT$7&gt;=$F7, $AT$7&lt;=($F7+ROUND(($G7-$F7+1)*$H7,0)-1))</formula>
    </cfRule>
    <cfRule type="expression" dxfId="29" priority="1241">
      <formula>AND($C7="Espaces verts / Finitions", $F7&gt;0, $G7&gt;0, $AT$7&gt;=$F7, $AT$7&lt;=$G7)</formula>
    </cfRule>
    <cfRule type="expression" dxfId="30" priority="1242">
      <formula>AND($C7="Espaces verts / Finitions", $F7&gt;0, $G7&gt;0, $AT$7&gt;=$F7, $AT$7&lt;=($F7+ROUND(($G7-$F7+1)*$H7,0)-1))</formula>
    </cfRule>
    <cfRule type="expression" dxfId="31" priority="1243">
      <formula>AND($C7="Réception &amp; Réserves", $F7&gt;0, $G7&gt;0, $AT$7&gt;=$F7, $AT$7&lt;=$G7)</formula>
    </cfRule>
    <cfRule type="expression" dxfId="32" priority="1244">
      <formula>AND($C7="Réception &amp; Réserves", $F7&gt;0, $G7&gt;0, $AT$7&gt;=$F7, $AT$7&lt;=($F7+ROUND(($G7-$F7+1)*$H7,0)-1))</formula>
    </cfRule>
    <cfRule type="expression" dxfId="0" priority="1245">
      <formula>AND($C7="Réouverture circulation", $F7&gt;0, $G7&gt;0, $AT$7&gt;=$F7, $AT$7&lt;=$G7)</formula>
    </cfRule>
    <cfRule type="expression" dxfId="33" priority="1246">
      <formula>AND($C7="Réouverture circulation", $F7&gt;0, $G7&gt;0, $AT$7&gt;=$F7, $AT$7&lt;=($F7+ROUND(($G7-$F7+1)*$H7,0)-1))</formula>
    </cfRule>
  </conditionalFormatting>
  <conditionalFormatting sqref="AU7:AU43">
    <cfRule type="expression" dxfId="0" priority="37">
      <formula>($AU$7=TODAY())</formula>
    </cfRule>
  </conditionalFormatting>
  <conditionalFormatting sqref="AU8:AU43">
    <cfRule type="expression" dxfId="3" priority="1247">
      <formula>AND($C7="Études &amp; DICT", $F7&gt;0, $G7&gt;0, $AU$7&gt;=$F7, $AU$7&lt;=$G7)</formula>
    </cfRule>
    <cfRule type="expression" dxfId="4" priority="1248">
      <formula>AND($C7="Études &amp; DICT", $F7&gt;0, $G7&gt;0, $AU$7&gt;=$F7, $AU$7&lt;=($F7+ROUND(($G7-$F7+1)*$H7,0)-1))</formula>
    </cfRule>
    <cfRule type="expression" dxfId="5" priority="1249">
      <formula>AND($C7="Piquetage &amp; Implantation", $F7&gt;0, $G7&gt;0, $AU$7&gt;=$F7, $AU$7&lt;=$G7)</formula>
    </cfRule>
    <cfRule type="expression" dxfId="6" priority="1250">
      <formula>AND($C7="Piquetage &amp; Implantation", $F7&gt;0, $G7&gt;0, $AU$7&gt;=$F7, $AU$7&lt;=($F7+ROUND(($G7-$F7+1)*$H7,0)-1))</formula>
    </cfRule>
    <cfRule type="expression" dxfId="7" priority="1251">
      <formula>AND($C7="Préparation &amp; Signalisation", $F7&gt;0, $G7&gt;0, $AU$7&gt;=$F7, $AU$7&lt;=$G7)</formula>
    </cfRule>
    <cfRule type="expression" dxfId="8" priority="1252">
      <formula>AND($C7="Préparation &amp; Signalisation", $F7&gt;0, $G7&gt;0, $AU$7&gt;=$F7, $AU$7&lt;=($F7+ROUND(($G7-$F7+1)*$H7,0)-1))</formula>
    </cfRule>
    <cfRule type="expression" dxfId="9" priority="1253">
      <formula>AND($C7="Terrassement", $F7&gt;0, $G7&gt;0, $AU$7&gt;=$F7, $AU$7&lt;=$G7)</formula>
    </cfRule>
    <cfRule type="expression" dxfId="10" priority="1254">
      <formula>AND($C7="Terrassement", $F7&gt;0, $G7&gt;0, $AU$7&gt;=$F7, $AU$7&lt;=($F7+ROUND(($G7-$F7+1)*$H7,0)-1))</formula>
    </cfRule>
    <cfRule type="expression" dxfId="11" priority="1255">
      <formula>AND($C7="Réseaux (EU/EP/ER/GAZ)", $F7&gt;0, $G7&gt;0, $AU$7&gt;=$F7, $AU$7&lt;=$G7)</formula>
    </cfRule>
    <cfRule type="expression" dxfId="12" priority="1256">
      <formula>AND($C7="Réseaux (EU/EP/ER/GAZ)", $F7&gt;0, $G7&gt;0, $AU$7&gt;=$F7, $AU$7&lt;=($F7+ROUND(($G7-$F7+1)*$H7,0)-1))</formula>
    </cfRule>
    <cfRule type="expression" dxfId="13" priority="1257">
      <formula>AND($C7="Regard &amp; Branchement", $F7&gt;0, $G7&gt;0, $AU$7&gt;=$F7, $AU$7&lt;=$G7)</formula>
    </cfRule>
    <cfRule type="expression" dxfId="14" priority="1258">
      <formula>AND($C7="Regard &amp; Branchement", $F7&gt;0, $G7&gt;0, $AU$7&gt;=$F7, $AU$7&lt;=($F7+ROUND(($G7-$F7+1)*$H7,0)-1))</formula>
    </cfRule>
    <cfRule type="expression" dxfId="15" priority="1259">
      <formula>AND($C7="Structure (couche de forme)", $F7&gt;0, $G7&gt;0, $AU$7&gt;=$F7, $AU$7&lt;=$G7)</formula>
    </cfRule>
    <cfRule type="expression" dxfId="16" priority="1260">
      <formula>AND($C7="Structure (couche de forme)", $F7&gt;0, $G7&gt;0, $AU$7&gt;=$F7, $AU$7&lt;=($F7+ROUND(($G7-$F7+1)*$H7,0)-1))</formula>
    </cfRule>
    <cfRule type="expression" dxfId="17" priority="1261">
      <formula>AND($C7="Fondation/Grave", $F7&gt;0, $G7&gt;0, $AU$7&gt;=$F7, $AU$7&lt;=$G7)</formula>
    </cfRule>
    <cfRule type="expression" dxfId="18" priority="1262">
      <formula>AND($C7="Fondation/Grave", $F7&gt;0, $G7&gt;0, $AU$7&gt;=$F7, $AU$7&lt;=($F7+ROUND(($G7-$F7+1)*$H7,0)-1))</formula>
    </cfRule>
    <cfRule type="expression" dxfId="19" priority="1263">
      <formula>AND($C7="Enrobés / Béton", $F7&gt;0, $G7&gt;0, $AU$7&gt;=$F7, $AU$7&lt;=$G7)</formula>
    </cfRule>
    <cfRule type="expression" dxfId="20" priority="1264">
      <formula>AND($C7="Enrobés / Béton", $F7&gt;0, $G7&gt;0, $AU$7&gt;=$F7, $AU$7&lt;=($F7+ROUND(($G7-$F7+1)*$H7,0)-1))</formula>
    </cfRule>
    <cfRule type="expression" dxfId="21" priority="1265">
      <formula>AND($C7="Bordures &amp; Trottoirs", $F7&gt;0, $G7&gt;0, $AU$7&gt;=$F7, $AU$7&lt;=$G7)</formula>
    </cfRule>
    <cfRule type="expression" dxfId="22" priority="1266">
      <formula>AND($C7="Bordures &amp; Trottoirs", $F7&gt;0, $G7&gt;0, $AU$7&gt;=$F7, $AU$7&lt;=($F7+ROUND(($G7-$F7+1)*$H7,0)-1))</formula>
    </cfRule>
    <cfRule type="expression" dxfId="23" priority="1267">
      <formula>AND($C7="Caniveaux &amp; Avaloirs", $F7&gt;0, $G7&gt;0, $AU$7&gt;=$F7, $AU$7&lt;=$G7)</formula>
    </cfRule>
    <cfRule type="expression" dxfId="24" priority="1268">
      <formula>AND($C7="Caniveaux &amp; Avaloirs", $F7&gt;0, $G7&gt;0, $AU$7&gt;=$F7, $AU$7&lt;=($F7+ROUND(($G7-$F7+1)*$H7,0)-1))</formula>
    </cfRule>
    <cfRule type="expression" dxfId="25" priority="1269">
      <formula>AND($C7="Éclairage / Candélabres", $F7&gt;0, $G7&gt;0, $AU$7&gt;=$F7, $AU$7&lt;=$G7)</formula>
    </cfRule>
    <cfRule type="expression" dxfId="26" priority="1270">
      <formula>AND($C7="Éclairage / Candélabres", $F7&gt;0, $G7&gt;0, $AU$7&gt;=$F7, $AU$7&lt;=($F7+ROUND(($G7-$F7+1)*$H7,0)-1))</formula>
    </cfRule>
    <cfRule type="expression" dxfId="27" priority="1271">
      <formula>AND($C7="Marquage &amp; Signalétique", $F7&gt;0, $G7&gt;0, $AU$7&gt;=$F7, $AU$7&lt;=$G7)</formula>
    </cfRule>
    <cfRule type="expression" dxfId="28" priority="1272">
      <formula>AND($C7="Marquage &amp; Signalétique", $F7&gt;0, $G7&gt;0, $AU$7&gt;=$F7, $AU$7&lt;=($F7+ROUND(($G7-$F7+1)*$H7,0)-1))</formula>
    </cfRule>
    <cfRule type="expression" dxfId="29" priority="1273">
      <formula>AND($C7="Espaces verts / Finitions", $F7&gt;0, $G7&gt;0, $AU$7&gt;=$F7, $AU$7&lt;=$G7)</formula>
    </cfRule>
    <cfRule type="expression" dxfId="30" priority="1274">
      <formula>AND($C7="Espaces verts / Finitions", $F7&gt;0, $G7&gt;0, $AU$7&gt;=$F7, $AU$7&lt;=($F7+ROUND(($G7-$F7+1)*$H7,0)-1))</formula>
    </cfRule>
    <cfRule type="expression" dxfId="31" priority="1275">
      <formula>AND($C7="Réception &amp; Réserves", $F7&gt;0, $G7&gt;0, $AU$7&gt;=$F7, $AU$7&lt;=$G7)</formula>
    </cfRule>
    <cfRule type="expression" dxfId="32" priority="1276">
      <formula>AND($C7="Réception &amp; Réserves", $F7&gt;0, $G7&gt;0, $AU$7&gt;=$F7, $AU$7&lt;=($F7+ROUND(($G7-$F7+1)*$H7,0)-1))</formula>
    </cfRule>
    <cfRule type="expression" dxfId="0" priority="1277">
      <formula>AND($C7="Réouverture circulation", $F7&gt;0, $G7&gt;0, $AU$7&gt;=$F7, $AU$7&lt;=$G7)</formula>
    </cfRule>
    <cfRule type="expression" dxfId="33" priority="1278">
      <formula>AND($C7="Réouverture circulation", $F7&gt;0, $G7&gt;0, $AU$7&gt;=$F7, $AU$7&lt;=($F7+ROUND(($G7-$F7+1)*$H7,0)-1))</formula>
    </cfRule>
  </conditionalFormatting>
  <conditionalFormatting sqref="AV7:AV43">
    <cfRule type="expression" dxfId="0" priority="38">
      <formula>($AV$7=TODAY())</formula>
    </cfRule>
  </conditionalFormatting>
  <conditionalFormatting sqref="AV8:AV43">
    <cfRule type="expression" dxfId="3" priority="1279">
      <formula>AND($C7="Études &amp; DICT", $F7&gt;0, $G7&gt;0, $AV$7&gt;=$F7, $AV$7&lt;=$G7)</formula>
    </cfRule>
    <cfRule type="expression" dxfId="4" priority="1280">
      <formula>AND($C7="Études &amp; DICT", $F7&gt;0, $G7&gt;0, $AV$7&gt;=$F7, $AV$7&lt;=($F7+ROUND(($G7-$F7+1)*$H7,0)-1))</formula>
    </cfRule>
    <cfRule type="expression" dxfId="5" priority="1281">
      <formula>AND($C7="Piquetage &amp; Implantation", $F7&gt;0, $G7&gt;0, $AV$7&gt;=$F7, $AV$7&lt;=$G7)</formula>
    </cfRule>
    <cfRule type="expression" dxfId="6" priority="1282">
      <formula>AND($C7="Piquetage &amp; Implantation", $F7&gt;0, $G7&gt;0, $AV$7&gt;=$F7, $AV$7&lt;=($F7+ROUND(($G7-$F7+1)*$H7,0)-1))</formula>
    </cfRule>
    <cfRule type="expression" dxfId="7" priority="1283">
      <formula>AND($C7="Préparation &amp; Signalisation", $F7&gt;0, $G7&gt;0, $AV$7&gt;=$F7, $AV$7&lt;=$G7)</formula>
    </cfRule>
    <cfRule type="expression" dxfId="8" priority="1284">
      <formula>AND($C7="Préparation &amp; Signalisation", $F7&gt;0, $G7&gt;0, $AV$7&gt;=$F7, $AV$7&lt;=($F7+ROUND(($G7-$F7+1)*$H7,0)-1))</formula>
    </cfRule>
    <cfRule type="expression" dxfId="9" priority="1285">
      <formula>AND($C7="Terrassement", $F7&gt;0, $G7&gt;0, $AV$7&gt;=$F7, $AV$7&lt;=$G7)</formula>
    </cfRule>
    <cfRule type="expression" dxfId="10" priority="1286">
      <formula>AND($C7="Terrassement", $F7&gt;0, $G7&gt;0, $AV$7&gt;=$F7, $AV$7&lt;=($F7+ROUND(($G7-$F7+1)*$H7,0)-1))</formula>
    </cfRule>
    <cfRule type="expression" dxfId="11" priority="1287">
      <formula>AND($C7="Réseaux (EU/EP/ER/GAZ)", $F7&gt;0, $G7&gt;0, $AV$7&gt;=$F7, $AV$7&lt;=$G7)</formula>
    </cfRule>
    <cfRule type="expression" dxfId="12" priority="1288">
      <formula>AND($C7="Réseaux (EU/EP/ER/GAZ)", $F7&gt;0, $G7&gt;0, $AV$7&gt;=$F7, $AV$7&lt;=($F7+ROUND(($G7-$F7+1)*$H7,0)-1))</formula>
    </cfRule>
    <cfRule type="expression" dxfId="13" priority="1289">
      <formula>AND($C7="Regard &amp; Branchement", $F7&gt;0, $G7&gt;0, $AV$7&gt;=$F7, $AV$7&lt;=$G7)</formula>
    </cfRule>
    <cfRule type="expression" dxfId="14" priority="1290">
      <formula>AND($C7="Regard &amp; Branchement", $F7&gt;0, $G7&gt;0, $AV$7&gt;=$F7, $AV$7&lt;=($F7+ROUND(($G7-$F7+1)*$H7,0)-1))</formula>
    </cfRule>
    <cfRule type="expression" dxfId="15" priority="1291">
      <formula>AND($C7="Structure (couche de forme)", $F7&gt;0, $G7&gt;0, $AV$7&gt;=$F7, $AV$7&lt;=$G7)</formula>
    </cfRule>
    <cfRule type="expression" dxfId="16" priority="1292">
      <formula>AND($C7="Structure (couche de forme)", $F7&gt;0, $G7&gt;0, $AV$7&gt;=$F7, $AV$7&lt;=($F7+ROUND(($G7-$F7+1)*$H7,0)-1))</formula>
    </cfRule>
    <cfRule type="expression" dxfId="17" priority="1293">
      <formula>AND($C7="Fondation/Grave", $F7&gt;0, $G7&gt;0, $AV$7&gt;=$F7, $AV$7&lt;=$G7)</formula>
    </cfRule>
    <cfRule type="expression" dxfId="18" priority="1294">
      <formula>AND($C7="Fondation/Grave", $F7&gt;0, $G7&gt;0, $AV$7&gt;=$F7, $AV$7&lt;=($F7+ROUND(($G7-$F7+1)*$H7,0)-1))</formula>
    </cfRule>
    <cfRule type="expression" dxfId="19" priority="1295">
      <formula>AND($C7="Enrobés / Béton", $F7&gt;0, $G7&gt;0, $AV$7&gt;=$F7, $AV$7&lt;=$G7)</formula>
    </cfRule>
    <cfRule type="expression" dxfId="20" priority="1296">
      <formula>AND($C7="Enrobés / Béton", $F7&gt;0, $G7&gt;0, $AV$7&gt;=$F7, $AV$7&lt;=($F7+ROUND(($G7-$F7+1)*$H7,0)-1))</formula>
    </cfRule>
    <cfRule type="expression" dxfId="21" priority="1297">
      <formula>AND($C7="Bordures &amp; Trottoirs", $F7&gt;0, $G7&gt;0, $AV$7&gt;=$F7, $AV$7&lt;=$G7)</formula>
    </cfRule>
    <cfRule type="expression" dxfId="22" priority="1298">
      <formula>AND($C7="Bordures &amp; Trottoirs", $F7&gt;0, $G7&gt;0, $AV$7&gt;=$F7, $AV$7&lt;=($F7+ROUND(($G7-$F7+1)*$H7,0)-1))</formula>
    </cfRule>
    <cfRule type="expression" dxfId="23" priority="1299">
      <formula>AND($C7="Caniveaux &amp; Avaloirs", $F7&gt;0, $G7&gt;0, $AV$7&gt;=$F7, $AV$7&lt;=$G7)</formula>
    </cfRule>
    <cfRule type="expression" dxfId="24" priority="1300">
      <formula>AND($C7="Caniveaux &amp; Avaloirs", $F7&gt;0, $G7&gt;0, $AV$7&gt;=$F7, $AV$7&lt;=($F7+ROUND(($G7-$F7+1)*$H7,0)-1))</formula>
    </cfRule>
    <cfRule type="expression" dxfId="25" priority="1301">
      <formula>AND($C7="Éclairage / Candélabres", $F7&gt;0, $G7&gt;0, $AV$7&gt;=$F7, $AV$7&lt;=$G7)</formula>
    </cfRule>
    <cfRule type="expression" dxfId="26" priority="1302">
      <formula>AND($C7="Éclairage / Candélabres", $F7&gt;0, $G7&gt;0, $AV$7&gt;=$F7, $AV$7&lt;=($F7+ROUND(($G7-$F7+1)*$H7,0)-1))</formula>
    </cfRule>
    <cfRule type="expression" dxfId="27" priority="1303">
      <formula>AND($C7="Marquage &amp; Signalétique", $F7&gt;0, $G7&gt;0, $AV$7&gt;=$F7, $AV$7&lt;=$G7)</formula>
    </cfRule>
    <cfRule type="expression" dxfId="28" priority="1304">
      <formula>AND($C7="Marquage &amp; Signalétique", $F7&gt;0, $G7&gt;0, $AV$7&gt;=$F7, $AV$7&lt;=($F7+ROUND(($G7-$F7+1)*$H7,0)-1))</formula>
    </cfRule>
    <cfRule type="expression" dxfId="29" priority="1305">
      <formula>AND($C7="Espaces verts / Finitions", $F7&gt;0, $G7&gt;0, $AV$7&gt;=$F7, $AV$7&lt;=$G7)</formula>
    </cfRule>
    <cfRule type="expression" dxfId="30" priority="1306">
      <formula>AND($C7="Espaces verts / Finitions", $F7&gt;0, $G7&gt;0, $AV$7&gt;=$F7, $AV$7&lt;=($F7+ROUND(($G7-$F7+1)*$H7,0)-1))</formula>
    </cfRule>
    <cfRule type="expression" dxfId="31" priority="1307">
      <formula>AND($C7="Réception &amp; Réserves", $F7&gt;0, $G7&gt;0, $AV$7&gt;=$F7, $AV$7&lt;=$G7)</formula>
    </cfRule>
    <cfRule type="expression" dxfId="32" priority="1308">
      <formula>AND($C7="Réception &amp; Réserves", $F7&gt;0, $G7&gt;0, $AV$7&gt;=$F7, $AV$7&lt;=($F7+ROUND(($G7-$F7+1)*$H7,0)-1))</formula>
    </cfRule>
    <cfRule type="expression" dxfId="0" priority="1309">
      <formula>AND($C7="Réouverture circulation", $F7&gt;0, $G7&gt;0, $AV$7&gt;=$F7, $AV$7&lt;=$G7)</formula>
    </cfRule>
    <cfRule type="expression" dxfId="33" priority="1310">
      <formula>AND($C7="Réouverture circulation", $F7&gt;0, $G7&gt;0, $AV$7&gt;=$F7, $AV$7&lt;=($F7+ROUND(($G7-$F7+1)*$H7,0)-1))</formula>
    </cfRule>
  </conditionalFormatting>
  <conditionalFormatting sqref="AW7:AW43">
    <cfRule type="expression" dxfId="0" priority="39">
      <formula>($AW$7=TODAY())</formula>
    </cfRule>
  </conditionalFormatting>
  <conditionalFormatting sqref="AW8:AW43">
    <cfRule type="expression" dxfId="3" priority="1311">
      <formula>AND($C7="Études &amp; DICT", $F7&gt;0, $G7&gt;0, $AW$7&gt;=$F7, $AW$7&lt;=$G7)</formula>
    </cfRule>
    <cfRule type="expression" dxfId="4" priority="1312">
      <formula>AND($C7="Études &amp; DICT", $F7&gt;0, $G7&gt;0, $AW$7&gt;=$F7, $AW$7&lt;=($F7+ROUND(($G7-$F7+1)*$H7,0)-1))</formula>
    </cfRule>
    <cfRule type="expression" dxfId="5" priority="1313">
      <formula>AND($C7="Piquetage &amp; Implantation", $F7&gt;0, $G7&gt;0, $AW$7&gt;=$F7, $AW$7&lt;=$G7)</formula>
    </cfRule>
    <cfRule type="expression" dxfId="6" priority="1314">
      <formula>AND($C7="Piquetage &amp; Implantation", $F7&gt;0, $G7&gt;0, $AW$7&gt;=$F7, $AW$7&lt;=($F7+ROUND(($G7-$F7+1)*$H7,0)-1))</formula>
    </cfRule>
    <cfRule type="expression" dxfId="7" priority="1315">
      <formula>AND($C7="Préparation &amp; Signalisation", $F7&gt;0, $G7&gt;0, $AW$7&gt;=$F7, $AW$7&lt;=$G7)</formula>
    </cfRule>
    <cfRule type="expression" dxfId="8" priority="1316">
      <formula>AND($C7="Préparation &amp; Signalisation", $F7&gt;0, $G7&gt;0, $AW$7&gt;=$F7, $AW$7&lt;=($F7+ROUND(($G7-$F7+1)*$H7,0)-1))</formula>
    </cfRule>
    <cfRule type="expression" dxfId="9" priority="1317">
      <formula>AND($C7="Terrassement", $F7&gt;0, $G7&gt;0, $AW$7&gt;=$F7, $AW$7&lt;=$G7)</formula>
    </cfRule>
    <cfRule type="expression" dxfId="10" priority="1318">
      <formula>AND($C7="Terrassement", $F7&gt;0, $G7&gt;0, $AW$7&gt;=$F7, $AW$7&lt;=($F7+ROUND(($G7-$F7+1)*$H7,0)-1))</formula>
    </cfRule>
    <cfRule type="expression" dxfId="11" priority="1319">
      <formula>AND($C7="Réseaux (EU/EP/ER/GAZ)", $F7&gt;0, $G7&gt;0, $AW$7&gt;=$F7, $AW$7&lt;=$G7)</formula>
    </cfRule>
    <cfRule type="expression" dxfId="12" priority="1320">
      <formula>AND($C7="Réseaux (EU/EP/ER/GAZ)", $F7&gt;0, $G7&gt;0, $AW$7&gt;=$F7, $AW$7&lt;=($F7+ROUND(($G7-$F7+1)*$H7,0)-1))</formula>
    </cfRule>
    <cfRule type="expression" dxfId="13" priority="1321">
      <formula>AND($C7="Regard &amp; Branchement", $F7&gt;0, $G7&gt;0, $AW$7&gt;=$F7, $AW$7&lt;=$G7)</formula>
    </cfRule>
    <cfRule type="expression" dxfId="14" priority="1322">
      <formula>AND($C7="Regard &amp; Branchement", $F7&gt;0, $G7&gt;0, $AW$7&gt;=$F7, $AW$7&lt;=($F7+ROUND(($G7-$F7+1)*$H7,0)-1))</formula>
    </cfRule>
    <cfRule type="expression" dxfId="15" priority="1323">
      <formula>AND($C7="Structure (couche de forme)", $F7&gt;0, $G7&gt;0, $AW$7&gt;=$F7, $AW$7&lt;=$G7)</formula>
    </cfRule>
    <cfRule type="expression" dxfId="16" priority="1324">
      <formula>AND($C7="Structure (couche de forme)", $F7&gt;0, $G7&gt;0, $AW$7&gt;=$F7, $AW$7&lt;=($F7+ROUND(($G7-$F7+1)*$H7,0)-1))</formula>
    </cfRule>
    <cfRule type="expression" dxfId="17" priority="1325">
      <formula>AND($C7="Fondation/Grave", $F7&gt;0, $G7&gt;0, $AW$7&gt;=$F7, $AW$7&lt;=$G7)</formula>
    </cfRule>
    <cfRule type="expression" dxfId="18" priority="1326">
      <formula>AND($C7="Fondation/Grave", $F7&gt;0, $G7&gt;0, $AW$7&gt;=$F7, $AW$7&lt;=($F7+ROUND(($G7-$F7+1)*$H7,0)-1))</formula>
    </cfRule>
    <cfRule type="expression" dxfId="19" priority="1327">
      <formula>AND($C7="Enrobés / Béton", $F7&gt;0, $G7&gt;0, $AW$7&gt;=$F7, $AW$7&lt;=$G7)</formula>
    </cfRule>
    <cfRule type="expression" dxfId="20" priority="1328">
      <formula>AND($C7="Enrobés / Béton", $F7&gt;0, $G7&gt;0, $AW$7&gt;=$F7, $AW$7&lt;=($F7+ROUND(($G7-$F7+1)*$H7,0)-1))</formula>
    </cfRule>
    <cfRule type="expression" dxfId="21" priority="1329">
      <formula>AND($C7="Bordures &amp; Trottoirs", $F7&gt;0, $G7&gt;0, $AW$7&gt;=$F7, $AW$7&lt;=$G7)</formula>
    </cfRule>
    <cfRule type="expression" dxfId="22" priority="1330">
      <formula>AND($C7="Bordures &amp; Trottoirs", $F7&gt;0, $G7&gt;0, $AW$7&gt;=$F7, $AW$7&lt;=($F7+ROUND(($G7-$F7+1)*$H7,0)-1))</formula>
    </cfRule>
    <cfRule type="expression" dxfId="23" priority="1331">
      <formula>AND($C7="Caniveaux &amp; Avaloirs", $F7&gt;0, $G7&gt;0, $AW$7&gt;=$F7, $AW$7&lt;=$G7)</formula>
    </cfRule>
    <cfRule type="expression" dxfId="24" priority="1332">
      <formula>AND($C7="Caniveaux &amp; Avaloirs", $F7&gt;0, $G7&gt;0, $AW$7&gt;=$F7, $AW$7&lt;=($F7+ROUND(($G7-$F7+1)*$H7,0)-1))</formula>
    </cfRule>
    <cfRule type="expression" dxfId="25" priority="1333">
      <formula>AND($C7="Éclairage / Candélabres", $F7&gt;0, $G7&gt;0, $AW$7&gt;=$F7, $AW$7&lt;=$G7)</formula>
    </cfRule>
    <cfRule type="expression" dxfId="26" priority="1334">
      <formula>AND($C7="Éclairage / Candélabres", $F7&gt;0, $G7&gt;0, $AW$7&gt;=$F7, $AW$7&lt;=($F7+ROUND(($G7-$F7+1)*$H7,0)-1))</formula>
    </cfRule>
    <cfRule type="expression" dxfId="27" priority="1335">
      <formula>AND($C7="Marquage &amp; Signalétique", $F7&gt;0, $G7&gt;0, $AW$7&gt;=$F7, $AW$7&lt;=$G7)</formula>
    </cfRule>
    <cfRule type="expression" dxfId="28" priority="1336">
      <formula>AND($C7="Marquage &amp; Signalétique", $F7&gt;0, $G7&gt;0, $AW$7&gt;=$F7, $AW$7&lt;=($F7+ROUND(($G7-$F7+1)*$H7,0)-1))</formula>
    </cfRule>
    <cfRule type="expression" dxfId="29" priority="1337">
      <formula>AND($C7="Espaces verts / Finitions", $F7&gt;0, $G7&gt;0, $AW$7&gt;=$F7, $AW$7&lt;=$G7)</formula>
    </cfRule>
    <cfRule type="expression" dxfId="30" priority="1338">
      <formula>AND($C7="Espaces verts / Finitions", $F7&gt;0, $G7&gt;0, $AW$7&gt;=$F7, $AW$7&lt;=($F7+ROUND(($G7-$F7+1)*$H7,0)-1))</formula>
    </cfRule>
    <cfRule type="expression" dxfId="31" priority="1339">
      <formula>AND($C7="Réception &amp; Réserves", $F7&gt;0, $G7&gt;0, $AW$7&gt;=$F7, $AW$7&lt;=$G7)</formula>
    </cfRule>
    <cfRule type="expression" dxfId="32" priority="1340">
      <formula>AND($C7="Réception &amp; Réserves", $F7&gt;0, $G7&gt;0, $AW$7&gt;=$F7, $AW$7&lt;=($F7+ROUND(($G7-$F7+1)*$H7,0)-1))</formula>
    </cfRule>
    <cfRule type="expression" dxfId="0" priority="1341">
      <formula>AND($C7="Réouverture circulation", $F7&gt;0, $G7&gt;0, $AW$7&gt;=$F7, $AW$7&lt;=$G7)</formula>
    </cfRule>
    <cfRule type="expression" dxfId="33" priority="1342">
      <formula>AND($C7="Réouverture circulation", $F7&gt;0, $G7&gt;0, $AW$7&gt;=$F7, $AW$7&lt;=($F7+ROUND(($G7-$F7+1)*$H7,0)-1))</formula>
    </cfRule>
  </conditionalFormatting>
  <conditionalFormatting sqref="AX7:AX43">
    <cfRule type="expression" dxfId="0" priority="40">
      <formula>($AX$7=TODAY())</formula>
    </cfRule>
  </conditionalFormatting>
  <conditionalFormatting sqref="AX8:AX43">
    <cfRule type="expression" dxfId="3" priority="1343">
      <formula>AND($C7="Études &amp; DICT", $F7&gt;0, $G7&gt;0, $AX$7&gt;=$F7, $AX$7&lt;=$G7)</formula>
    </cfRule>
    <cfRule type="expression" dxfId="4" priority="1344">
      <formula>AND($C7="Études &amp; DICT", $F7&gt;0, $G7&gt;0, $AX$7&gt;=$F7, $AX$7&lt;=($F7+ROUND(($G7-$F7+1)*$H7,0)-1))</formula>
    </cfRule>
    <cfRule type="expression" dxfId="5" priority="1345">
      <formula>AND($C7="Piquetage &amp; Implantation", $F7&gt;0, $G7&gt;0, $AX$7&gt;=$F7, $AX$7&lt;=$G7)</formula>
    </cfRule>
    <cfRule type="expression" dxfId="6" priority="1346">
      <formula>AND($C7="Piquetage &amp; Implantation", $F7&gt;0, $G7&gt;0, $AX$7&gt;=$F7, $AX$7&lt;=($F7+ROUND(($G7-$F7+1)*$H7,0)-1))</formula>
    </cfRule>
    <cfRule type="expression" dxfId="7" priority="1347">
      <formula>AND($C7="Préparation &amp; Signalisation", $F7&gt;0, $G7&gt;0, $AX$7&gt;=$F7, $AX$7&lt;=$G7)</formula>
    </cfRule>
    <cfRule type="expression" dxfId="8" priority="1348">
      <formula>AND($C7="Préparation &amp; Signalisation", $F7&gt;0, $G7&gt;0, $AX$7&gt;=$F7, $AX$7&lt;=($F7+ROUND(($G7-$F7+1)*$H7,0)-1))</formula>
    </cfRule>
    <cfRule type="expression" dxfId="9" priority="1349">
      <formula>AND($C7="Terrassement", $F7&gt;0, $G7&gt;0, $AX$7&gt;=$F7, $AX$7&lt;=$G7)</formula>
    </cfRule>
    <cfRule type="expression" dxfId="10" priority="1350">
      <formula>AND($C7="Terrassement", $F7&gt;0, $G7&gt;0, $AX$7&gt;=$F7, $AX$7&lt;=($F7+ROUND(($G7-$F7+1)*$H7,0)-1))</formula>
    </cfRule>
    <cfRule type="expression" dxfId="11" priority="1351">
      <formula>AND($C7="Réseaux (EU/EP/ER/GAZ)", $F7&gt;0, $G7&gt;0, $AX$7&gt;=$F7, $AX$7&lt;=$G7)</formula>
    </cfRule>
    <cfRule type="expression" dxfId="12" priority="1352">
      <formula>AND($C7="Réseaux (EU/EP/ER/GAZ)", $F7&gt;0, $G7&gt;0, $AX$7&gt;=$F7, $AX$7&lt;=($F7+ROUND(($G7-$F7+1)*$H7,0)-1))</formula>
    </cfRule>
    <cfRule type="expression" dxfId="13" priority="1353">
      <formula>AND($C7="Regard &amp; Branchement", $F7&gt;0, $G7&gt;0, $AX$7&gt;=$F7, $AX$7&lt;=$G7)</formula>
    </cfRule>
    <cfRule type="expression" dxfId="14" priority="1354">
      <formula>AND($C7="Regard &amp; Branchement", $F7&gt;0, $G7&gt;0, $AX$7&gt;=$F7, $AX$7&lt;=($F7+ROUND(($G7-$F7+1)*$H7,0)-1))</formula>
    </cfRule>
    <cfRule type="expression" dxfId="15" priority="1355">
      <formula>AND($C7="Structure (couche de forme)", $F7&gt;0, $G7&gt;0, $AX$7&gt;=$F7, $AX$7&lt;=$G7)</formula>
    </cfRule>
    <cfRule type="expression" dxfId="16" priority="1356">
      <formula>AND($C7="Structure (couche de forme)", $F7&gt;0, $G7&gt;0, $AX$7&gt;=$F7, $AX$7&lt;=($F7+ROUND(($G7-$F7+1)*$H7,0)-1))</formula>
    </cfRule>
    <cfRule type="expression" dxfId="17" priority="1357">
      <formula>AND($C7="Fondation/Grave", $F7&gt;0, $G7&gt;0, $AX$7&gt;=$F7, $AX$7&lt;=$G7)</formula>
    </cfRule>
    <cfRule type="expression" dxfId="18" priority="1358">
      <formula>AND($C7="Fondation/Grave", $F7&gt;0, $G7&gt;0, $AX$7&gt;=$F7, $AX$7&lt;=($F7+ROUND(($G7-$F7+1)*$H7,0)-1))</formula>
    </cfRule>
    <cfRule type="expression" dxfId="19" priority="1359">
      <formula>AND($C7="Enrobés / Béton", $F7&gt;0, $G7&gt;0, $AX$7&gt;=$F7, $AX$7&lt;=$G7)</formula>
    </cfRule>
    <cfRule type="expression" dxfId="20" priority="1360">
      <formula>AND($C7="Enrobés / Béton", $F7&gt;0, $G7&gt;0, $AX$7&gt;=$F7, $AX$7&lt;=($F7+ROUND(($G7-$F7+1)*$H7,0)-1))</formula>
    </cfRule>
    <cfRule type="expression" dxfId="21" priority="1361">
      <formula>AND($C7="Bordures &amp; Trottoirs", $F7&gt;0, $G7&gt;0, $AX$7&gt;=$F7, $AX$7&lt;=$G7)</formula>
    </cfRule>
    <cfRule type="expression" dxfId="22" priority="1362">
      <formula>AND($C7="Bordures &amp; Trottoirs", $F7&gt;0, $G7&gt;0, $AX$7&gt;=$F7, $AX$7&lt;=($F7+ROUND(($G7-$F7+1)*$H7,0)-1))</formula>
    </cfRule>
    <cfRule type="expression" dxfId="23" priority="1363">
      <formula>AND($C7="Caniveaux &amp; Avaloirs", $F7&gt;0, $G7&gt;0, $AX$7&gt;=$F7, $AX$7&lt;=$G7)</formula>
    </cfRule>
    <cfRule type="expression" dxfId="24" priority="1364">
      <formula>AND($C7="Caniveaux &amp; Avaloirs", $F7&gt;0, $G7&gt;0, $AX$7&gt;=$F7, $AX$7&lt;=($F7+ROUND(($G7-$F7+1)*$H7,0)-1))</formula>
    </cfRule>
    <cfRule type="expression" dxfId="25" priority="1365">
      <formula>AND($C7="Éclairage / Candélabres", $F7&gt;0, $G7&gt;0, $AX$7&gt;=$F7, $AX$7&lt;=$G7)</formula>
    </cfRule>
    <cfRule type="expression" dxfId="26" priority="1366">
      <formula>AND($C7="Éclairage / Candélabres", $F7&gt;0, $G7&gt;0, $AX$7&gt;=$F7, $AX$7&lt;=($F7+ROUND(($G7-$F7+1)*$H7,0)-1))</formula>
    </cfRule>
    <cfRule type="expression" dxfId="27" priority="1367">
      <formula>AND($C7="Marquage &amp; Signalétique", $F7&gt;0, $G7&gt;0, $AX$7&gt;=$F7, $AX$7&lt;=$G7)</formula>
    </cfRule>
    <cfRule type="expression" dxfId="28" priority="1368">
      <formula>AND($C7="Marquage &amp; Signalétique", $F7&gt;0, $G7&gt;0, $AX$7&gt;=$F7, $AX$7&lt;=($F7+ROUND(($G7-$F7+1)*$H7,0)-1))</formula>
    </cfRule>
    <cfRule type="expression" dxfId="29" priority="1369">
      <formula>AND($C7="Espaces verts / Finitions", $F7&gt;0, $G7&gt;0, $AX$7&gt;=$F7, $AX$7&lt;=$G7)</formula>
    </cfRule>
    <cfRule type="expression" dxfId="30" priority="1370">
      <formula>AND($C7="Espaces verts / Finitions", $F7&gt;0, $G7&gt;0, $AX$7&gt;=$F7, $AX$7&lt;=($F7+ROUND(($G7-$F7+1)*$H7,0)-1))</formula>
    </cfRule>
    <cfRule type="expression" dxfId="31" priority="1371">
      <formula>AND($C7="Réception &amp; Réserves", $F7&gt;0, $G7&gt;0, $AX$7&gt;=$F7, $AX$7&lt;=$G7)</formula>
    </cfRule>
    <cfRule type="expression" dxfId="32" priority="1372">
      <formula>AND($C7="Réception &amp; Réserves", $F7&gt;0, $G7&gt;0, $AX$7&gt;=$F7, $AX$7&lt;=($F7+ROUND(($G7-$F7+1)*$H7,0)-1))</formula>
    </cfRule>
    <cfRule type="expression" dxfId="0" priority="1373">
      <formula>AND($C7="Réouverture circulation", $F7&gt;0, $G7&gt;0, $AX$7&gt;=$F7, $AX$7&lt;=$G7)</formula>
    </cfRule>
    <cfRule type="expression" dxfId="33" priority="1374">
      <formula>AND($C7="Réouverture circulation", $F7&gt;0, $G7&gt;0, $AX$7&gt;=$F7, $AX$7&lt;=($F7+ROUND(($G7-$F7+1)*$H7,0)-1))</formula>
    </cfRule>
  </conditionalFormatting>
  <conditionalFormatting sqref="AY7:AY43">
    <cfRule type="expression" dxfId="0" priority="41">
      <formula>($AY$7=TODAY())</formula>
    </cfRule>
  </conditionalFormatting>
  <conditionalFormatting sqref="AY8:AY43">
    <cfRule type="expression" dxfId="3" priority="1375">
      <formula>AND($C7="Études &amp; DICT", $F7&gt;0, $G7&gt;0, $AY$7&gt;=$F7, $AY$7&lt;=$G7)</formula>
    </cfRule>
    <cfRule type="expression" dxfId="4" priority="1376">
      <formula>AND($C7="Études &amp; DICT", $F7&gt;0, $G7&gt;0, $AY$7&gt;=$F7, $AY$7&lt;=($F7+ROUND(($G7-$F7+1)*$H7,0)-1))</formula>
    </cfRule>
    <cfRule type="expression" dxfId="5" priority="1377">
      <formula>AND($C7="Piquetage &amp; Implantation", $F7&gt;0, $G7&gt;0, $AY$7&gt;=$F7, $AY$7&lt;=$G7)</formula>
    </cfRule>
    <cfRule type="expression" dxfId="6" priority="1378">
      <formula>AND($C7="Piquetage &amp; Implantation", $F7&gt;0, $G7&gt;0, $AY$7&gt;=$F7, $AY$7&lt;=($F7+ROUND(($G7-$F7+1)*$H7,0)-1))</formula>
    </cfRule>
    <cfRule type="expression" dxfId="7" priority="1379">
      <formula>AND($C7="Préparation &amp; Signalisation", $F7&gt;0, $G7&gt;0, $AY$7&gt;=$F7, $AY$7&lt;=$G7)</formula>
    </cfRule>
    <cfRule type="expression" dxfId="8" priority="1380">
      <formula>AND($C7="Préparation &amp; Signalisation", $F7&gt;0, $G7&gt;0, $AY$7&gt;=$F7, $AY$7&lt;=($F7+ROUND(($G7-$F7+1)*$H7,0)-1))</formula>
    </cfRule>
    <cfRule type="expression" dxfId="9" priority="1381">
      <formula>AND($C7="Terrassement", $F7&gt;0, $G7&gt;0, $AY$7&gt;=$F7, $AY$7&lt;=$G7)</formula>
    </cfRule>
    <cfRule type="expression" dxfId="10" priority="1382">
      <formula>AND($C7="Terrassement", $F7&gt;0, $G7&gt;0, $AY$7&gt;=$F7, $AY$7&lt;=($F7+ROUND(($G7-$F7+1)*$H7,0)-1))</formula>
    </cfRule>
    <cfRule type="expression" dxfId="11" priority="1383">
      <formula>AND($C7="Réseaux (EU/EP/ER/GAZ)", $F7&gt;0, $G7&gt;0, $AY$7&gt;=$F7, $AY$7&lt;=$G7)</formula>
    </cfRule>
    <cfRule type="expression" dxfId="12" priority="1384">
      <formula>AND($C7="Réseaux (EU/EP/ER/GAZ)", $F7&gt;0, $G7&gt;0, $AY$7&gt;=$F7, $AY$7&lt;=($F7+ROUND(($G7-$F7+1)*$H7,0)-1))</formula>
    </cfRule>
    <cfRule type="expression" dxfId="13" priority="1385">
      <formula>AND($C7="Regard &amp; Branchement", $F7&gt;0, $G7&gt;0, $AY$7&gt;=$F7, $AY$7&lt;=$G7)</formula>
    </cfRule>
    <cfRule type="expression" dxfId="14" priority="1386">
      <formula>AND($C7="Regard &amp; Branchement", $F7&gt;0, $G7&gt;0, $AY$7&gt;=$F7, $AY$7&lt;=($F7+ROUND(($G7-$F7+1)*$H7,0)-1))</formula>
    </cfRule>
    <cfRule type="expression" dxfId="15" priority="1387">
      <formula>AND($C7="Structure (couche de forme)", $F7&gt;0, $G7&gt;0, $AY$7&gt;=$F7, $AY$7&lt;=$G7)</formula>
    </cfRule>
    <cfRule type="expression" dxfId="16" priority="1388">
      <formula>AND($C7="Structure (couche de forme)", $F7&gt;0, $G7&gt;0, $AY$7&gt;=$F7, $AY$7&lt;=($F7+ROUND(($G7-$F7+1)*$H7,0)-1))</formula>
    </cfRule>
    <cfRule type="expression" dxfId="17" priority="1389">
      <formula>AND($C7="Fondation/Grave", $F7&gt;0, $G7&gt;0, $AY$7&gt;=$F7, $AY$7&lt;=$G7)</formula>
    </cfRule>
    <cfRule type="expression" dxfId="18" priority="1390">
      <formula>AND($C7="Fondation/Grave", $F7&gt;0, $G7&gt;0, $AY$7&gt;=$F7, $AY$7&lt;=($F7+ROUND(($G7-$F7+1)*$H7,0)-1))</formula>
    </cfRule>
    <cfRule type="expression" dxfId="19" priority="1391">
      <formula>AND($C7="Enrobés / Béton", $F7&gt;0, $G7&gt;0, $AY$7&gt;=$F7, $AY$7&lt;=$G7)</formula>
    </cfRule>
    <cfRule type="expression" dxfId="20" priority="1392">
      <formula>AND($C7="Enrobés / Béton", $F7&gt;0, $G7&gt;0, $AY$7&gt;=$F7, $AY$7&lt;=($F7+ROUND(($G7-$F7+1)*$H7,0)-1))</formula>
    </cfRule>
    <cfRule type="expression" dxfId="21" priority="1393">
      <formula>AND($C7="Bordures &amp; Trottoirs", $F7&gt;0, $G7&gt;0, $AY$7&gt;=$F7, $AY$7&lt;=$G7)</formula>
    </cfRule>
    <cfRule type="expression" dxfId="22" priority="1394">
      <formula>AND($C7="Bordures &amp; Trottoirs", $F7&gt;0, $G7&gt;0, $AY$7&gt;=$F7, $AY$7&lt;=($F7+ROUND(($G7-$F7+1)*$H7,0)-1))</formula>
    </cfRule>
    <cfRule type="expression" dxfId="23" priority="1395">
      <formula>AND($C7="Caniveaux &amp; Avaloirs", $F7&gt;0, $G7&gt;0, $AY$7&gt;=$F7, $AY$7&lt;=$G7)</formula>
    </cfRule>
    <cfRule type="expression" dxfId="24" priority="1396">
      <formula>AND($C7="Caniveaux &amp; Avaloirs", $F7&gt;0, $G7&gt;0, $AY$7&gt;=$F7, $AY$7&lt;=($F7+ROUND(($G7-$F7+1)*$H7,0)-1))</formula>
    </cfRule>
    <cfRule type="expression" dxfId="25" priority="1397">
      <formula>AND($C7="Éclairage / Candélabres", $F7&gt;0, $G7&gt;0, $AY$7&gt;=$F7, $AY$7&lt;=$G7)</formula>
    </cfRule>
    <cfRule type="expression" dxfId="26" priority="1398">
      <formula>AND($C7="Éclairage / Candélabres", $F7&gt;0, $G7&gt;0, $AY$7&gt;=$F7, $AY$7&lt;=($F7+ROUND(($G7-$F7+1)*$H7,0)-1))</formula>
    </cfRule>
    <cfRule type="expression" dxfId="27" priority="1399">
      <formula>AND($C7="Marquage &amp; Signalétique", $F7&gt;0, $G7&gt;0, $AY$7&gt;=$F7, $AY$7&lt;=$G7)</formula>
    </cfRule>
    <cfRule type="expression" dxfId="28" priority="1400">
      <formula>AND($C7="Marquage &amp; Signalétique", $F7&gt;0, $G7&gt;0, $AY$7&gt;=$F7, $AY$7&lt;=($F7+ROUND(($G7-$F7+1)*$H7,0)-1))</formula>
    </cfRule>
    <cfRule type="expression" dxfId="29" priority="1401">
      <formula>AND($C7="Espaces verts / Finitions", $F7&gt;0, $G7&gt;0, $AY$7&gt;=$F7, $AY$7&lt;=$G7)</formula>
    </cfRule>
    <cfRule type="expression" dxfId="30" priority="1402">
      <formula>AND($C7="Espaces verts / Finitions", $F7&gt;0, $G7&gt;0, $AY$7&gt;=$F7, $AY$7&lt;=($F7+ROUND(($G7-$F7+1)*$H7,0)-1))</formula>
    </cfRule>
    <cfRule type="expression" dxfId="31" priority="1403">
      <formula>AND($C7="Réception &amp; Réserves", $F7&gt;0, $G7&gt;0, $AY$7&gt;=$F7, $AY$7&lt;=$G7)</formula>
    </cfRule>
    <cfRule type="expression" dxfId="32" priority="1404">
      <formula>AND($C7="Réception &amp; Réserves", $F7&gt;0, $G7&gt;0, $AY$7&gt;=$F7, $AY$7&lt;=($F7+ROUND(($G7-$F7+1)*$H7,0)-1))</formula>
    </cfRule>
    <cfRule type="expression" dxfId="0" priority="1405">
      <formula>AND($C7="Réouverture circulation", $F7&gt;0, $G7&gt;0, $AY$7&gt;=$F7, $AY$7&lt;=$G7)</formula>
    </cfRule>
    <cfRule type="expression" dxfId="33" priority="1406">
      <formula>AND($C7="Réouverture circulation", $F7&gt;0, $G7&gt;0, $AY$7&gt;=$F7, $AY$7&lt;=($F7+ROUND(($G7-$F7+1)*$H7,0)-1))</formula>
    </cfRule>
  </conditionalFormatting>
  <conditionalFormatting sqref="AZ7:AZ43">
    <cfRule type="expression" dxfId="0" priority="42">
      <formula>($AZ$7=TODAY())</formula>
    </cfRule>
  </conditionalFormatting>
  <conditionalFormatting sqref="AZ8:AZ43">
    <cfRule type="expression" dxfId="3" priority="1407">
      <formula>AND($C7="Études &amp; DICT", $F7&gt;0, $G7&gt;0, $AZ$7&gt;=$F7, $AZ$7&lt;=$G7)</formula>
    </cfRule>
    <cfRule type="expression" dxfId="4" priority="1408">
      <formula>AND($C7="Études &amp; DICT", $F7&gt;0, $G7&gt;0, $AZ$7&gt;=$F7, $AZ$7&lt;=($F7+ROUND(($G7-$F7+1)*$H7,0)-1))</formula>
    </cfRule>
    <cfRule type="expression" dxfId="5" priority="1409">
      <formula>AND($C7="Piquetage &amp; Implantation", $F7&gt;0, $G7&gt;0, $AZ$7&gt;=$F7, $AZ$7&lt;=$G7)</formula>
    </cfRule>
    <cfRule type="expression" dxfId="6" priority="1410">
      <formula>AND($C7="Piquetage &amp; Implantation", $F7&gt;0, $G7&gt;0, $AZ$7&gt;=$F7, $AZ$7&lt;=($F7+ROUND(($G7-$F7+1)*$H7,0)-1))</formula>
    </cfRule>
    <cfRule type="expression" dxfId="7" priority="1411">
      <formula>AND($C7="Préparation &amp; Signalisation", $F7&gt;0, $G7&gt;0, $AZ$7&gt;=$F7, $AZ$7&lt;=$G7)</formula>
    </cfRule>
    <cfRule type="expression" dxfId="8" priority="1412">
      <formula>AND($C7="Préparation &amp; Signalisation", $F7&gt;0, $G7&gt;0, $AZ$7&gt;=$F7, $AZ$7&lt;=($F7+ROUND(($G7-$F7+1)*$H7,0)-1))</formula>
    </cfRule>
    <cfRule type="expression" dxfId="9" priority="1413">
      <formula>AND($C7="Terrassement", $F7&gt;0, $G7&gt;0, $AZ$7&gt;=$F7, $AZ$7&lt;=$G7)</formula>
    </cfRule>
    <cfRule type="expression" dxfId="10" priority="1414">
      <formula>AND($C7="Terrassement", $F7&gt;0, $G7&gt;0, $AZ$7&gt;=$F7, $AZ$7&lt;=($F7+ROUND(($G7-$F7+1)*$H7,0)-1))</formula>
    </cfRule>
    <cfRule type="expression" dxfId="11" priority="1415">
      <formula>AND($C7="Réseaux (EU/EP/ER/GAZ)", $F7&gt;0, $G7&gt;0, $AZ$7&gt;=$F7, $AZ$7&lt;=$G7)</formula>
    </cfRule>
    <cfRule type="expression" dxfId="12" priority="1416">
      <formula>AND($C7="Réseaux (EU/EP/ER/GAZ)", $F7&gt;0, $G7&gt;0, $AZ$7&gt;=$F7, $AZ$7&lt;=($F7+ROUND(($G7-$F7+1)*$H7,0)-1))</formula>
    </cfRule>
    <cfRule type="expression" dxfId="13" priority="1417">
      <formula>AND($C7="Regard &amp; Branchement", $F7&gt;0, $G7&gt;0, $AZ$7&gt;=$F7, $AZ$7&lt;=$G7)</formula>
    </cfRule>
    <cfRule type="expression" dxfId="14" priority="1418">
      <formula>AND($C7="Regard &amp; Branchement", $F7&gt;0, $G7&gt;0, $AZ$7&gt;=$F7, $AZ$7&lt;=($F7+ROUND(($G7-$F7+1)*$H7,0)-1))</formula>
    </cfRule>
    <cfRule type="expression" dxfId="15" priority="1419">
      <formula>AND($C7="Structure (couche de forme)", $F7&gt;0, $G7&gt;0, $AZ$7&gt;=$F7, $AZ$7&lt;=$G7)</formula>
    </cfRule>
    <cfRule type="expression" dxfId="16" priority="1420">
      <formula>AND($C7="Structure (couche de forme)", $F7&gt;0, $G7&gt;0, $AZ$7&gt;=$F7, $AZ$7&lt;=($F7+ROUND(($G7-$F7+1)*$H7,0)-1))</formula>
    </cfRule>
    <cfRule type="expression" dxfId="17" priority="1421">
      <formula>AND($C7="Fondation/Grave", $F7&gt;0, $G7&gt;0, $AZ$7&gt;=$F7, $AZ$7&lt;=$G7)</formula>
    </cfRule>
    <cfRule type="expression" dxfId="18" priority="1422">
      <formula>AND($C7="Fondation/Grave", $F7&gt;0, $G7&gt;0, $AZ$7&gt;=$F7, $AZ$7&lt;=($F7+ROUND(($G7-$F7+1)*$H7,0)-1))</formula>
    </cfRule>
    <cfRule type="expression" dxfId="19" priority="1423">
      <formula>AND($C7="Enrobés / Béton", $F7&gt;0, $G7&gt;0, $AZ$7&gt;=$F7, $AZ$7&lt;=$G7)</formula>
    </cfRule>
    <cfRule type="expression" dxfId="20" priority="1424">
      <formula>AND($C7="Enrobés / Béton", $F7&gt;0, $G7&gt;0, $AZ$7&gt;=$F7, $AZ$7&lt;=($F7+ROUND(($G7-$F7+1)*$H7,0)-1))</formula>
    </cfRule>
    <cfRule type="expression" dxfId="21" priority="1425">
      <formula>AND($C7="Bordures &amp; Trottoirs", $F7&gt;0, $G7&gt;0, $AZ$7&gt;=$F7, $AZ$7&lt;=$G7)</formula>
    </cfRule>
    <cfRule type="expression" dxfId="22" priority="1426">
      <formula>AND($C7="Bordures &amp; Trottoirs", $F7&gt;0, $G7&gt;0, $AZ$7&gt;=$F7, $AZ$7&lt;=($F7+ROUND(($G7-$F7+1)*$H7,0)-1))</formula>
    </cfRule>
    <cfRule type="expression" dxfId="23" priority="1427">
      <formula>AND($C7="Caniveaux &amp; Avaloirs", $F7&gt;0, $G7&gt;0, $AZ$7&gt;=$F7, $AZ$7&lt;=$G7)</formula>
    </cfRule>
    <cfRule type="expression" dxfId="24" priority="1428">
      <formula>AND($C7="Caniveaux &amp; Avaloirs", $F7&gt;0, $G7&gt;0, $AZ$7&gt;=$F7, $AZ$7&lt;=($F7+ROUND(($G7-$F7+1)*$H7,0)-1))</formula>
    </cfRule>
    <cfRule type="expression" dxfId="25" priority="1429">
      <formula>AND($C7="Éclairage / Candélabres", $F7&gt;0, $G7&gt;0, $AZ$7&gt;=$F7, $AZ$7&lt;=$G7)</formula>
    </cfRule>
    <cfRule type="expression" dxfId="26" priority="1430">
      <formula>AND($C7="Éclairage / Candélabres", $F7&gt;0, $G7&gt;0, $AZ$7&gt;=$F7, $AZ$7&lt;=($F7+ROUND(($G7-$F7+1)*$H7,0)-1))</formula>
    </cfRule>
    <cfRule type="expression" dxfId="27" priority="1431">
      <formula>AND($C7="Marquage &amp; Signalétique", $F7&gt;0, $G7&gt;0, $AZ$7&gt;=$F7, $AZ$7&lt;=$G7)</formula>
    </cfRule>
    <cfRule type="expression" dxfId="28" priority="1432">
      <formula>AND($C7="Marquage &amp; Signalétique", $F7&gt;0, $G7&gt;0, $AZ$7&gt;=$F7, $AZ$7&lt;=($F7+ROUND(($G7-$F7+1)*$H7,0)-1))</formula>
    </cfRule>
    <cfRule type="expression" dxfId="29" priority="1433">
      <formula>AND($C7="Espaces verts / Finitions", $F7&gt;0, $G7&gt;0, $AZ$7&gt;=$F7, $AZ$7&lt;=$G7)</formula>
    </cfRule>
    <cfRule type="expression" dxfId="30" priority="1434">
      <formula>AND($C7="Espaces verts / Finitions", $F7&gt;0, $G7&gt;0, $AZ$7&gt;=$F7, $AZ$7&lt;=($F7+ROUND(($G7-$F7+1)*$H7,0)-1))</formula>
    </cfRule>
    <cfRule type="expression" dxfId="31" priority="1435">
      <formula>AND($C7="Réception &amp; Réserves", $F7&gt;0, $G7&gt;0, $AZ$7&gt;=$F7, $AZ$7&lt;=$G7)</formula>
    </cfRule>
    <cfRule type="expression" dxfId="32" priority="1436">
      <formula>AND($C7="Réception &amp; Réserves", $F7&gt;0, $G7&gt;0, $AZ$7&gt;=$F7, $AZ$7&lt;=($F7+ROUND(($G7-$F7+1)*$H7,0)-1))</formula>
    </cfRule>
    <cfRule type="expression" dxfId="0" priority="1437">
      <formula>AND($C7="Réouverture circulation", $F7&gt;0, $G7&gt;0, $AZ$7&gt;=$F7, $AZ$7&lt;=$G7)</formula>
    </cfRule>
    <cfRule type="expression" dxfId="33" priority="1438">
      <formula>AND($C7="Réouverture circulation", $F7&gt;0, $G7&gt;0, $AZ$7&gt;=$F7, $AZ$7&lt;=($F7+ROUND(($G7-$F7+1)*$H7,0)-1))</formula>
    </cfRule>
  </conditionalFormatting>
  <conditionalFormatting sqref="BA7:BA43">
    <cfRule type="expression" dxfId="0" priority="43">
      <formula>($BA$7=TODAY())</formula>
    </cfRule>
  </conditionalFormatting>
  <conditionalFormatting sqref="BA8:BA43">
    <cfRule type="expression" dxfId="3" priority="1439">
      <formula>AND($C7="Études &amp; DICT", $F7&gt;0, $G7&gt;0, $BA$7&gt;=$F7, $BA$7&lt;=$G7)</formula>
    </cfRule>
    <cfRule type="expression" dxfId="4" priority="1440">
      <formula>AND($C7="Études &amp; DICT", $F7&gt;0, $G7&gt;0, $BA$7&gt;=$F7, $BA$7&lt;=($F7+ROUND(($G7-$F7+1)*$H7,0)-1))</formula>
    </cfRule>
    <cfRule type="expression" dxfId="5" priority="1441">
      <formula>AND($C7="Piquetage &amp; Implantation", $F7&gt;0, $G7&gt;0, $BA$7&gt;=$F7, $BA$7&lt;=$G7)</formula>
    </cfRule>
    <cfRule type="expression" dxfId="6" priority="1442">
      <formula>AND($C7="Piquetage &amp; Implantation", $F7&gt;0, $G7&gt;0, $BA$7&gt;=$F7, $BA$7&lt;=($F7+ROUND(($G7-$F7+1)*$H7,0)-1))</formula>
    </cfRule>
    <cfRule type="expression" dxfId="7" priority="1443">
      <formula>AND($C7="Préparation &amp; Signalisation", $F7&gt;0, $G7&gt;0, $BA$7&gt;=$F7, $BA$7&lt;=$G7)</formula>
    </cfRule>
    <cfRule type="expression" dxfId="8" priority="1444">
      <formula>AND($C7="Préparation &amp; Signalisation", $F7&gt;0, $G7&gt;0, $BA$7&gt;=$F7, $BA$7&lt;=($F7+ROUND(($G7-$F7+1)*$H7,0)-1))</formula>
    </cfRule>
    <cfRule type="expression" dxfId="9" priority="1445">
      <formula>AND($C7="Terrassement", $F7&gt;0, $G7&gt;0, $BA$7&gt;=$F7, $BA$7&lt;=$G7)</formula>
    </cfRule>
    <cfRule type="expression" dxfId="10" priority="1446">
      <formula>AND($C7="Terrassement", $F7&gt;0, $G7&gt;0, $BA$7&gt;=$F7, $BA$7&lt;=($F7+ROUND(($G7-$F7+1)*$H7,0)-1))</formula>
    </cfRule>
    <cfRule type="expression" dxfId="11" priority="1447">
      <formula>AND($C7="Réseaux (EU/EP/ER/GAZ)", $F7&gt;0, $G7&gt;0, $BA$7&gt;=$F7, $BA$7&lt;=$G7)</formula>
    </cfRule>
    <cfRule type="expression" dxfId="12" priority="1448">
      <formula>AND($C7="Réseaux (EU/EP/ER/GAZ)", $F7&gt;0, $G7&gt;0, $BA$7&gt;=$F7, $BA$7&lt;=($F7+ROUND(($G7-$F7+1)*$H7,0)-1))</formula>
    </cfRule>
    <cfRule type="expression" dxfId="13" priority="1449">
      <formula>AND($C7="Regard &amp; Branchement", $F7&gt;0, $G7&gt;0, $BA$7&gt;=$F7, $BA$7&lt;=$G7)</formula>
    </cfRule>
    <cfRule type="expression" dxfId="14" priority="1450">
      <formula>AND($C7="Regard &amp; Branchement", $F7&gt;0, $G7&gt;0, $BA$7&gt;=$F7, $BA$7&lt;=($F7+ROUND(($G7-$F7+1)*$H7,0)-1))</formula>
    </cfRule>
    <cfRule type="expression" dxfId="15" priority="1451">
      <formula>AND($C7="Structure (couche de forme)", $F7&gt;0, $G7&gt;0, $BA$7&gt;=$F7, $BA$7&lt;=$G7)</formula>
    </cfRule>
    <cfRule type="expression" dxfId="16" priority="1452">
      <formula>AND($C7="Structure (couche de forme)", $F7&gt;0, $G7&gt;0, $BA$7&gt;=$F7, $BA$7&lt;=($F7+ROUND(($G7-$F7+1)*$H7,0)-1))</formula>
    </cfRule>
    <cfRule type="expression" dxfId="17" priority="1453">
      <formula>AND($C7="Fondation/Grave", $F7&gt;0, $G7&gt;0, $BA$7&gt;=$F7, $BA$7&lt;=$G7)</formula>
    </cfRule>
    <cfRule type="expression" dxfId="18" priority="1454">
      <formula>AND($C7="Fondation/Grave", $F7&gt;0, $G7&gt;0, $BA$7&gt;=$F7, $BA$7&lt;=($F7+ROUND(($G7-$F7+1)*$H7,0)-1))</formula>
    </cfRule>
    <cfRule type="expression" dxfId="19" priority="1455">
      <formula>AND($C7="Enrobés / Béton", $F7&gt;0, $G7&gt;0, $BA$7&gt;=$F7, $BA$7&lt;=$G7)</formula>
    </cfRule>
    <cfRule type="expression" dxfId="20" priority="1456">
      <formula>AND($C7="Enrobés / Béton", $F7&gt;0, $G7&gt;0, $BA$7&gt;=$F7, $BA$7&lt;=($F7+ROUND(($G7-$F7+1)*$H7,0)-1))</formula>
    </cfRule>
    <cfRule type="expression" dxfId="21" priority="1457">
      <formula>AND($C7="Bordures &amp; Trottoirs", $F7&gt;0, $G7&gt;0, $BA$7&gt;=$F7, $BA$7&lt;=$G7)</formula>
    </cfRule>
    <cfRule type="expression" dxfId="22" priority="1458">
      <formula>AND($C7="Bordures &amp; Trottoirs", $F7&gt;0, $G7&gt;0, $BA$7&gt;=$F7, $BA$7&lt;=($F7+ROUND(($G7-$F7+1)*$H7,0)-1))</formula>
    </cfRule>
    <cfRule type="expression" dxfId="23" priority="1459">
      <formula>AND($C7="Caniveaux &amp; Avaloirs", $F7&gt;0, $G7&gt;0, $BA$7&gt;=$F7, $BA$7&lt;=$G7)</formula>
    </cfRule>
    <cfRule type="expression" dxfId="24" priority="1460">
      <formula>AND($C7="Caniveaux &amp; Avaloirs", $F7&gt;0, $G7&gt;0, $BA$7&gt;=$F7, $BA$7&lt;=($F7+ROUND(($G7-$F7+1)*$H7,0)-1))</formula>
    </cfRule>
    <cfRule type="expression" dxfId="25" priority="1461">
      <formula>AND($C7="Éclairage / Candélabres", $F7&gt;0, $G7&gt;0, $BA$7&gt;=$F7, $BA$7&lt;=$G7)</formula>
    </cfRule>
    <cfRule type="expression" dxfId="26" priority="1462">
      <formula>AND($C7="Éclairage / Candélabres", $F7&gt;0, $G7&gt;0, $BA$7&gt;=$F7, $BA$7&lt;=($F7+ROUND(($G7-$F7+1)*$H7,0)-1))</formula>
    </cfRule>
    <cfRule type="expression" dxfId="27" priority="1463">
      <formula>AND($C7="Marquage &amp; Signalétique", $F7&gt;0, $G7&gt;0, $BA$7&gt;=$F7, $BA$7&lt;=$G7)</formula>
    </cfRule>
    <cfRule type="expression" dxfId="28" priority="1464">
      <formula>AND($C7="Marquage &amp; Signalétique", $F7&gt;0, $G7&gt;0, $BA$7&gt;=$F7, $BA$7&lt;=($F7+ROUND(($G7-$F7+1)*$H7,0)-1))</formula>
    </cfRule>
    <cfRule type="expression" dxfId="29" priority="1465">
      <formula>AND($C7="Espaces verts / Finitions", $F7&gt;0, $G7&gt;0, $BA$7&gt;=$F7, $BA$7&lt;=$G7)</formula>
    </cfRule>
    <cfRule type="expression" dxfId="30" priority="1466">
      <formula>AND($C7="Espaces verts / Finitions", $F7&gt;0, $G7&gt;0, $BA$7&gt;=$F7, $BA$7&lt;=($F7+ROUND(($G7-$F7+1)*$H7,0)-1))</formula>
    </cfRule>
    <cfRule type="expression" dxfId="31" priority="1467">
      <formula>AND($C7="Réception &amp; Réserves", $F7&gt;0, $G7&gt;0, $BA$7&gt;=$F7, $BA$7&lt;=$G7)</formula>
    </cfRule>
    <cfRule type="expression" dxfId="32" priority="1468">
      <formula>AND($C7="Réception &amp; Réserves", $F7&gt;0, $G7&gt;0, $BA$7&gt;=$F7, $BA$7&lt;=($F7+ROUND(($G7-$F7+1)*$H7,0)-1))</formula>
    </cfRule>
    <cfRule type="expression" dxfId="0" priority="1469">
      <formula>AND($C7="Réouverture circulation", $F7&gt;0, $G7&gt;0, $BA$7&gt;=$F7, $BA$7&lt;=$G7)</formula>
    </cfRule>
    <cfRule type="expression" dxfId="33" priority="1470">
      <formula>AND($C7="Réouverture circulation", $F7&gt;0, $G7&gt;0, $BA$7&gt;=$F7, $BA$7&lt;=($F7+ROUND(($G7-$F7+1)*$H7,0)-1))</formula>
    </cfRule>
  </conditionalFormatting>
  <conditionalFormatting sqref="BB7:BB43">
    <cfRule type="expression" dxfId="0" priority="44">
      <formula>($BB$7=TODAY())</formula>
    </cfRule>
  </conditionalFormatting>
  <conditionalFormatting sqref="BB8:BB43">
    <cfRule type="expression" dxfId="3" priority="1471">
      <formula>AND($C7="Études &amp; DICT", $F7&gt;0, $G7&gt;0, $BB$7&gt;=$F7, $BB$7&lt;=$G7)</formula>
    </cfRule>
    <cfRule type="expression" dxfId="4" priority="1472">
      <formula>AND($C7="Études &amp; DICT", $F7&gt;0, $G7&gt;0, $BB$7&gt;=$F7, $BB$7&lt;=($F7+ROUND(($G7-$F7+1)*$H7,0)-1))</formula>
    </cfRule>
    <cfRule type="expression" dxfId="5" priority="1473">
      <formula>AND($C7="Piquetage &amp; Implantation", $F7&gt;0, $G7&gt;0, $BB$7&gt;=$F7, $BB$7&lt;=$G7)</formula>
    </cfRule>
    <cfRule type="expression" dxfId="6" priority="1474">
      <formula>AND($C7="Piquetage &amp; Implantation", $F7&gt;0, $G7&gt;0, $BB$7&gt;=$F7, $BB$7&lt;=($F7+ROUND(($G7-$F7+1)*$H7,0)-1))</formula>
    </cfRule>
    <cfRule type="expression" dxfId="7" priority="1475">
      <formula>AND($C7="Préparation &amp; Signalisation", $F7&gt;0, $G7&gt;0, $BB$7&gt;=$F7, $BB$7&lt;=$G7)</formula>
    </cfRule>
    <cfRule type="expression" dxfId="8" priority="1476">
      <formula>AND($C7="Préparation &amp; Signalisation", $F7&gt;0, $G7&gt;0, $BB$7&gt;=$F7, $BB$7&lt;=($F7+ROUND(($G7-$F7+1)*$H7,0)-1))</formula>
    </cfRule>
    <cfRule type="expression" dxfId="9" priority="1477">
      <formula>AND($C7="Terrassement", $F7&gt;0, $G7&gt;0, $BB$7&gt;=$F7, $BB$7&lt;=$G7)</formula>
    </cfRule>
    <cfRule type="expression" dxfId="10" priority="1478">
      <formula>AND($C7="Terrassement", $F7&gt;0, $G7&gt;0, $BB$7&gt;=$F7, $BB$7&lt;=($F7+ROUND(($G7-$F7+1)*$H7,0)-1))</formula>
    </cfRule>
    <cfRule type="expression" dxfId="11" priority="1479">
      <formula>AND($C7="Réseaux (EU/EP/ER/GAZ)", $F7&gt;0, $G7&gt;0, $BB$7&gt;=$F7, $BB$7&lt;=$G7)</formula>
    </cfRule>
    <cfRule type="expression" dxfId="12" priority="1480">
      <formula>AND($C7="Réseaux (EU/EP/ER/GAZ)", $F7&gt;0, $G7&gt;0, $BB$7&gt;=$F7, $BB$7&lt;=($F7+ROUND(($G7-$F7+1)*$H7,0)-1))</formula>
    </cfRule>
    <cfRule type="expression" dxfId="13" priority="1481">
      <formula>AND($C7="Regard &amp; Branchement", $F7&gt;0, $G7&gt;0, $BB$7&gt;=$F7, $BB$7&lt;=$G7)</formula>
    </cfRule>
    <cfRule type="expression" dxfId="14" priority="1482">
      <formula>AND($C7="Regard &amp; Branchement", $F7&gt;0, $G7&gt;0, $BB$7&gt;=$F7, $BB$7&lt;=($F7+ROUND(($G7-$F7+1)*$H7,0)-1))</formula>
    </cfRule>
    <cfRule type="expression" dxfId="15" priority="1483">
      <formula>AND($C7="Structure (couche de forme)", $F7&gt;0, $G7&gt;0, $BB$7&gt;=$F7, $BB$7&lt;=$G7)</formula>
    </cfRule>
    <cfRule type="expression" dxfId="16" priority="1484">
      <formula>AND($C7="Structure (couche de forme)", $F7&gt;0, $G7&gt;0, $BB$7&gt;=$F7, $BB$7&lt;=($F7+ROUND(($G7-$F7+1)*$H7,0)-1))</formula>
    </cfRule>
    <cfRule type="expression" dxfId="17" priority="1485">
      <formula>AND($C7="Fondation/Grave", $F7&gt;0, $G7&gt;0, $BB$7&gt;=$F7, $BB$7&lt;=$G7)</formula>
    </cfRule>
    <cfRule type="expression" dxfId="18" priority="1486">
      <formula>AND($C7="Fondation/Grave", $F7&gt;0, $G7&gt;0, $BB$7&gt;=$F7, $BB$7&lt;=($F7+ROUND(($G7-$F7+1)*$H7,0)-1))</formula>
    </cfRule>
    <cfRule type="expression" dxfId="19" priority="1487">
      <formula>AND($C7="Enrobés / Béton", $F7&gt;0, $G7&gt;0, $BB$7&gt;=$F7, $BB$7&lt;=$G7)</formula>
    </cfRule>
    <cfRule type="expression" dxfId="20" priority="1488">
      <formula>AND($C7="Enrobés / Béton", $F7&gt;0, $G7&gt;0, $BB$7&gt;=$F7, $BB$7&lt;=($F7+ROUND(($G7-$F7+1)*$H7,0)-1))</formula>
    </cfRule>
    <cfRule type="expression" dxfId="21" priority="1489">
      <formula>AND($C7="Bordures &amp; Trottoirs", $F7&gt;0, $G7&gt;0, $BB$7&gt;=$F7, $BB$7&lt;=$G7)</formula>
    </cfRule>
    <cfRule type="expression" dxfId="22" priority="1490">
      <formula>AND($C7="Bordures &amp; Trottoirs", $F7&gt;0, $G7&gt;0, $BB$7&gt;=$F7, $BB$7&lt;=($F7+ROUND(($G7-$F7+1)*$H7,0)-1))</formula>
    </cfRule>
    <cfRule type="expression" dxfId="23" priority="1491">
      <formula>AND($C7="Caniveaux &amp; Avaloirs", $F7&gt;0, $G7&gt;0, $BB$7&gt;=$F7, $BB$7&lt;=$G7)</formula>
    </cfRule>
    <cfRule type="expression" dxfId="24" priority="1492">
      <formula>AND($C7="Caniveaux &amp; Avaloirs", $F7&gt;0, $G7&gt;0, $BB$7&gt;=$F7, $BB$7&lt;=($F7+ROUND(($G7-$F7+1)*$H7,0)-1))</formula>
    </cfRule>
    <cfRule type="expression" dxfId="25" priority="1493">
      <formula>AND($C7="Éclairage / Candélabres", $F7&gt;0, $G7&gt;0, $BB$7&gt;=$F7, $BB$7&lt;=$G7)</formula>
    </cfRule>
    <cfRule type="expression" dxfId="26" priority="1494">
      <formula>AND($C7="Éclairage / Candélabres", $F7&gt;0, $G7&gt;0, $BB$7&gt;=$F7, $BB$7&lt;=($F7+ROUND(($G7-$F7+1)*$H7,0)-1))</formula>
    </cfRule>
    <cfRule type="expression" dxfId="27" priority="1495">
      <formula>AND($C7="Marquage &amp; Signalétique", $F7&gt;0, $G7&gt;0, $BB$7&gt;=$F7, $BB$7&lt;=$G7)</formula>
    </cfRule>
    <cfRule type="expression" dxfId="28" priority="1496">
      <formula>AND($C7="Marquage &amp; Signalétique", $F7&gt;0, $G7&gt;0, $BB$7&gt;=$F7, $BB$7&lt;=($F7+ROUND(($G7-$F7+1)*$H7,0)-1))</formula>
    </cfRule>
    <cfRule type="expression" dxfId="29" priority="1497">
      <formula>AND($C7="Espaces verts / Finitions", $F7&gt;0, $G7&gt;0, $BB$7&gt;=$F7, $BB$7&lt;=$G7)</formula>
    </cfRule>
    <cfRule type="expression" dxfId="30" priority="1498">
      <formula>AND($C7="Espaces verts / Finitions", $F7&gt;0, $G7&gt;0, $BB$7&gt;=$F7, $BB$7&lt;=($F7+ROUND(($G7-$F7+1)*$H7,0)-1))</formula>
    </cfRule>
    <cfRule type="expression" dxfId="31" priority="1499">
      <formula>AND($C7="Réception &amp; Réserves", $F7&gt;0, $G7&gt;0, $BB$7&gt;=$F7, $BB$7&lt;=$G7)</formula>
    </cfRule>
    <cfRule type="expression" dxfId="32" priority="1500">
      <formula>AND($C7="Réception &amp; Réserves", $F7&gt;0, $G7&gt;0, $BB$7&gt;=$F7, $BB$7&lt;=($F7+ROUND(($G7-$F7+1)*$H7,0)-1))</formula>
    </cfRule>
    <cfRule type="expression" dxfId="0" priority="1501">
      <formula>AND($C7="Réouverture circulation", $F7&gt;0, $G7&gt;0, $BB$7&gt;=$F7, $BB$7&lt;=$G7)</formula>
    </cfRule>
    <cfRule type="expression" dxfId="33" priority="1502">
      <formula>AND($C7="Réouverture circulation", $F7&gt;0, $G7&gt;0, $BB$7&gt;=$F7, $BB$7&lt;=($F7+ROUND(($G7-$F7+1)*$H7,0)-1))</formula>
    </cfRule>
  </conditionalFormatting>
  <conditionalFormatting sqref="BC7:BC43">
    <cfRule type="expression" dxfId="0" priority="45">
      <formula>($BC$7=TODAY())</formula>
    </cfRule>
  </conditionalFormatting>
  <conditionalFormatting sqref="BC8:BC43">
    <cfRule type="expression" dxfId="3" priority="1503">
      <formula>AND($C7="Études &amp; DICT", $F7&gt;0, $G7&gt;0, $BC$7&gt;=$F7, $BC$7&lt;=$G7)</formula>
    </cfRule>
    <cfRule type="expression" dxfId="4" priority="1504">
      <formula>AND($C7="Études &amp; DICT", $F7&gt;0, $G7&gt;0, $BC$7&gt;=$F7, $BC$7&lt;=($F7+ROUND(($G7-$F7+1)*$H7,0)-1))</formula>
    </cfRule>
    <cfRule type="expression" dxfId="5" priority="1505">
      <formula>AND($C7="Piquetage &amp; Implantation", $F7&gt;0, $G7&gt;0, $BC$7&gt;=$F7, $BC$7&lt;=$G7)</formula>
    </cfRule>
    <cfRule type="expression" dxfId="6" priority="1506">
      <formula>AND($C7="Piquetage &amp; Implantation", $F7&gt;0, $G7&gt;0, $BC$7&gt;=$F7, $BC$7&lt;=($F7+ROUND(($G7-$F7+1)*$H7,0)-1))</formula>
    </cfRule>
    <cfRule type="expression" dxfId="7" priority="1507">
      <formula>AND($C7="Préparation &amp; Signalisation", $F7&gt;0, $G7&gt;0, $BC$7&gt;=$F7, $BC$7&lt;=$G7)</formula>
    </cfRule>
    <cfRule type="expression" dxfId="8" priority="1508">
      <formula>AND($C7="Préparation &amp; Signalisation", $F7&gt;0, $G7&gt;0, $BC$7&gt;=$F7, $BC$7&lt;=($F7+ROUND(($G7-$F7+1)*$H7,0)-1))</formula>
    </cfRule>
    <cfRule type="expression" dxfId="9" priority="1509">
      <formula>AND($C7="Terrassement", $F7&gt;0, $G7&gt;0, $BC$7&gt;=$F7, $BC$7&lt;=$G7)</formula>
    </cfRule>
    <cfRule type="expression" dxfId="10" priority="1510">
      <formula>AND($C7="Terrassement", $F7&gt;0, $G7&gt;0, $BC$7&gt;=$F7, $BC$7&lt;=($F7+ROUND(($G7-$F7+1)*$H7,0)-1))</formula>
    </cfRule>
    <cfRule type="expression" dxfId="11" priority="1511">
      <formula>AND($C7="Réseaux (EU/EP/ER/GAZ)", $F7&gt;0, $G7&gt;0, $BC$7&gt;=$F7, $BC$7&lt;=$G7)</formula>
    </cfRule>
    <cfRule type="expression" dxfId="12" priority="1512">
      <formula>AND($C7="Réseaux (EU/EP/ER/GAZ)", $F7&gt;0, $G7&gt;0, $BC$7&gt;=$F7, $BC$7&lt;=($F7+ROUND(($G7-$F7+1)*$H7,0)-1))</formula>
    </cfRule>
    <cfRule type="expression" dxfId="13" priority="1513">
      <formula>AND($C7="Regard &amp; Branchement", $F7&gt;0, $G7&gt;0, $BC$7&gt;=$F7, $BC$7&lt;=$G7)</formula>
    </cfRule>
    <cfRule type="expression" dxfId="14" priority="1514">
      <formula>AND($C7="Regard &amp; Branchement", $F7&gt;0, $G7&gt;0, $BC$7&gt;=$F7, $BC$7&lt;=($F7+ROUND(($G7-$F7+1)*$H7,0)-1))</formula>
    </cfRule>
    <cfRule type="expression" dxfId="15" priority="1515">
      <formula>AND($C7="Structure (couche de forme)", $F7&gt;0, $G7&gt;0, $BC$7&gt;=$F7, $BC$7&lt;=$G7)</formula>
    </cfRule>
    <cfRule type="expression" dxfId="16" priority="1516">
      <formula>AND($C7="Structure (couche de forme)", $F7&gt;0, $G7&gt;0, $BC$7&gt;=$F7, $BC$7&lt;=($F7+ROUND(($G7-$F7+1)*$H7,0)-1))</formula>
    </cfRule>
    <cfRule type="expression" dxfId="17" priority="1517">
      <formula>AND($C7="Fondation/Grave", $F7&gt;0, $G7&gt;0, $BC$7&gt;=$F7, $BC$7&lt;=$G7)</formula>
    </cfRule>
    <cfRule type="expression" dxfId="18" priority="1518">
      <formula>AND($C7="Fondation/Grave", $F7&gt;0, $G7&gt;0, $BC$7&gt;=$F7, $BC$7&lt;=($F7+ROUND(($G7-$F7+1)*$H7,0)-1))</formula>
    </cfRule>
    <cfRule type="expression" dxfId="19" priority="1519">
      <formula>AND($C7="Enrobés / Béton", $F7&gt;0, $G7&gt;0, $BC$7&gt;=$F7, $BC$7&lt;=$G7)</formula>
    </cfRule>
    <cfRule type="expression" dxfId="20" priority="1520">
      <formula>AND($C7="Enrobés / Béton", $F7&gt;0, $G7&gt;0, $BC$7&gt;=$F7, $BC$7&lt;=($F7+ROUND(($G7-$F7+1)*$H7,0)-1))</formula>
    </cfRule>
    <cfRule type="expression" dxfId="21" priority="1521">
      <formula>AND($C7="Bordures &amp; Trottoirs", $F7&gt;0, $G7&gt;0, $BC$7&gt;=$F7, $BC$7&lt;=$G7)</formula>
    </cfRule>
    <cfRule type="expression" dxfId="22" priority="1522">
      <formula>AND($C7="Bordures &amp; Trottoirs", $F7&gt;0, $G7&gt;0, $BC$7&gt;=$F7, $BC$7&lt;=($F7+ROUND(($G7-$F7+1)*$H7,0)-1))</formula>
    </cfRule>
    <cfRule type="expression" dxfId="23" priority="1523">
      <formula>AND($C7="Caniveaux &amp; Avaloirs", $F7&gt;0, $G7&gt;0, $BC$7&gt;=$F7, $BC$7&lt;=$G7)</formula>
    </cfRule>
    <cfRule type="expression" dxfId="24" priority="1524">
      <formula>AND($C7="Caniveaux &amp; Avaloirs", $F7&gt;0, $G7&gt;0, $BC$7&gt;=$F7, $BC$7&lt;=($F7+ROUND(($G7-$F7+1)*$H7,0)-1))</formula>
    </cfRule>
    <cfRule type="expression" dxfId="25" priority="1525">
      <formula>AND($C7="Éclairage / Candélabres", $F7&gt;0, $G7&gt;0, $BC$7&gt;=$F7, $BC$7&lt;=$G7)</formula>
    </cfRule>
    <cfRule type="expression" dxfId="26" priority="1526">
      <formula>AND($C7="Éclairage / Candélabres", $F7&gt;0, $G7&gt;0, $BC$7&gt;=$F7, $BC$7&lt;=($F7+ROUND(($G7-$F7+1)*$H7,0)-1))</formula>
    </cfRule>
    <cfRule type="expression" dxfId="27" priority="1527">
      <formula>AND($C7="Marquage &amp; Signalétique", $F7&gt;0, $G7&gt;0, $BC$7&gt;=$F7, $BC$7&lt;=$G7)</formula>
    </cfRule>
    <cfRule type="expression" dxfId="28" priority="1528">
      <formula>AND($C7="Marquage &amp; Signalétique", $F7&gt;0, $G7&gt;0, $BC$7&gt;=$F7, $BC$7&lt;=($F7+ROUND(($G7-$F7+1)*$H7,0)-1))</formula>
    </cfRule>
    <cfRule type="expression" dxfId="29" priority="1529">
      <formula>AND($C7="Espaces verts / Finitions", $F7&gt;0, $G7&gt;0, $BC$7&gt;=$F7, $BC$7&lt;=$G7)</formula>
    </cfRule>
    <cfRule type="expression" dxfId="30" priority="1530">
      <formula>AND($C7="Espaces verts / Finitions", $F7&gt;0, $G7&gt;0, $BC$7&gt;=$F7, $BC$7&lt;=($F7+ROUND(($G7-$F7+1)*$H7,0)-1))</formula>
    </cfRule>
    <cfRule type="expression" dxfId="31" priority="1531">
      <formula>AND($C7="Réception &amp; Réserves", $F7&gt;0, $G7&gt;0, $BC$7&gt;=$F7, $BC$7&lt;=$G7)</formula>
    </cfRule>
    <cfRule type="expression" dxfId="32" priority="1532">
      <formula>AND($C7="Réception &amp; Réserves", $F7&gt;0, $G7&gt;0, $BC$7&gt;=$F7, $BC$7&lt;=($F7+ROUND(($G7-$F7+1)*$H7,0)-1))</formula>
    </cfRule>
    <cfRule type="expression" dxfId="0" priority="1533">
      <formula>AND($C7="Réouverture circulation", $F7&gt;0, $G7&gt;0, $BC$7&gt;=$F7, $BC$7&lt;=$G7)</formula>
    </cfRule>
    <cfRule type="expression" dxfId="33" priority="1534">
      <formula>AND($C7="Réouverture circulation", $F7&gt;0, $G7&gt;0, $BC$7&gt;=$F7, $BC$7&lt;=($F7+ROUND(($G7-$F7+1)*$H7,0)-1))</formula>
    </cfRule>
  </conditionalFormatting>
  <conditionalFormatting sqref="BD7:BD43">
    <cfRule type="expression" dxfId="0" priority="46">
      <formula>($BD$7=TODAY())</formula>
    </cfRule>
  </conditionalFormatting>
  <conditionalFormatting sqref="BD8:BD43">
    <cfRule type="expression" dxfId="3" priority="1535">
      <formula>AND($C7="Études &amp; DICT", $F7&gt;0, $G7&gt;0, $BD$7&gt;=$F7, $BD$7&lt;=$G7)</formula>
    </cfRule>
    <cfRule type="expression" dxfId="4" priority="1536">
      <formula>AND($C7="Études &amp; DICT", $F7&gt;0, $G7&gt;0, $BD$7&gt;=$F7, $BD$7&lt;=($F7+ROUND(($G7-$F7+1)*$H7,0)-1))</formula>
    </cfRule>
    <cfRule type="expression" dxfId="5" priority="1537">
      <formula>AND($C7="Piquetage &amp; Implantation", $F7&gt;0, $G7&gt;0, $BD$7&gt;=$F7, $BD$7&lt;=$G7)</formula>
    </cfRule>
    <cfRule type="expression" dxfId="6" priority="1538">
      <formula>AND($C7="Piquetage &amp; Implantation", $F7&gt;0, $G7&gt;0, $BD$7&gt;=$F7, $BD$7&lt;=($F7+ROUND(($G7-$F7+1)*$H7,0)-1))</formula>
    </cfRule>
    <cfRule type="expression" dxfId="7" priority="1539">
      <formula>AND($C7="Préparation &amp; Signalisation", $F7&gt;0, $G7&gt;0, $BD$7&gt;=$F7, $BD$7&lt;=$G7)</formula>
    </cfRule>
    <cfRule type="expression" dxfId="8" priority="1540">
      <formula>AND($C7="Préparation &amp; Signalisation", $F7&gt;0, $G7&gt;0, $BD$7&gt;=$F7, $BD$7&lt;=($F7+ROUND(($G7-$F7+1)*$H7,0)-1))</formula>
    </cfRule>
    <cfRule type="expression" dxfId="9" priority="1541">
      <formula>AND($C7="Terrassement", $F7&gt;0, $G7&gt;0, $BD$7&gt;=$F7, $BD$7&lt;=$G7)</formula>
    </cfRule>
    <cfRule type="expression" dxfId="10" priority="1542">
      <formula>AND($C7="Terrassement", $F7&gt;0, $G7&gt;0, $BD$7&gt;=$F7, $BD$7&lt;=($F7+ROUND(($G7-$F7+1)*$H7,0)-1))</formula>
    </cfRule>
    <cfRule type="expression" dxfId="11" priority="1543">
      <formula>AND($C7="Réseaux (EU/EP/ER/GAZ)", $F7&gt;0, $G7&gt;0, $BD$7&gt;=$F7, $BD$7&lt;=$G7)</formula>
    </cfRule>
    <cfRule type="expression" dxfId="12" priority="1544">
      <formula>AND($C7="Réseaux (EU/EP/ER/GAZ)", $F7&gt;0, $G7&gt;0, $BD$7&gt;=$F7, $BD$7&lt;=($F7+ROUND(($G7-$F7+1)*$H7,0)-1))</formula>
    </cfRule>
    <cfRule type="expression" dxfId="13" priority="1545">
      <formula>AND($C7="Regard &amp; Branchement", $F7&gt;0, $G7&gt;0, $BD$7&gt;=$F7, $BD$7&lt;=$G7)</formula>
    </cfRule>
    <cfRule type="expression" dxfId="14" priority="1546">
      <formula>AND($C7="Regard &amp; Branchement", $F7&gt;0, $G7&gt;0, $BD$7&gt;=$F7, $BD$7&lt;=($F7+ROUND(($G7-$F7+1)*$H7,0)-1))</formula>
    </cfRule>
    <cfRule type="expression" dxfId="15" priority="1547">
      <formula>AND($C7="Structure (couche de forme)", $F7&gt;0, $G7&gt;0, $BD$7&gt;=$F7, $BD$7&lt;=$G7)</formula>
    </cfRule>
    <cfRule type="expression" dxfId="16" priority="1548">
      <formula>AND($C7="Structure (couche de forme)", $F7&gt;0, $G7&gt;0, $BD$7&gt;=$F7, $BD$7&lt;=($F7+ROUND(($G7-$F7+1)*$H7,0)-1))</formula>
    </cfRule>
    <cfRule type="expression" dxfId="17" priority="1549">
      <formula>AND($C7="Fondation/Grave", $F7&gt;0, $G7&gt;0, $BD$7&gt;=$F7, $BD$7&lt;=$G7)</formula>
    </cfRule>
    <cfRule type="expression" dxfId="18" priority="1550">
      <formula>AND($C7="Fondation/Grave", $F7&gt;0, $G7&gt;0, $BD$7&gt;=$F7, $BD$7&lt;=($F7+ROUND(($G7-$F7+1)*$H7,0)-1))</formula>
    </cfRule>
    <cfRule type="expression" dxfId="19" priority="1551">
      <formula>AND($C7="Enrobés / Béton", $F7&gt;0, $G7&gt;0, $BD$7&gt;=$F7, $BD$7&lt;=$G7)</formula>
    </cfRule>
    <cfRule type="expression" dxfId="20" priority="1552">
      <formula>AND($C7="Enrobés / Béton", $F7&gt;0, $G7&gt;0, $BD$7&gt;=$F7, $BD$7&lt;=($F7+ROUND(($G7-$F7+1)*$H7,0)-1))</formula>
    </cfRule>
    <cfRule type="expression" dxfId="21" priority="1553">
      <formula>AND($C7="Bordures &amp; Trottoirs", $F7&gt;0, $G7&gt;0, $BD$7&gt;=$F7, $BD$7&lt;=$G7)</formula>
    </cfRule>
    <cfRule type="expression" dxfId="22" priority="1554">
      <formula>AND($C7="Bordures &amp; Trottoirs", $F7&gt;0, $G7&gt;0, $BD$7&gt;=$F7, $BD$7&lt;=($F7+ROUND(($G7-$F7+1)*$H7,0)-1))</formula>
    </cfRule>
    <cfRule type="expression" dxfId="23" priority="1555">
      <formula>AND($C7="Caniveaux &amp; Avaloirs", $F7&gt;0, $G7&gt;0, $BD$7&gt;=$F7, $BD$7&lt;=$G7)</formula>
    </cfRule>
    <cfRule type="expression" dxfId="24" priority="1556">
      <formula>AND($C7="Caniveaux &amp; Avaloirs", $F7&gt;0, $G7&gt;0, $BD$7&gt;=$F7, $BD$7&lt;=($F7+ROUND(($G7-$F7+1)*$H7,0)-1))</formula>
    </cfRule>
    <cfRule type="expression" dxfId="25" priority="1557">
      <formula>AND($C7="Éclairage / Candélabres", $F7&gt;0, $G7&gt;0, $BD$7&gt;=$F7, $BD$7&lt;=$G7)</formula>
    </cfRule>
    <cfRule type="expression" dxfId="26" priority="1558">
      <formula>AND($C7="Éclairage / Candélabres", $F7&gt;0, $G7&gt;0, $BD$7&gt;=$F7, $BD$7&lt;=($F7+ROUND(($G7-$F7+1)*$H7,0)-1))</formula>
    </cfRule>
    <cfRule type="expression" dxfId="27" priority="1559">
      <formula>AND($C7="Marquage &amp; Signalétique", $F7&gt;0, $G7&gt;0, $BD$7&gt;=$F7, $BD$7&lt;=$G7)</formula>
    </cfRule>
    <cfRule type="expression" dxfId="28" priority="1560">
      <formula>AND($C7="Marquage &amp; Signalétique", $F7&gt;0, $G7&gt;0, $BD$7&gt;=$F7, $BD$7&lt;=($F7+ROUND(($G7-$F7+1)*$H7,0)-1))</formula>
    </cfRule>
    <cfRule type="expression" dxfId="29" priority="1561">
      <formula>AND($C7="Espaces verts / Finitions", $F7&gt;0, $G7&gt;0, $BD$7&gt;=$F7, $BD$7&lt;=$G7)</formula>
    </cfRule>
    <cfRule type="expression" dxfId="30" priority="1562">
      <formula>AND($C7="Espaces verts / Finitions", $F7&gt;0, $G7&gt;0, $BD$7&gt;=$F7, $BD$7&lt;=($F7+ROUND(($G7-$F7+1)*$H7,0)-1))</formula>
    </cfRule>
    <cfRule type="expression" dxfId="31" priority="1563">
      <formula>AND($C7="Réception &amp; Réserves", $F7&gt;0, $G7&gt;0, $BD$7&gt;=$F7, $BD$7&lt;=$G7)</formula>
    </cfRule>
    <cfRule type="expression" dxfId="32" priority="1564">
      <formula>AND($C7="Réception &amp; Réserves", $F7&gt;0, $G7&gt;0, $BD$7&gt;=$F7, $BD$7&lt;=($F7+ROUND(($G7-$F7+1)*$H7,0)-1))</formula>
    </cfRule>
    <cfRule type="expression" dxfId="0" priority="1565">
      <formula>AND($C7="Réouverture circulation", $F7&gt;0, $G7&gt;0, $BD$7&gt;=$F7, $BD$7&lt;=$G7)</formula>
    </cfRule>
    <cfRule type="expression" dxfId="33" priority="1566">
      <formula>AND($C7="Réouverture circulation", $F7&gt;0, $G7&gt;0, $BD$7&gt;=$F7, $BD$7&lt;=($F7+ROUND(($G7-$F7+1)*$H7,0)-1))</formula>
    </cfRule>
  </conditionalFormatting>
  <conditionalFormatting sqref="BE7:BE43">
    <cfRule type="expression" dxfId="0" priority="47">
      <formula>($BE$7=TODAY())</formula>
    </cfRule>
  </conditionalFormatting>
  <conditionalFormatting sqref="BE8:BE43">
    <cfRule type="expression" dxfId="3" priority="1567">
      <formula>AND($C7="Études &amp; DICT", $F7&gt;0, $G7&gt;0, $BE$7&gt;=$F7, $BE$7&lt;=$G7)</formula>
    </cfRule>
    <cfRule type="expression" dxfId="4" priority="1568">
      <formula>AND($C7="Études &amp; DICT", $F7&gt;0, $G7&gt;0, $BE$7&gt;=$F7, $BE$7&lt;=($F7+ROUND(($G7-$F7+1)*$H7,0)-1))</formula>
    </cfRule>
    <cfRule type="expression" dxfId="5" priority="1569">
      <formula>AND($C7="Piquetage &amp; Implantation", $F7&gt;0, $G7&gt;0, $BE$7&gt;=$F7, $BE$7&lt;=$G7)</formula>
    </cfRule>
    <cfRule type="expression" dxfId="6" priority="1570">
      <formula>AND($C7="Piquetage &amp; Implantation", $F7&gt;0, $G7&gt;0, $BE$7&gt;=$F7, $BE$7&lt;=($F7+ROUND(($G7-$F7+1)*$H7,0)-1))</formula>
    </cfRule>
    <cfRule type="expression" dxfId="7" priority="1571">
      <formula>AND($C7="Préparation &amp; Signalisation", $F7&gt;0, $G7&gt;0, $BE$7&gt;=$F7, $BE$7&lt;=$G7)</formula>
    </cfRule>
    <cfRule type="expression" dxfId="8" priority="1572">
      <formula>AND($C7="Préparation &amp; Signalisation", $F7&gt;0, $G7&gt;0, $BE$7&gt;=$F7, $BE$7&lt;=($F7+ROUND(($G7-$F7+1)*$H7,0)-1))</formula>
    </cfRule>
    <cfRule type="expression" dxfId="9" priority="1573">
      <formula>AND($C7="Terrassement", $F7&gt;0, $G7&gt;0, $BE$7&gt;=$F7, $BE$7&lt;=$G7)</formula>
    </cfRule>
    <cfRule type="expression" dxfId="10" priority="1574">
      <formula>AND($C7="Terrassement", $F7&gt;0, $G7&gt;0, $BE$7&gt;=$F7, $BE$7&lt;=($F7+ROUND(($G7-$F7+1)*$H7,0)-1))</formula>
    </cfRule>
    <cfRule type="expression" dxfId="11" priority="1575">
      <formula>AND($C7="Réseaux (EU/EP/ER/GAZ)", $F7&gt;0, $G7&gt;0, $BE$7&gt;=$F7, $BE$7&lt;=$G7)</formula>
    </cfRule>
    <cfRule type="expression" dxfId="12" priority="1576">
      <formula>AND($C7="Réseaux (EU/EP/ER/GAZ)", $F7&gt;0, $G7&gt;0, $BE$7&gt;=$F7, $BE$7&lt;=($F7+ROUND(($G7-$F7+1)*$H7,0)-1))</formula>
    </cfRule>
    <cfRule type="expression" dxfId="13" priority="1577">
      <formula>AND($C7="Regard &amp; Branchement", $F7&gt;0, $G7&gt;0, $BE$7&gt;=$F7, $BE$7&lt;=$G7)</formula>
    </cfRule>
    <cfRule type="expression" dxfId="14" priority="1578">
      <formula>AND($C7="Regard &amp; Branchement", $F7&gt;0, $G7&gt;0, $BE$7&gt;=$F7, $BE$7&lt;=($F7+ROUND(($G7-$F7+1)*$H7,0)-1))</formula>
    </cfRule>
    <cfRule type="expression" dxfId="15" priority="1579">
      <formula>AND($C7="Structure (couche de forme)", $F7&gt;0, $G7&gt;0, $BE$7&gt;=$F7, $BE$7&lt;=$G7)</formula>
    </cfRule>
    <cfRule type="expression" dxfId="16" priority="1580">
      <formula>AND($C7="Structure (couche de forme)", $F7&gt;0, $G7&gt;0, $BE$7&gt;=$F7, $BE$7&lt;=($F7+ROUND(($G7-$F7+1)*$H7,0)-1))</formula>
    </cfRule>
    <cfRule type="expression" dxfId="17" priority="1581">
      <formula>AND($C7="Fondation/Grave", $F7&gt;0, $G7&gt;0, $BE$7&gt;=$F7, $BE$7&lt;=$G7)</formula>
    </cfRule>
    <cfRule type="expression" dxfId="18" priority="1582">
      <formula>AND($C7="Fondation/Grave", $F7&gt;0, $G7&gt;0, $BE$7&gt;=$F7, $BE$7&lt;=($F7+ROUND(($G7-$F7+1)*$H7,0)-1))</formula>
    </cfRule>
    <cfRule type="expression" dxfId="19" priority="1583">
      <formula>AND($C7="Enrobés / Béton", $F7&gt;0, $G7&gt;0, $BE$7&gt;=$F7, $BE$7&lt;=$G7)</formula>
    </cfRule>
    <cfRule type="expression" dxfId="20" priority="1584">
      <formula>AND($C7="Enrobés / Béton", $F7&gt;0, $G7&gt;0, $BE$7&gt;=$F7, $BE$7&lt;=($F7+ROUND(($G7-$F7+1)*$H7,0)-1))</formula>
    </cfRule>
    <cfRule type="expression" dxfId="21" priority="1585">
      <formula>AND($C7="Bordures &amp; Trottoirs", $F7&gt;0, $G7&gt;0, $BE$7&gt;=$F7, $BE$7&lt;=$G7)</formula>
    </cfRule>
    <cfRule type="expression" dxfId="22" priority="1586">
      <formula>AND($C7="Bordures &amp; Trottoirs", $F7&gt;0, $G7&gt;0, $BE$7&gt;=$F7, $BE$7&lt;=($F7+ROUND(($G7-$F7+1)*$H7,0)-1))</formula>
    </cfRule>
    <cfRule type="expression" dxfId="23" priority="1587">
      <formula>AND($C7="Caniveaux &amp; Avaloirs", $F7&gt;0, $G7&gt;0, $BE$7&gt;=$F7, $BE$7&lt;=$G7)</formula>
    </cfRule>
    <cfRule type="expression" dxfId="24" priority="1588">
      <formula>AND($C7="Caniveaux &amp; Avaloirs", $F7&gt;0, $G7&gt;0, $BE$7&gt;=$F7, $BE$7&lt;=($F7+ROUND(($G7-$F7+1)*$H7,0)-1))</formula>
    </cfRule>
    <cfRule type="expression" dxfId="25" priority="1589">
      <formula>AND($C7="Éclairage / Candélabres", $F7&gt;0, $G7&gt;0, $BE$7&gt;=$F7, $BE$7&lt;=$G7)</formula>
    </cfRule>
    <cfRule type="expression" dxfId="26" priority="1590">
      <formula>AND($C7="Éclairage / Candélabres", $F7&gt;0, $G7&gt;0, $BE$7&gt;=$F7, $BE$7&lt;=($F7+ROUND(($G7-$F7+1)*$H7,0)-1))</formula>
    </cfRule>
    <cfRule type="expression" dxfId="27" priority="1591">
      <formula>AND($C7="Marquage &amp; Signalétique", $F7&gt;0, $G7&gt;0, $BE$7&gt;=$F7, $BE$7&lt;=$G7)</formula>
    </cfRule>
    <cfRule type="expression" dxfId="28" priority="1592">
      <formula>AND($C7="Marquage &amp; Signalétique", $F7&gt;0, $G7&gt;0, $BE$7&gt;=$F7, $BE$7&lt;=($F7+ROUND(($G7-$F7+1)*$H7,0)-1))</formula>
    </cfRule>
    <cfRule type="expression" dxfId="29" priority="1593">
      <formula>AND($C7="Espaces verts / Finitions", $F7&gt;0, $G7&gt;0, $BE$7&gt;=$F7, $BE$7&lt;=$G7)</formula>
    </cfRule>
    <cfRule type="expression" dxfId="30" priority="1594">
      <formula>AND($C7="Espaces verts / Finitions", $F7&gt;0, $G7&gt;0, $BE$7&gt;=$F7, $BE$7&lt;=($F7+ROUND(($G7-$F7+1)*$H7,0)-1))</formula>
    </cfRule>
    <cfRule type="expression" dxfId="31" priority="1595">
      <formula>AND($C7="Réception &amp; Réserves", $F7&gt;0, $G7&gt;0, $BE$7&gt;=$F7, $BE$7&lt;=$G7)</formula>
    </cfRule>
    <cfRule type="expression" dxfId="32" priority="1596">
      <formula>AND($C7="Réception &amp; Réserves", $F7&gt;0, $G7&gt;0, $BE$7&gt;=$F7, $BE$7&lt;=($F7+ROUND(($G7-$F7+1)*$H7,0)-1))</formula>
    </cfRule>
    <cfRule type="expression" dxfId="0" priority="1597">
      <formula>AND($C7="Réouverture circulation", $F7&gt;0, $G7&gt;0, $BE$7&gt;=$F7, $BE$7&lt;=$G7)</formula>
    </cfRule>
    <cfRule type="expression" dxfId="33" priority="1598">
      <formula>AND($C7="Réouverture circulation", $F7&gt;0, $G7&gt;0, $BE$7&gt;=$F7, $BE$7&lt;=($F7+ROUND(($G7-$F7+1)*$H7,0)-1))</formula>
    </cfRule>
  </conditionalFormatting>
  <conditionalFormatting sqref="BF7:BF43">
    <cfRule type="expression" dxfId="0" priority="48">
      <formula>($BF$7=TODAY())</formula>
    </cfRule>
  </conditionalFormatting>
  <conditionalFormatting sqref="BF8:BF43">
    <cfRule type="expression" dxfId="3" priority="1599">
      <formula>AND($C7="Études &amp; DICT", $F7&gt;0, $G7&gt;0, $BF$7&gt;=$F7, $BF$7&lt;=$G7)</formula>
    </cfRule>
    <cfRule type="expression" dxfId="4" priority="1600">
      <formula>AND($C7="Études &amp; DICT", $F7&gt;0, $G7&gt;0, $BF$7&gt;=$F7, $BF$7&lt;=($F7+ROUND(($G7-$F7+1)*$H7,0)-1))</formula>
    </cfRule>
    <cfRule type="expression" dxfId="5" priority="1601">
      <formula>AND($C7="Piquetage &amp; Implantation", $F7&gt;0, $G7&gt;0, $BF$7&gt;=$F7, $BF$7&lt;=$G7)</formula>
    </cfRule>
    <cfRule type="expression" dxfId="6" priority="1602">
      <formula>AND($C7="Piquetage &amp; Implantation", $F7&gt;0, $G7&gt;0, $BF$7&gt;=$F7, $BF$7&lt;=($F7+ROUND(($G7-$F7+1)*$H7,0)-1))</formula>
    </cfRule>
    <cfRule type="expression" dxfId="7" priority="1603">
      <formula>AND($C7="Préparation &amp; Signalisation", $F7&gt;0, $G7&gt;0, $BF$7&gt;=$F7, $BF$7&lt;=$G7)</formula>
    </cfRule>
    <cfRule type="expression" dxfId="8" priority="1604">
      <formula>AND($C7="Préparation &amp; Signalisation", $F7&gt;0, $G7&gt;0, $BF$7&gt;=$F7, $BF$7&lt;=($F7+ROUND(($G7-$F7+1)*$H7,0)-1))</formula>
    </cfRule>
    <cfRule type="expression" dxfId="9" priority="1605">
      <formula>AND($C7="Terrassement", $F7&gt;0, $G7&gt;0, $BF$7&gt;=$F7, $BF$7&lt;=$G7)</formula>
    </cfRule>
    <cfRule type="expression" dxfId="10" priority="1606">
      <formula>AND($C7="Terrassement", $F7&gt;0, $G7&gt;0, $BF$7&gt;=$F7, $BF$7&lt;=($F7+ROUND(($G7-$F7+1)*$H7,0)-1))</formula>
    </cfRule>
    <cfRule type="expression" dxfId="11" priority="1607">
      <formula>AND($C7="Réseaux (EU/EP/ER/GAZ)", $F7&gt;0, $G7&gt;0, $BF$7&gt;=$F7, $BF$7&lt;=$G7)</formula>
    </cfRule>
    <cfRule type="expression" dxfId="12" priority="1608">
      <formula>AND($C7="Réseaux (EU/EP/ER/GAZ)", $F7&gt;0, $G7&gt;0, $BF$7&gt;=$F7, $BF$7&lt;=($F7+ROUND(($G7-$F7+1)*$H7,0)-1))</formula>
    </cfRule>
    <cfRule type="expression" dxfId="13" priority="1609">
      <formula>AND($C7="Regard &amp; Branchement", $F7&gt;0, $G7&gt;0, $BF$7&gt;=$F7, $BF$7&lt;=$G7)</formula>
    </cfRule>
    <cfRule type="expression" dxfId="14" priority="1610">
      <formula>AND($C7="Regard &amp; Branchement", $F7&gt;0, $G7&gt;0, $BF$7&gt;=$F7, $BF$7&lt;=($F7+ROUND(($G7-$F7+1)*$H7,0)-1))</formula>
    </cfRule>
    <cfRule type="expression" dxfId="15" priority="1611">
      <formula>AND($C7="Structure (couche de forme)", $F7&gt;0, $G7&gt;0, $BF$7&gt;=$F7, $BF$7&lt;=$G7)</formula>
    </cfRule>
    <cfRule type="expression" dxfId="16" priority="1612">
      <formula>AND($C7="Structure (couche de forme)", $F7&gt;0, $G7&gt;0, $BF$7&gt;=$F7, $BF$7&lt;=($F7+ROUND(($G7-$F7+1)*$H7,0)-1))</formula>
    </cfRule>
    <cfRule type="expression" dxfId="17" priority="1613">
      <formula>AND($C7="Fondation/Grave", $F7&gt;0, $G7&gt;0, $BF$7&gt;=$F7, $BF$7&lt;=$G7)</formula>
    </cfRule>
    <cfRule type="expression" dxfId="18" priority="1614">
      <formula>AND($C7="Fondation/Grave", $F7&gt;0, $G7&gt;0, $BF$7&gt;=$F7, $BF$7&lt;=($F7+ROUND(($G7-$F7+1)*$H7,0)-1))</formula>
    </cfRule>
    <cfRule type="expression" dxfId="19" priority="1615">
      <formula>AND($C7="Enrobés / Béton", $F7&gt;0, $G7&gt;0, $BF$7&gt;=$F7, $BF$7&lt;=$G7)</formula>
    </cfRule>
    <cfRule type="expression" dxfId="20" priority="1616">
      <formula>AND($C7="Enrobés / Béton", $F7&gt;0, $G7&gt;0, $BF$7&gt;=$F7, $BF$7&lt;=($F7+ROUND(($G7-$F7+1)*$H7,0)-1))</formula>
    </cfRule>
    <cfRule type="expression" dxfId="21" priority="1617">
      <formula>AND($C7="Bordures &amp; Trottoirs", $F7&gt;0, $G7&gt;0, $BF$7&gt;=$F7, $BF$7&lt;=$G7)</formula>
    </cfRule>
    <cfRule type="expression" dxfId="22" priority="1618">
      <formula>AND($C7="Bordures &amp; Trottoirs", $F7&gt;0, $G7&gt;0, $BF$7&gt;=$F7, $BF$7&lt;=($F7+ROUND(($G7-$F7+1)*$H7,0)-1))</formula>
    </cfRule>
    <cfRule type="expression" dxfId="23" priority="1619">
      <formula>AND($C7="Caniveaux &amp; Avaloirs", $F7&gt;0, $G7&gt;0, $BF$7&gt;=$F7, $BF$7&lt;=$G7)</formula>
    </cfRule>
    <cfRule type="expression" dxfId="24" priority="1620">
      <formula>AND($C7="Caniveaux &amp; Avaloirs", $F7&gt;0, $G7&gt;0, $BF$7&gt;=$F7, $BF$7&lt;=($F7+ROUND(($G7-$F7+1)*$H7,0)-1))</formula>
    </cfRule>
    <cfRule type="expression" dxfId="25" priority="1621">
      <formula>AND($C7="Éclairage / Candélabres", $F7&gt;0, $G7&gt;0, $BF$7&gt;=$F7, $BF$7&lt;=$G7)</formula>
    </cfRule>
    <cfRule type="expression" dxfId="26" priority="1622">
      <formula>AND($C7="Éclairage / Candélabres", $F7&gt;0, $G7&gt;0, $BF$7&gt;=$F7, $BF$7&lt;=($F7+ROUND(($G7-$F7+1)*$H7,0)-1))</formula>
    </cfRule>
    <cfRule type="expression" dxfId="27" priority="1623">
      <formula>AND($C7="Marquage &amp; Signalétique", $F7&gt;0, $G7&gt;0, $BF$7&gt;=$F7, $BF$7&lt;=$G7)</formula>
    </cfRule>
    <cfRule type="expression" dxfId="28" priority="1624">
      <formula>AND($C7="Marquage &amp; Signalétique", $F7&gt;0, $G7&gt;0, $BF$7&gt;=$F7, $BF$7&lt;=($F7+ROUND(($G7-$F7+1)*$H7,0)-1))</formula>
    </cfRule>
    <cfRule type="expression" dxfId="29" priority="1625">
      <formula>AND($C7="Espaces verts / Finitions", $F7&gt;0, $G7&gt;0, $BF$7&gt;=$F7, $BF$7&lt;=$G7)</formula>
    </cfRule>
    <cfRule type="expression" dxfId="30" priority="1626">
      <formula>AND($C7="Espaces verts / Finitions", $F7&gt;0, $G7&gt;0, $BF$7&gt;=$F7, $BF$7&lt;=($F7+ROUND(($G7-$F7+1)*$H7,0)-1))</formula>
    </cfRule>
    <cfRule type="expression" dxfId="31" priority="1627">
      <formula>AND($C7="Réception &amp; Réserves", $F7&gt;0, $G7&gt;0, $BF$7&gt;=$F7, $BF$7&lt;=$G7)</formula>
    </cfRule>
    <cfRule type="expression" dxfId="32" priority="1628">
      <formula>AND($C7="Réception &amp; Réserves", $F7&gt;0, $G7&gt;0, $BF$7&gt;=$F7, $BF$7&lt;=($F7+ROUND(($G7-$F7+1)*$H7,0)-1))</formula>
    </cfRule>
    <cfRule type="expression" dxfId="0" priority="1629">
      <formula>AND($C7="Réouverture circulation", $F7&gt;0, $G7&gt;0, $BF$7&gt;=$F7, $BF$7&lt;=$G7)</formula>
    </cfRule>
    <cfRule type="expression" dxfId="33" priority="1630">
      <formula>AND($C7="Réouverture circulation", $F7&gt;0, $G7&gt;0, $BF$7&gt;=$F7, $BF$7&lt;=($F7+ROUND(($G7-$F7+1)*$H7,0)-1))</formula>
    </cfRule>
  </conditionalFormatting>
  <conditionalFormatting sqref="BG7:BG43">
    <cfRule type="expression" dxfId="0" priority="49">
      <formula>($BG$7=TODAY())</formula>
    </cfRule>
  </conditionalFormatting>
  <conditionalFormatting sqref="BG8:BG43">
    <cfRule type="expression" dxfId="3" priority="1631">
      <formula>AND($C7="Études &amp; DICT", $F7&gt;0, $G7&gt;0, $BG$7&gt;=$F7, $BG$7&lt;=$G7)</formula>
    </cfRule>
    <cfRule type="expression" dxfId="4" priority="1632">
      <formula>AND($C7="Études &amp; DICT", $F7&gt;0, $G7&gt;0, $BG$7&gt;=$F7, $BG$7&lt;=($F7+ROUND(($G7-$F7+1)*$H7,0)-1))</formula>
    </cfRule>
    <cfRule type="expression" dxfId="5" priority="1633">
      <formula>AND($C7="Piquetage &amp; Implantation", $F7&gt;0, $G7&gt;0, $BG$7&gt;=$F7, $BG$7&lt;=$G7)</formula>
    </cfRule>
    <cfRule type="expression" dxfId="6" priority="1634">
      <formula>AND($C7="Piquetage &amp; Implantation", $F7&gt;0, $G7&gt;0, $BG$7&gt;=$F7, $BG$7&lt;=($F7+ROUND(($G7-$F7+1)*$H7,0)-1))</formula>
    </cfRule>
    <cfRule type="expression" dxfId="7" priority="1635">
      <formula>AND($C7="Préparation &amp; Signalisation", $F7&gt;0, $G7&gt;0, $BG$7&gt;=$F7, $BG$7&lt;=$G7)</formula>
    </cfRule>
    <cfRule type="expression" dxfId="8" priority="1636">
      <formula>AND($C7="Préparation &amp; Signalisation", $F7&gt;0, $G7&gt;0, $BG$7&gt;=$F7, $BG$7&lt;=($F7+ROUND(($G7-$F7+1)*$H7,0)-1))</formula>
    </cfRule>
    <cfRule type="expression" dxfId="9" priority="1637">
      <formula>AND($C7="Terrassement", $F7&gt;0, $G7&gt;0, $BG$7&gt;=$F7, $BG$7&lt;=$G7)</formula>
    </cfRule>
    <cfRule type="expression" dxfId="10" priority="1638">
      <formula>AND($C7="Terrassement", $F7&gt;0, $G7&gt;0, $BG$7&gt;=$F7, $BG$7&lt;=($F7+ROUND(($G7-$F7+1)*$H7,0)-1))</formula>
    </cfRule>
    <cfRule type="expression" dxfId="11" priority="1639">
      <formula>AND($C7="Réseaux (EU/EP/ER/GAZ)", $F7&gt;0, $G7&gt;0, $BG$7&gt;=$F7, $BG$7&lt;=$G7)</formula>
    </cfRule>
    <cfRule type="expression" dxfId="12" priority="1640">
      <formula>AND($C7="Réseaux (EU/EP/ER/GAZ)", $F7&gt;0, $G7&gt;0, $BG$7&gt;=$F7, $BG$7&lt;=($F7+ROUND(($G7-$F7+1)*$H7,0)-1))</formula>
    </cfRule>
    <cfRule type="expression" dxfId="13" priority="1641">
      <formula>AND($C7="Regard &amp; Branchement", $F7&gt;0, $G7&gt;0, $BG$7&gt;=$F7, $BG$7&lt;=$G7)</formula>
    </cfRule>
    <cfRule type="expression" dxfId="14" priority="1642">
      <formula>AND($C7="Regard &amp; Branchement", $F7&gt;0, $G7&gt;0, $BG$7&gt;=$F7, $BG$7&lt;=($F7+ROUND(($G7-$F7+1)*$H7,0)-1))</formula>
    </cfRule>
    <cfRule type="expression" dxfId="15" priority="1643">
      <formula>AND($C7="Structure (couche de forme)", $F7&gt;0, $G7&gt;0, $BG$7&gt;=$F7, $BG$7&lt;=$G7)</formula>
    </cfRule>
    <cfRule type="expression" dxfId="16" priority="1644">
      <formula>AND($C7="Structure (couche de forme)", $F7&gt;0, $G7&gt;0, $BG$7&gt;=$F7, $BG$7&lt;=($F7+ROUND(($G7-$F7+1)*$H7,0)-1))</formula>
    </cfRule>
    <cfRule type="expression" dxfId="17" priority="1645">
      <formula>AND($C7="Fondation/Grave", $F7&gt;0, $G7&gt;0, $BG$7&gt;=$F7, $BG$7&lt;=$G7)</formula>
    </cfRule>
    <cfRule type="expression" dxfId="18" priority="1646">
      <formula>AND($C7="Fondation/Grave", $F7&gt;0, $G7&gt;0, $BG$7&gt;=$F7, $BG$7&lt;=($F7+ROUND(($G7-$F7+1)*$H7,0)-1))</formula>
    </cfRule>
    <cfRule type="expression" dxfId="19" priority="1647">
      <formula>AND($C7="Enrobés / Béton", $F7&gt;0, $G7&gt;0, $BG$7&gt;=$F7, $BG$7&lt;=$G7)</formula>
    </cfRule>
    <cfRule type="expression" dxfId="20" priority="1648">
      <formula>AND($C7="Enrobés / Béton", $F7&gt;0, $G7&gt;0, $BG$7&gt;=$F7, $BG$7&lt;=($F7+ROUND(($G7-$F7+1)*$H7,0)-1))</formula>
    </cfRule>
    <cfRule type="expression" dxfId="21" priority="1649">
      <formula>AND($C7="Bordures &amp; Trottoirs", $F7&gt;0, $G7&gt;0, $BG$7&gt;=$F7, $BG$7&lt;=$G7)</formula>
    </cfRule>
    <cfRule type="expression" dxfId="22" priority="1650">
      <formula>AND($C7="Bordures &amp; Trottoirs", $F7&gt;0, $G7&gt;0, $BG$7&gt;=$F7, $BG$7&lt;=($F7+ROUND(($G7-$F7+1)*$H7,0)-1))</formula>
    </cfRule>
    <cfRule type="expression" dxfId="23" priority="1651">
      <formula>AND($C7="Caniveaux &amp; Avaloirs", $F7&gt;0, $G7&gt;0, $BG$7&gt;=$F7, $BG$7&lt;=$G7)</formula>
    </cfRule>
    <cfRule type="expression" dxfId="24" priority="1652">
      <formula>AND($C7="Caniveaux &amp; Avaloirs", $F7&gt;0, $G7&gt;0, $BG$7&gt;=$F7, $BG$7&lt;=($F7+ROUND(($G7-$F7+1)*$H7,0)-1))</formula>
    </cfRule>
    <cfRule type="expression" dxfId="25" priority="1653">
      <formula>AND($C7="Éclairage / Candélabres", $F7&gt;0, $G7&gt;0, $BG$7&gt;=$F7, $BG$7&lt;=$G7)</formula>
    </cfRule>
    <cfRule type="expression" dxfId="26" priority="1654">
      <formula>AND($C7="Éclairage / Candélabres", $F7&gt;0, $G7&gt;0, $BG$7&gt;=$F7, $BG$7&lt;=($F7+ROUND(($G7-$F7+1)*$H7,0)-1))</formula>
    </cfRule>
    <cfRule type="expression" dxfId="27" priority="1655">
      <formula>AND($C7="Marquage &amp; Signalétique", $F7&gt;0, $G7&gt;0, $BG$7&gt;=$F7, $BG$7&lt;=$G7)</formula>
    </cfRule>
    <cfRule type="expression" dxfId="28" priority="1656">
      <formula>AND($C7="Marquage &amp; Signalétique", $F7&gt;0, $G7&gt;0, $BG$7&gt;=$F7, $BG$7&lt;=($F7+ROUND(($G7-$F7+1)*$H7,0)-1))</formula>
    </cfRule>
    <cfRule type="expression" dxfId="29" priority="1657">
      <formula>AND($C7="Espaces verts / Finitions", $F7&gt;0, $G7&gt;0, $BG$7&gt;=$F7, $BG$7&lt;=$G7)</formula>
    </cfRule>
    <cfRule type="expression" dxfId="30" priority="1658">
      <formula>AND($C7="Espaces verts / Finitions", $F7&gt;0, $G7&gt;0, $BG$7&gt;=$F7, $BG$7&lt;=($F7+ROUND(($G7-$F7+1)*$H7,0)-1))</formula>
    </cfRule>
    <cfRule type="expression" dxfId="31" priority="1659">
      <formula>AND($C7="Réception &amp; Réserves", $F7&gt;0, $G7&gt;0, $BG$7&gt;=$F7, $BG$7&lt;=$G7)</formula>
    </cfRule>
    <cfRule type="expression" dxfId="32" priority="1660">
      <formula>AND($C7="Réception &amp; Réserves", $F7&gt;0, $G7&gt;0, $BG$7&gt;=$F7, $BG$7&lt;=($F7+ROUND(($G7-$F7+1)*$H7,0)-1))</formula>
    </cfRule>
    <cfRule type="expression" dxfId="0" priority="1661">
      <formula>AND($C7="Réouverture circulation", $F7&gt;0, $G7&gt;0, $BG$7&gt;=$F7, $BG$7&lt;=$G7)</formula>
    </cfRule>
    <cfRule type="expression" dxfId="33" priority="1662">
      <formula>AND($C7="Réouverture circulation", $F7&gt;0, $G7&gt;0, $BG$7&gt;=$F7, $BG$7&lt;=($F7+ROUND(($G7-$F7+1)*$H7,0)-1))</formula>
    </cfRule>
  </conditionalFormatting>
  <conditionalFormatting sqref="BH7:BH43">
    <cfRule type="expression" dxfId="0" priority="50">
      <formula>($BH$7=TODAY())</formula>
    </cfRule>
  </conditionalFormatting>
  <conditionalFormatting sqref="BH8:BH43">
    <cfRule type="expression" dxfId="3" priority="1663">
      <formula>AND($C7="Études &amp; DICT", $F7&gt;0, $G7&gt;0, $BH$7&gt;=$F7, $BH$7&lt;=$G7)</formula>
    </cfRule>
    <cfRule type="expression" dxfId="4" priority="1664">
      <formula>AND($C7="Études &amp; DICT", $F7&gt;0, $G7&gt;0, $BH$7&gt;=$F7, $BH$7&lt;=($F7+ROUND(($G7-$F7+1)*$H7,0)-1))</formula>
    </cfRule>
    <cfRule type="expression" dxfId="5" priority="1665">
      <formula>AND($C7="Piquetage &amp; Implantation", $F7&gt;0, $G7&gt;0, $BH$7&gt;=$F7, $BH$7&lt;=$G7)</formula>
    </cfRule>
    <cfRule type="expression" dxfId="6" priority="1666">
      <formula>AND($C7="Piquetage &amp; Implantation", $F7&gt;0, $G7&gt;0, $BH$7&gt;=$F7, $BH$7&lt;=($F7+ROUND(($G7-$F7+1)*$H7,0)-1))</formula>
    </cfRule>
    <cfRule type="expression" dxfId="7" priority="1667">
      <formula>AND($C7="Préparation &amp; Signalisation", $F7&gt;0, $G7&gt;0, $BH$7&gt;=$F7, $BH$7&lt;=$G7)</formula>
    </cfRule>
    <cfRule type="expression" dxfId="8" priority="1668">
      <formula>AND($C7="Préparation &amp; Signalisation", $F7&gt;0, $G7&gt;0, $BH$7&gt;=$F7, $BH$7&lt;=($F7+ROUND(($G7-$F7+1)*$H7,0)-1))</formula>
    </cfRule>
    <cfRule type="expression" dxfId="9" priority="1669">
      <formula>AND($C7="Terrassement", $F7&gt;0, $G7&gt;0, $BH$7&gt;=$F7, $BH$7&lt;=$G7)</formula>
    </cfRule>
    <cfRule type="expression" dxfId="10" priority="1670">
      <formula>AND($C7="Terrassement", $F7&gt;0, $G7&gt;0, $BH$7&gt;=$F7, $BH$7&lt;=($F7+ROUND(($G7-$F7+1)*$H7,0)-1))</formula>
    </cfRule>
    <cfRule type="expression" dxfId="11" priority="1671">
      <formula>AND($C7="Réseaux (EU/EP/ER/GAZ)", $F7&gt;0, $G7&gt;0, $BH$7&gt;=$F7, $BH$7&lt;=$G7)</formula>
    </cfRule>
    <cfRule type="expression" dxfId="12" priority="1672">
      <formula>AND($C7="Réseaux (EU/EP/ER/GAZ)", $F7&gt;0, $G7&gt;0, $BH$7&gt;=$F7, $BH$7&lt;=($F7+ROUND(($G7-$F7+1)*$H7,0)-1))</formula>
    </cfRule>
    <cfRule type="expression" dxfId="13" priority="1673">
      <formula>AND($C7="Regard &amp; Branchement", $F7&gt;0, $G7&gt;0, $BH$7&gt;=$F7, $BH$7&lt;=$G7)</formula>
    </cfRule>
    <cfRule type="expression" dxfId="14" priority="1674">
      <formula>AND($C7="Regard &amp; Branchement", $F7&gt;0, $G7&gt;0, $BH$7&gt;=$F7, $BH$7&lt;=($F7+ROUND(($G7-$F7+1)*$H7,0)-1))</formula>
    </cfRule>
    <cfRule type="expression" dxfId="15" priority="1675">
      <formula>AND($C7="Structure (couche de forme)", $F7&gt;0, $G7&gt;0, $BH$7&gt;=$F7, $BH$7&lt;=$G7)</formula>
    </cfRule>
    <cfRule type="expression" dxfId="16" priority="1676">
      <formula>AND($C7="Structure (couche de forme)", $F7&gt;0, $G7&gt;0, $BH$7&gt;=$F7, $BH$7&lt;=($F7+ROUND(($G7-$F7+1)*$H7,0)-1))</formula>
    </cfRule>
    <cfRule type="expression" dxfId="17" priority="1677">
      <formula>AND($C7="Fondation/Grave", $F7&gt;0, $G7&gt;0, $BH$7&gt;=$F7, $BH$7&lt;=$G7)</formula>
    </cfRule>
    <cfRule type="expression" dxfId="18" priority="1678">
      <formula>AND($C7="Fondation/Grave", $F7&gt;0, $G7&gt;0, $BH$7&gt;=$F7, $BH$7&lt;=($F7+ROUND(($G7-$F7+1)*$H7,0)-1))</formula>
    </cfRule>
    <cfRule type="expression" dxfId="19" priority="1679">
      <formula>AND($C7="Enrobés / Béton", $F7&gt;0, $G7&gt;0, $BH$7&gt;=$F7, $BH$7&lt;=$G7)</formula>
    </cfRule>
    <cfRule type="expression" dxfId="20" priority="1680">
      <formula>AND($C7="Enrobés / Béton", $F7&gt;0, $G7&gt;0, $BH$7&gt;=$F7, $BH$7&lt;=($F7+ROUND(($G7-$F7+1)*$H7,0)-1))</formula>
    </cfRule>
    <cfRule type="expression" dxfId="21" priority="1681">
      <formula>AND($C7="Bordures &amp; Trottoirs", $F7&gt;0, $G7&gt;0, $BH$7&gt;=$F7, $BH$7&lt;=$G7)</formula>
    </cfRule>
    <cfRule type="expression" dxfId="22" priority="1682">
      <formula>AND($C7="Bordures &amp; Trottoirs", $F7&gt;0, $G7&gt;0, $BH$7&gt;=$F7, $BH$7&lt;=($F7+ROUND(($G7-$F7+1)*$H7,0)-1))</formula>
    </cfRule>
    <cfRule type="expression" dxfId="23" priority="1683">
      <formula>AND($C7="Caniveaux &amp; Avaloirs", $F7&gt;0, $G7&gt;0, $BH$7&gt;=$F7, $BH$7&lt;=$G7)</formula>
    </cfRule>
    <cfRule type="expression" dxfId="24" priority="1684">
      <formula>AND($C7="Caniveaux &amp; Avaloirs", $F7&gt;0, $G7&gt;0, $BH$7&gt;=$F7, $BH$7&lt;=($F7+ROUND(($G7-$F7+1)*$H7,0)-1))</formula>
    </cfRule>
    <cfRule type="expression" dxfId="25" priority="1685">
      <formula>AND($C7="Éclairage / Candélabres", $F7&gt;0, $G7&gt;0, $BH$7&gt;=$F7, $BH$7&lt;=$G7)</formula>
    </cfRule>
    <cfRule type="expression" dxfId="26" priority="1686">
      <formula>AND($C7="Éclairage / Candélabres", $F7&gt;0, $G7&gt;0, $BH$7&gt;=$F7, $BH$7&lt;=($F7+ROUND(($G7-$F7+1)*$H7,0)-1))</formula>
    </cfRule>
    <cfRule type="expression" dxfId="27" priority="1687">
      <formula>AND($C7="Marquage &amp; Signalétique", $F7&gt;0, $G7&gt;0, $BH$7&gt;=$F7, $BH$7&lt;=$G7)</formula>
    </cfRule>
    <cfRule type="expression" dxfId="28" priority="1688">
      <formula>AND($C7="Marquage &amp; Signalétique", $F7&gt;0, $G7&gt;0, $BH$7&gt;=$F7, $BH$7&lt;=($F7+ROUND(($G7-$F7+1)*$H7,0)-1))</formula>
    </cfRule>
    <cfRule type="expression" dxfId="29" priority="1689">
      <formula>AND($C7="Espaces verts / Finitions", $F7&gt;0, $G7&gt;0, $BH$7&gt;=$F7, $BH$7&lt;=$G7)</formula>
    </cfRule>
    <cfRule type="expression" dxfId="30" priority="1690">
      <formula>AND($C7="Espaces verts / Finitions", $F7&gt;0, $G7&gt;0, $BH$7&gt;=$F7, $BH$7&lt;=($F7+ROUND(($G7-$F7+1)*$H7,0)-1))</formula>
    </cfRule>
    <cfRule type="expression" dxfId="31" priority="1691">
      <formula>AND($C7="Réception &amp; Réserves", $F7&gt;0, $G7&gt;0, $BH$7&gt;=$F7, $BH$7&lt;=$G7)</formula>
    </cfRule>
    <cfRule type="expression" dxfId="32" priority="1692">
      <formula>AND($C7="Réception &amp; Réserves", $F7&gt;0, $G7&gt;0, $BH$7&gt;=$F7, $BH$7&lt;=($F7+ROUND(($G7-$F7+1)*$H7,0)-1))</formula>
    </cfRule>
    <cfRule type="expression" dxfId="0" priority="1693">
      <formula>AND($C7="Réouverture circulation", $F7&gt;0, $G7&gt;0, $BH$7&gt;=$F7, $BH$7&lt;=$G7)</formula>
    </cfRule>
    <cfRule type="expression" dxfId="33" priority="1694">
      <formula>AND($C7="Réouverture circulation", $F7&gt;0, $G7&gt;0, $BH$7&gt;=$F7, $BH$7&lt;=($F7+ROUND(($G7-$F7+1)*$H7,0)-1))</formula>
    </cfRule>
  </conditionalFormatting>
  <conditionalFormatting sqref="BI7:BI43">
    <cfRule type="expression" dxfId="0" priority="51">
      <formula>($BI$7=TODAY())</formula>
    </cfRule>
  </conditionalFormatting>
  <conditionalFormatting sqref="BI8:BI43">
    <cfRule type="expression" dxfId="3" priority="1695">
      <formula>AND($C7="Études &amp; DICT", $F7&gt;0, $G7&gt;0, $BI$7&gt;=$F7, $BI$7&lt;=$G7)</formula>
    </cfRule>
    <cfRule type="expression" dxfId="4" priority="1696">
      <formula>AND($C7="Études &amp; DICT", $F7&gt;0, $G7&gt;0, $BI$7&gt;=$F7, $BI$7&lt;=($F7+ROUND(($G7-$F7+1)*$H7,0)-1))</formula>
    </cfRule>
    <cfRule type="expression" dxfId="5" priority="1697">
      <formula>AND($C7="Piquetage &amp; Implantation", $F7&gt;0, $G7&gt;0, $BI$7&gt;=$F7, $BI$7&lt;=$G7)</formula>
    </cfRule>
    <cfRule type="expression" dxfId="6" priority="1698">
      <formula>AND($C7="Piquetage &amp; Implantation", $F7&gt;0, $G7&gt;0, $BI$7&gt;=$F7, $BI$7&lt;=($F7+ROUND(($G7-$F7+1)*$H7,0)-1))</formula>
    </cfRule>
    <cfRule type="expression" dxfId="7" priority="1699">
      <formula>AND($C7="Préparation &amp; Signalisation", $F7&gt;0, $G7&gt;0, $BI$7&gt;=$F7, $BI$7&lt;=$G7)</formula>
    </cfRule>
    <cfRule type="expression" dxfId="8" priority="1700">
      <formula>AND($C7="Préparation &amp; Signalisation", $F7&gt;0, $G7&gt;0, $BI$7&gt;=$F7, $BI$7&lt;=($F7+ROUND(($G7-$F7+1)*$H7,0)-1))</formula>
    </cfRule>
    <cfRule type="expression" dxfId="9" priority="1701">
      <formula>AND($C7="Terrassement", $F7&gt;0, $G7&gt;0, $BI$7&gt;=$F7, $BI$7&lt;=$G7)</formula>
    </cfRule>
    <cfRule type="expression" dxfId="10" priority="1702">
      <formula>AND($C7="Terrassement", $F7&gt;0, $G7&gt;0, $BI$7&gt;=$F7, $BI$7&lt;=($F7+ROUND(($G7-$F7+1)*$H7,0)-1))</formula>
    </cfRule>
    <cfRule type="expression" dxfId="11" priority="1703">
      <formula>AND($C7="Réseaux (EU/EP/ER/GAZ)", $F7&gt;0, $G7&gt;0, $BI$7&gt;=$F7, $BI$7&lt;=$G7)</formula>
    </cfRule>
    <cfRule type="expression" dxfId="12" priority="1704">
      <formula>AND($C7="Réseaux (EU/EP/ER/GAZ)", $F7&gt;0, $G7&gt;0, $BI$7&gt;=$F7, $BI$7&lt;=($F7+ROUND(($G7-$F7+1)*$H7,0)-1))</formula>
    </cfRule>
    <cfRule type="expression" dxfId="13" priority="1705">
      <formula>AND($C7="Regard &amp; Branchement", $F7&gt;0, $G7&gt;0, $BI$7&gt;=$F7, $BI$7&lt;=$G7)</formula>
    </cfRule>
    <cfRule type="expression" dxfId="14" priority="1706">
      <formula>AND($C7="Regard &amp; Branchement", $F7&gt;0, $G7&gt;0, $BI$7&gt;=$F7, $BI$7&lt;=($F7+ROUND(($G7-$F7+1)*$H7,0)-1))</formula>
    </cfRule>
    <cfRule type="expression" dxfId="15" priority="1707">
      <formula>AND($C7="Structure (couche de forme)", $F7&gt;0, $G7&gt;0, $BI$7&gt;=$F7, $BI$7&lt;=$G7)</formula>
    </cfRule>
    <cfRule type="expression" dxfId="16" priority="1708">
      <formula>AND($C7="Structure (couche de forme)", $F7&gt;0, $G7&gt;0, $BI$7&gt;=$F7, $BI$7&lt;=($F7+ROUND(($G7-$F7+1)*$H7,0)-1))</formula>
    </cfRule>
    <cfRule type="expression" dxfId="17" priority="1709">
      <formula>AND($C7="Fondation/Grave", $F7&gt;0, $G7&gt;0, $BI$7&gt;=$F7, $BI$7&lt;=$G7)</formula>
    </cfRule>
    <cfRule type="expression" dxfId="18" priority="1710">
      <formula>AND($C7="Fondation/Grave", $F7&gt;0, $G7&gt;0, $BI$7&gt;=$F7, $BI$7&lt;=($F7+ROUND(($G7-$F7+1)*$H7,0)-1))</formula>
    </cfRule>
    <cfRule type="expression" dxfId="19" priority="1711">
      <formula>AND($C7="Enrobés / Béton", $F7&gt;0, $G7&gt;0, $BI$7&gt;=$F7, $BI$7&lt;=$G7)</formula>
    </cfRule>
    <cfRule type="expression" dxfId="20" priority="1712">
      <formula>AND($C7="Enrobés / Béton", $F7&gt;0, $G7&gt;0, $BI$7&gt;=$F7, $BI$7&lt;=($F7+ROUND(($G7-$F7+1)*$H7,0)-1))</formula>
    </cfRule>
    <cfRule type="expression" dxfId="21" priority="1713">
      <formula>AND($C7="Bordures &amp; Trottoirs", $F7&gt;0, $G7&gt;0, $BI$7&gt;=$F7, $BI$7&lt;=$G7)</formula>
    </cfRule>
    <cfRule type="expression" dxfId="22" priority="1714">
      <formula>AND($C7="Bordures &amp; Trottoirs", $F7&gt;0, $G7&gt;0, $BI$7&gt;=$F7, $BI$7&lt;=($F7+ROUND(($G7-$F7+1)*$H7,0)-1))</formula>
    </cfRule>
    <cfRule type="expression" dxfId="23" priority="1715">
      <formula>AND($C7="Caniveaux &amp; Avaloirs", $F7&gt;0, $G7&gt;0, $BI$7&gt;=$F7, $BI$7&lt;=$G7)</formula>
    </cfRule>
    <cfRule type="expression" dxfId="24" priority="1716">
      <formula>AND($C7="Caniveaux &amp; Avaloirs", $F7&gt;0, $G7&gt;0, $BI$7&gt;=$F7, $BI$7&lt;=($F7+ROUND(($G7-$F7+1)*$H7,0)-1))</formula>
    </cfRule>
    <cfRule type="expression" dxfId="25" priority="1717">
      <formula>AND($C7="Éclairage / Candélabres", $F7&gt;0, $G7&gt;0, $BI$7&gt;=$F7, $BI$7&lt;=$G7)</formula>
    </cfRule>
    <cfRule type="expression" dxfId="26" priority="1718">
      <formula>AND($C7="Éclairage / Candélabres", $F7&gt;0, $G7&gt;0, $BI$7&gt;=$F7, $BI$7&lt;=($F7+ROUND(($G7-$F7+1)*$H7,0)-1))</formula>
    </cfRule>
    <cfRule type="expression" dxfId="27" priority="1719">
      <formula>AND($C7="Marquage &amp; Signalétique", $F7&gt;0, $G7&gt;0, $BI$7&gt;=$F7, $BI$7&lt;=$G7)</formula>
    </cfRule>
    <cfRule type="expression" dxfId="28" priority="1720">
      <formula>AND($C7="Marquage &amp; Signalétique", $F7&gt;0, $G7&gt;0, $BI$7&gt;=$F7, $BI$7&lt;=($F7+ROUND(($G7-$F7+1)*$H7,0)-1))</formula>
    </cfRule>
    <cfRule type="expression" dxfId="29" priority="1721">
      <formula>AND($C7="Espaces verts / Finitions", $F7&gt;0, $G7&gt;0, $BI$7&gt;=$F7, $BI$7&lt;=$G7)</formula>
    </cfRule>
    <cfRule type="expression" dxfId="30" priority="1722">
      <formula>AND($C7="Espaces verts / Finitions", $F7&gt;0, $G7&gt;0, $BI$7&gt;=$F7, $BI$7&lt;=($F7+ROUND(($G7-$F7+1)*$H7,0)-1))</formula>
    </cfRule>
    <cfRule type="expression" dxfId="31" priority="1723">
      <formula>AND($C7="Réception &amp; Réserves", $F7&gt;0, $G7&gt;0, $BI$7&gt;=$F7, $BI$7&lt;=$G7)</formula>
    </cfRule>
    <cfRule type="expression" dxfId="32" priority="1724">
      <formula>AND($C7="Réception &amp; Réserves", $F7&gt;0, $G7&gt;0, $BI$7&gt;=$F7, $BI$7&lt;=($F7+ROUND(($G7-$F7+1)*$H7,0)-1))</formula>
    </cfRule>
    <cfRule type="expression" dxfId="0" priority="1725">
      <formula>AND($C7="Réouverture circulation", $F7&gt;0, $G7&gt;0, $BI$7&gt;=$F7, $BI$7&lt;=$G7)</formula>
    </cfRule>
    <cfRule type="expression" dxfId="33" priority="1726">
      <formula>AND($C7="Réouverture circulation", $F7&gt;0, $G7&gt;0, $BI$7&gt;=$F7, $BI$7&lt;=($F7+ROUND(($G7-$F7+1)*$H7,0)-1))</formula>
    </cfRule>
  </conditionalFormatting>
  <conditionalFormatting sqref="BJ7:BJ43">
    <cfRule type="expression" dxfId="0" priority="52">
      <formula>($BJ$7=TODAY())</formula>
    </cfRule>
  </conditionalFormatting>
  <conditionalFormatting sqref="BJ8:BJ43">
    <cfRule type="expression" dxfId="3" priority="1727">
      <formula>AND($C7="Études &amp; DICT", $F7&gt;0, $G7&gt;0, $BJ$7&gt;=$F7, $BJ$7&lt;=$G7)</formula>
    </cfRule>
    <cfRule type="expression" dxfId="4" priority="1728">
      <formula>AND($C7="Études &amp; DICT", $F7&gt;0, $G7&gt;0, $BJ$7&gt;=$F7, $BJ$7&lt;=($F7+ROUND(($G7-$F7+1)*$H7,0)-1))</formula>
    </cfRule>
    <cfRule type="expression" dxfId="5" priority="1729">
      <formula>AND($C7="Piquetage &amp; Implantation", $F7&gt;0, $G7&gt;0, $BJ$7&gt;=$F7, $BJ$7&lt;=$G7)</formula>
    </cfRule>
    <cfRule type="expression" dxfId="6" priority="1730">
      <formula>AND($C7="Piquetage &amp; Implantation", $F7&gt;0, $G7&gt;0, $BJ$7&gt;=$F7, $BJ$7&lt;=($F7+ROUND(($G7-$F7+1)*$H7,0)-1))</formula>
    </cfRule>
    <cfRule type="expression" dxfId="7" priority="1731">
      <formula>AND($C7="Préparation &amp; Signalisation", $F7&gt;0, $G7&gt;0, $BJ$7&gt;=$F7, $BJ$7&lt;=$G7)</formula>
    </cfRule>
    <cfRule type="expression" dxfId="8" priority="1732">
      <formula>AND($C7="Préparation &amp; Signalisation", $F7&gt;0, $G7&gt;0, $BJ$7&gt;=$F7, $BJ$7&lt;=($F7+ROUND(($G7-$F7+1)*$H7,0)-1))</formula>
    </cfRule>
    <cfRule type="expression" dxfId="9" priority="1733">
      <formula>AND($C7="Terrassement", $F7&gt;0, $G7&gt;0, $BJ$7&gt;=$F7, $BJ$7&lt;=$G7)</formula>
    </cfRule>
    <cfRule type="expression" dxfId="10" priority="1734">
      <formula>AND($C7="Terrassement", $F7&gt;0, $G7&gt;0, $BJ$7&gt;=$F7, $BJ$7&lt;=($F7+ROUND(($G7-$F7+1)*$H7,0)-1))</formula>
    </cfRule>
    <cfRule type="expression" dxfId="11" priority="1735">
      <formula>AND($C7="Réseaux (EU/EP/ER/GAZ)", $F7&gt;0, $G7&gt;0, $BJ$7&gt;=$F7, $BJ$7&lt;=$G7)</formula>
    </cfRule>
    <cfRule type="expression" dxfId="12" priority="1736">
      <formula>AND($C7="Réseaux (EU/EP/ER/GAZ)", $F7&gt;0, $G7&gt;0, $BJ$7&gt;=$F7, $BJ$7&lt;=($F7+ROUND(($G7-$F7+1)*$H7,0)-1))</formula>
    </cfRule>
    <cfRule type="expression" dxfId="13" priority="1737">
      <formula>AND($C7="Regard &amp; Branchement", $F7&gt;0, $G7&gt;0, $BJ$7&gt;=$F7, $BJ$7&lt;=$G7)</formula>
    </cfRule>
    <cfRule type="expression" dxfId="14" priority="1738">
      <formula>AND($C7="Regard &amp; Branchement", $F7&gt;0, $G7&gt;0, $BJ$7&gt;=$F7, $BJ$7&lt;=($F7+ROUND(($G7-$F7+1)*$H7,0)-1))</formula>
    </cfRule>
    <cfRule type="expression" dxfId="15" priority="1739">
      <formula>AND($C7="Structure (couche de forme)", $F7&gt;0, $G7&gt;0, $BJ$7&gt;=$F7, $BJ$7&lt;=$G7)</formula>
    </cfRule>
    <cfRule type="expression" dxfId="16" priority="1740">
      <formula>AND($C7="Structure (couche de forme)", $F7&gt;0, $G7&gt;0, $BJ$7&gt;=$F7, $BJ$7&lt;=($F7+ROUND(($G7-$F7+1)*$H7,0)-1))</formula>
    </cfRule>
    <cfRule type="expression" dxfId="17" priority="1741">
      <formula>AND($C7="Fondation/Grave", $F7&gt;0, $G7&gt;0, $BJ$7&gt;=$F7, $BJ$7&lt;=$G7)</formula>
    </cfRule>
    <cfRule type="expression" dxfId="18" priority="1742">
      <formula>AND($C7="Fondation/Grave", $F7&gt;0, $G7&gt;0, $BJ$7&gt;=$F7, $BJ$7&lt;=($F7+ROUND(($G7-$F7+1)*$H7,0)-1))</formula>
    </cfRule>
    <cfRule type="expression" dxfId="19" priority="1743">
      <formula>AND($C7="Enrobés / Béton", $F7&gt;0, $G7&gt;0, $BJ$7&gt;=$F7, $BJ$7&lt;=$G7)</formula>
    </cfRule>
    <cfRule type="expression" dxfId="20" priority="1744">
      <formula>AND($C7="Enrobés / Béton", $F7&gt;0, $G7&gt;0, $BJ$7&gt;=$F7, $BJ$7&lt;=($F7+ROUND(($G7-$F7+1)*$H7,0)-1))</formula>
    </cfRule>
    <cfRule type="expression" dxfId="21" priority="1745">
      <formula>AND($C7="Bordures &amp; Trottoirs", $F7&gt;0, $G7&gt;0, $BJ$7&gt;=$F7, $BJ$7&lt;=$G7)</formula>
    </cfRule>
    <cfRule type="expression" dxfId="22" priority="1746">
      <formula>AND($C7="Bordures &amp; Trottoirs", $F7&gt;0, $G7&gt;0, $BJ$7&gt;=$F7, $BJ$7&lt;=($F7+ROUND(($G7-$F7+1)*$H7,0)-1))</formula>
    </cfRule>
    <cfRule type="expression" dxfId="23" priority="1747">
      <formula>AND($C7="Caniveaux &amp; Avaloirs", $F7&gt;0, $G7&gt;0, $BJ$7&gt;=$F7, $BJ$7&lt;=$G7)</formula>
    </cfRule>
    <cfRule type="expression" dxfId="24" priority="1748">
      <formula>AND($C7="Caniveaux &amp; Avaloirs", $F7&gt;0, $G7&gt;0, $BJ$7&gt;=$F7, $BJ$7&lt;=($F7+ROUND(($G7-$F7+1)*$H7,0)-1))</formula>
    </cfRule>
    <cfRule type="expression" dxfId="25" priority="1749">
      <formula>AND($C7="Éclairage / Candélabres", $F7&gt;0, $G7&gt;0, $BJ$7&gt;=$F7, $BJ$7&lt;=$G7)</formula>
    </cfRule>
    <cfRule type="expression" dxfId="26" priority="1750">
      <formula>AND($C7="Éclairage / Candélabres", $F7&gt;0, $G7&gt;0, $BJ$7&gt;=$F7, $BJ$7&lt;=($F7+ROUND(($G7-$F7+1)*$H7,0)-1))</formula>
    </cfRule>
    <cfRule type="expression" dxfId="27" priority="1751">
      <formula>AND($C7="Marquage &amp; Signalétique", $F7&gt;0, $G7&gt;0, $BJ$7&gt;=$F7, $BJ$7&lt;=$G7)</formula>
    </cfRule>
    <cfRule type="expression" dxfId="28" priority="1752">
      <formula>AND($C7="Marquage &amp; Signalétique", $F7&gt;0, $G7&gt;0, $BJ$7&gt;=$F7, $BJ$7&lt;=($F7+ROUND(($G7-$F7+1)*$H7,0)-1))</formula>
    </cfRule>
    <cfRule type="expression" dxfId="29" priority="1753">
      <formula>AND($C7="Espaces verts / Finitions", $F7&gt;0, $G7&gt;0, $BJ$7&gt;=$F7, $BJ$7&lt;=$G7)</formula>
    </cfRule>
    <cfRule type="expression" dxfId="30" priority="1754">
      <formula>AND($C7="Espaces verts / Finitions", $F7&gt;0, $G7&gt;0, $BJ$7&gt;=$F7, $BJ$7&lt;=($F7+ROUND(($G7-$F7+1)*$H7,0)-1))</formula>
    </cfRule>
    <cfRule type="expression" dxfId="31" priority="1755">
      <formula>AND($C7="Réception &amp; Réserves", $F7&gt;0, $G7&gt;0, $BJ$7&gt;=$F7, $BJ$7&lt;=$G7)</formula>
    </cfRule>
    <cfRule type="expression" dxfId="32" priority="1756">
      <formula>AND($C7="Réception &amp; Réserves", $F7&gt;0, $G7&gt;0, $BJ$7&gt;=$F7, $BJ$7&lt;=($F7+ROUND(($G7-$F7+1)*$H7,0)-1))</formula>
    </cfRule>
    <cfRule type="expression" dxfId="0" priority="1757">
      <formula>AND($C7="Réouverture circulation", $F7&gt;0, $G7&gt;0, $BJ$7&gt;=$F7, $BJ$7&lt;=$G7)</formula>
    </cfRule>
    <cfRule type="expression" dxfId="33" priority="1758">
      <formula>AND($C7="Réouverture circulation", $F7&gt;0, $G7&gt;0, $BJ$7&gt;=$F7, $BJ$7&lt;=($F7+ROUND(($G7-$F7+1)*$H7,0)-1))</formula>
    </cfRule>
  </conditionalFormatting>
  <conditionalFormatting sqref="BK7:BK43">
    <cfRule type="expression" dxfId="0" priority="53">
      <formula>($BK$7=TODAY())</formula>
    </cfRule>
  </conditionalFormatting>
  <conditionalFormatting sqref="BK8:BK43">
    <cfRule type="expression" dxfId="3" priority="1759">
      <formula>AND($C7="Études &amp; DICT", $F7&gt;0, $G7&gt;0, $BK$7&gt;=$F7, $BK$7&lt;=$G7)</formula>
    </cfRule>
    <cfRule type="expression" dxfId="4" priority="1760">
      <formula>AND($C7="Études &amp; DICT", $F7&gt;0, $G7&gt;0, $BK$7&gt;=$F7, $BK$7&lt;=($F7+ROUND(($G7-$F7+1)*$H7,0)-1))</formula>
    </cfRule>
    <cfRule type="expression" dxfId="5" priority="1761">
      <formula>AND($C7="Piquetage &amp; Implantation", $F7&gt;0, $G7&gt;0, $BK$7&gt;=$F7, $BK$7&lt;=$G7)</formula>
    </cfRule>
    <cfRule type="expression" dxfId="6" priority="1762">
      <formula>AND($C7="Piquetage &amp; Implantation", $F7&gt;0, $G7&gt;0, $BK$7&gt;=$F7, $BK$7&lt;=($F7+ROUND(($G7-$F7+1)*$H7,0)-1))</formula>
    </cfRule>
    <cfRule type="expression" dxfId="7" priority="1763">
      <formula>AND($C7="Préparation &amp; Signalisation", $F7&gt;0, $G7&gt;0, $BK$7&gt;=$F7, $BK$7&lt;=$G7)</formula>
    </cfRule>
    <cfRule type="expression" dxfId="8" priority="1764">
      <formula>AND($C7="Préparation &amp; Signalisation", $F7&gt;0, $G7&gt;0, $BK$7&gt;=$F7, $BK$7&lt;=($F7+ROUND(($G7-$F7+1)*$H7,0)-1))</formula>
    </cfRule>
    <cfRule type="expression" dxfId="9" priority="1765">
      <formula>AND($C7="Terrassement", $F7&gt;0, $G7&gt;0, $BK$7&gt;=$F7, $BK$7&lt;=$G7)</formula>
    </cfRule>
    <cfRule type="expression" dxfId="10" priority="1766">
      <formula>AND($C7="Terrassement", $F7&gt;0, $G7&gt;0, $BK$7&gt;=$F7, $BK$7&lt;=($F7+ROUND(($G7-$F7+1)*$H7,0)-1))</formula>
    </cfRule>
    <cfRule type="expression" dxfId="11" priority="1767">
      <formula>AND($C7="Réseaux (EU/EP/ER/GAZ)", $F7&gt;0, $G7&gt;0, $BK$7&gt;=$F7, $BK$7&lt;=$G7)</formula>
    </cfRule>
    <cfRule type="expression" dxfId="12" priority="1768">
      <formula>AND($C7="Réseaux (EU/EP/ER/GAZ)", $F7&gt;0, $G7&gt;0, $BK$7&gt;=$F7, $BK$7&lt;=($F7+ROUND(($G7-$F7+1)*$H7,0)-1))</formula>
    </cfRule>
    <cfRule type="expression" dxfId="13" priority="1769">
      <formula>AND($C7="Regard &amp; Branchement", $F7&gt;0, $G7&gt;0, $BK$7&gt;=$F7, $BK$7&lt;=$G7)</formula>
    </cfRule>
    <cfRule type="expression" dxfId="14" priority="1770">
      <formula>AND($C7="Regard &amp; Branchement", $F7&gt;0, $G7&gt;0, $BK$7&gt;=$F7, $BK$7&lt;=($F7+ROUND(($G7-$F7+1)*$H7,0)-1))</formula>
    </cfRule>
    <cfRule type="expression" dxfId="15" priority="1771">
      <formula>AND($C7="Structure (couche de forme)", $F7&gt;0, $G7&gt;0, $BK$7&gt;=$F7, $BK$7&lt;=$G7)</formula>
    </cfRule>
    <cfRule type="expression" dxfId="16" priority="1772">
      <formula>AND($C7="Structure (couche de forme)", $F7&gt;0, $G7&gt;0, $BK$7&gt;=$F7, $BK$7&lt;=($F7+ROUND(($G7-$F7+1)*$H7,0)-1))</formula>
    </cfRule>
    <cfRule type="expression" dxfId="17" priority="1773">
      <formula>AND($C7="Fondation/Grave", $F7&gt;0, $G7&gt;0, $BK$7&gt;=$F7, $BK$7&lt;=$G7)</formula>
    </cfRule>
    <cfRule type="expression" dxfId="18" priority="1774">
      <formula>AND($C7="Fondation/Grave", $F7&gt;0, $G7&gt;0, $BK$7&gt;=$F7, $BK$7&lt;=($F7+ROUND(($G7-$F7+1)*$H7,0)-1))</formula>
    </cfRule>
    <cfRule type="expression" dxfId="19" priority="1775">
      <formula>AND($C7="Enrobés / Béton", $F7&gt;0, $G7&gt;0, $BK$7&gt;=$F7, $BK$7&lt;=$G7)</formula>
    </cfRule>
    <cfRule type="expression" dxfId="20" priority="1776">
      <formula>AND($C7="Enrobés / Béton", $F7&gt;0, $G7&gt;0, $BK$7&gt;=$F7, $BK$7&lt;=($F7+ROUND(($G7-$F7+1)*$H7,0)-1))</formula>
    </cfRule>
    <cfRule type="expression" dxfId="21" priority="1777">
      <formula>AND($C7="Bordures &amp; Trottoirs", $F7&gt;0, $G7&gt;0, $BK$7&gt;=$F7, $BK$7&lt;=$G7)</formula>
    </cfRule>
    <cfRule type="expression" dxfId="22" priority="1778">
      <formula>AND($C7="Bordures &amp; Trottoirs", $F7&gt;0, $G7&gt;0, $BK$7&gt;=$F7, $BK$7&lt;=($F7+ROUND(($G7-$F7+1)*$H7,0)-1))</formula>
    </cfRule>
    <cfRule type="expression" dxfId="23" priority="1779">
      <formula>AND($C7="Caniveaux &amp; Avaloirs", $F7&gt;0, $G7&gt;0, $BK$7&gt;=$F7, $BK$7&lt;=$G7)</formula>
    </cfRule>
    <cfRule type="expression" dxfId="24" priority="1780">
      <formula>AND($C7="Caniveaux &amp; Avaloirs", $F7&gt;0, $G7&gt;0, $BK$7&gt;=$F7, $BK$7&lt;=($F7+ROUND(($G7-$F7+1)*$H7,0)-1))</formula>
    </cfRule>
    <cfRule type="expression" dxfId="25" priority="1781">
      <formula>AND($C7="Éclairage / Candélabres", $F7&gt;0, $G7&gt;0, $BK$7&gt;=$F7, $BK$7&lt;=$G7)</formula>
    </cfRule>
    <cfRule type="expression" dxfId="26" priority="1782">
      <formula>AND($C7="Éclairage / Candélabres", $F7&gt;0, $G7&gt;0, $BK$7&gt;=$F7, $BK$7&lt;=($F7+ROUND(($G7-$F7+1)*$H7,0)-1))</formula>
    </cfRule>
    <cfRule type="expression" dxfId="27" priority="1783">
      <formula>AND($C7="Marquage &amp; Signalétique", $F7&gt;0, $G7&gt;0, $BK$7&gt;=$F7, $BK$7&lt;=$G7)</formula>
    </cfRule>
    <cfRule type="expression" dxfId="28" priority="1784">
      <formula>AND($C7="Marquage &amp; Signalétique", $F7&gt;0, $G7&gt;0, $BK$7&gt;=$F7, $BK$7&lt;=($F7+ROUND(($G7-$F7+1)*$H7,0)-1))</formula>
    </cfRule>
    <cfRule type="expression" dxfId="29" priority="1785">
      <formula>AND($C7="Espaces verts / Finitions", $F7&gt;0, $G7&gt;0, $BK$7&gt;=$F7, $BK$7&lt;=$G7)</formula>
    </cfRule>
    <cfRule type="expression" dxfId="30" priority="1786">
      <formula>AND($C7="Espaces verts / Finitions", $F7&gt;0, $G7&gt;0, $BK$7&gt;=$F7, $BK$7&lt;=($F7+ROUND(($G7-$F7+1)*$H7,0)-1))</formula>
    </cfRule>
    <cfRule type="expression" dxfId="31" priority="1787">
      <formula>AND($C7="Réception &amp; Réserves", $F7&gt;0, $G7&gt;0, $BK$7&gt;=$F7, $BK$7&lt;=$G7)</formula>
    </cfRule>
    <cfRule type="expression" dxfId="32" priority="1788">
      <formula>AND($C7="Réception &amp; Réserves", $F7&gt;0, $G7&gt;0, $BK$7&gt;=$F7, $BK$7&lt;=($F7+ROUND(($G7-$F7+1)*$H7,0)-1))</formula>
    </cfRule>
    <cfRule type="expression" dxfId="0" priority="1789">
      <formula>AND($C7="Réouverture circulation", $F7&gt;0, $G7&gt;0, $BK$7&gt;=$F7, $BK$7&lt;=$G7)</formula>
    </cfRule>
    <cfRule type="expression" dxfId="33" priority="1790">
      <formula>AND($C7="Réouverture circulation", $F7&gt;0, $G7&gt;0, $BK$7&gt;=$F7, $BK$7&lt;=($F7+ROUND(($G7-$F7+1)*$H7,0)-1))</formula>
    </cfRule>
  </conditionalFormatting>
  <conditionalFormatting sqref="BL7:BL43">
    <cfRule type="expression" dxfId="0" priority="54">
      <formula>($BL$7=TODAY())</formula>
    </cfRule>
  </conditionalFormatting>
  <conditionalFormatting sqref="BL8:BL43">
    <cfRule type="expression" dxfId="3" priority="1791">
      <formula>AND($C7="Études &amp; DICT", $F7&gt;0, $G7&gt;0, $BL$7&gt;=$F7, $BL$7&lt;=$G7)</formula>
    </cfRule>
    <cfRule type="expression" dxfId="4" priority="1792">
      <formula>AND($C7="Études &amp; DICT", $F7&gt;0, $G7&gt;0, $BL$7&gt;=$F7, $BL$7&lt;=($F7+ROUND(($G7-$F7+1)*$H7,0)-1))</formula>
    </cfRule>
    <cfRule type="expression" dxfId="5" priority="1793">
      <formula>AND($C7="Piquetage &amp; Implantation", $F7&gt;0, $G7&gt;0, $BL$7&gt;=$F7, $BL$7&lt;=$G7)</formula>
    </cfRule>
    <cfRule type="expression" dxfId="6" priority="1794">
      <formula>AND($C7="Piquetage &amp; Implantation", $F7&gt;0, $G7&gt;0, $BL$7&gt;=$F7, $BL$7&lt;=($F7+ROUND(($G7-$F7+1)*$H7,0)-1))</formula>
    </cfRule>
    <cfRule type="expression" dxfId="7" priority="1795">
      <formula>AND($C7="Préparation &amp; Signalisation", $F7&gt;0, $G7&gt;0, $BL$7&gt;=$F7, $BL$7&lt;=$G7)</formula>
    </cfRule>
    <cfRule type="expression" dxfId="8" priority="1796">
      <formula>AND($C7="Préparation &amp; Signalisation", $F7&gt;0, $G7&gt;0, $BL$7&gt;=$F7, $BL$7&lt;=($F7+ROUND(($G7-$F7+1)*$H7,0)-1))</formula>
    </cfRule>
    <cfRule type="expression" dxfId="9" priority="1797">
      <formula>AND($C7="Terrassement", $F7&gt;0, $G7&gt;0, $BL$7&gt;=$F7, $BL$7&lt;=$G7)</formula>
    </cfRule>
    <cfRule type="expression" dxfId="10" priority="1798">
      <formula>AND($C7="Terrassement", $F7&gt;0, $G7&gt;0, $BL$7&gt;=$F7, $BL$7&lt;=($F7+ROUND(($G7-$F7+1)*$H7,0)-1))</formula>
    </cfRule>
    <cfRule type="expression" dxfId="11" priority="1799">
      <formula>AND($C7="Réseaux (EU/EP/ER/GAZ)", $F7&gt;0, $G7&gt;0, $BL$7&gt;=$F7, $BL$7&lt;=$G7)</formula>
    </cfRule>
    <cfRule type="expression" dxfId="12" priority="1800">
      <formula>AND($C7="Réseaux (EU/EP/ER/GAZ)", $F7&gt;0, $G7&gt;0, $BL$7&gt;=$F7, $BL$7&lt;=($F7+ROUND(($G7-$F7+1)*$H7,0)-1))</formula>
    </cfRule>
    <cfRule type="expression" dxfId="13" priority="1801">
      <formula>AND($C7="Regard &amp; Branchement", $F7&gt;0, $G7&gt;0, $BL$7&gt;=$F7, $BL$7&lt;=$G7)</formula>
    </cfRule>
    <cfRule type="expression" dxfId="14" priority="1802">
      <formula>AND($C7="Regard &amp; Branchement", $F7&gt;0, $G7&gt;0, $BL$7&gt;=$F7, $BL$7&lt;=($F7+ROUND(($G7-$F7+1)*$H7,0)-1))</formula>
    </cfRule>
    <cfRule type="expression" dxfId="15" priority="1803">
      <formula>AND($C7="Structure (couche de forme)", $F7&gt;0, $G7&gt;0, $BL$7&gt;=$F7, $BL$7&lt;=$G7)</formula>
    </cfRule>
    <cfRule type="expression" dxfId="16" priority="1804">
      <formula>AND($C7="Structure (couche de forme)", $F7&gt;0, $G7&gt;0, $BL$7&gt;=$F7, $BL$7&lt;=($F7+ROUND(($G7-$F7+1)*$H7,0)-1))</formula>
    </cfRule>
    <cfRule type="expression" dxfId="17" priority="1805">
      <formula>AND($C7="Fondation/Grave", $F7&gt;0, $G7&gt;0, $BL$7&gt;=$F7, $BL$7&lt;=$G7)</formula>
    </cfRule>
    <cfRule type="expression" dxfId="18" priority="1806">
      <formula>AND($C7="Fondation/Grave", $F7&gt;0, $G7&gt;0, $BL$7&gt;=$F7, $BL$7&lt;=($F7+ROUND(($G7-$F7+1)*$H7,0)-1))</formula>
    </cfRule>
    <cfRule type="expression" dxfId="19" priority="1807">
      <formula>AND($C7="Enrobés / Béton", $F7&gt;0, $G7&gt;0, $BL$7&gt;=$F7, $BL$7&lt;=$G7)</formula>
    </cfRule>
    <cfRule type="expression" dxfId="20" priority="1808">
      <formula>AND($C7="Enrobés / Béton", $F7&gt;0, $G7&gt;0, $BL$7&gt;=$F7, $BL$7&lt;=($F7+ROUND(($G7-$F7+1)*$H7,0)-1))</formula>
    </cfRule>
    <cfRule type="expression" dxfId="21" priority="1809">
      <formula>AND($C7="Bordures &amp; Trottoirs", $F7&gt;0, $G7&gt;0, $BL$7&gt;=$F7, $BL$7&lt;=$G7)</formula>
    </cfRule>
    <cfRule type="expression" dxfId="22" priority="1810">
      <formula>AND($C7="Bordures &amp; Trottoirs", $F7&gt;0, $G7&gt;0, $BL$7&gt;=$F7, $BL$7&lt;=($F7+ROUND(($G7-$F7+1)*$H7,0)-1))</formula>
    </cfRule>
    <cfRule type="expression" dxfId="23" priority="1811">
      <formula>AND($C7="Caniveaux &amp; Avaloirs", $F7&gt;0, $G7&gt;0, $BL$7&gt;=$F7, $BL$7&lt;=$G7)</formula>
    </cfRule>
    <cfRule type="expression" dxfId="24" priority="1812">
      <formula>AND($C7="Caniveaux &amp; Avaloirs", $F7&gt;0, $G7&gt;0, $BL$7&gt;=$F7, $BL$7&lt;=($F7+ROUND(($G7-$F7+1)*$H7,0)-1))</formula>
    </cfRule>
    <cfRule type="expression" dxfId="25" priority="1813">
      <formula>AND($C7="Éclairage / Candélabres", $F7&gt;0, $G7&gt;0, $BL$7&gt;=$F7, $BL$7&lt;=$G7)</formula>
    </cfRule>
    <cfRule type="expression" dxfId="26" priority="1814">
      <formula>AND($C7="Éclairage / Candélabres", $F7&gt;0, $G7&gt;0, $BL$7&gt;=$F7, $BL$7&lt;=($F7+ROUND(($G7-$F7+1)*$H7,0)-1))</formula>
    </cfRule>
    <cfRule type="expression" dxfId="27" priority="1815">
      <formula>AND($C7="Marquage &amp; Signalétique", $F7&gt;0, $G7&gt;0, $BL$7&gt;=$F7, $BL$7&lt;=$G7)</formula>
    </cfRule>
    <cfRule type="expression" dxfId="28" priority="1816">
      <formula>AND($C7="Marquage &amp; Signalétique", $F7&gt;0, $G7&gt;0, $BL$7&gt;=$F7, $BL$7&lt;=($F7+ROUND(($G7-$F7+1)*$H7,0)-1))</formula>
    </cfRule>
    <cfRule type="expression" dxfId="29" priority="1817">
      <formula>AND($C7="Espaces verts / Finitions", $F7&gt;0, $G7&gt;0, $BL$7&gt;=$F7, $BL$7&lt;=$G7)</formula>
    </cfRule>
    <cfRule type="expression" dxfId="30" priority="1818">
      <formula>AND($C7="Espaces verts / Finitions", $F7&gt;0, $G7&gt;0, $BL$7&gt;=$F7, $BL$7&lt;=($F7+ROUND(($G7-$F7+1)*$H7,0)-1))</formula>
    </cfRule>
    <cfRule type="expression" dxfId="31" priority="1819">
      <formula>AND($C7="Réception &amp; Réserves", $F7&gt;0, $G7&gt;0, $BL$7&gt;=$F7, $BL$7&lt;=$G7)</formula>
    </cfRule>
    <cfRule type="expression" dxfId="32" priority="1820">
      <formula>AND($C7="Réception &amp; Réserves", $F7&gt;0, $G7&gt;0, $BL$7&gt;=$F7, $BL$7&lt;=($F7+ROUND(($G7-$F7+1)*$H7,0)-1))</formula>
    </cfRule>
    <cfRule type="expression" dxfId="0" priority="1821">
      <formula>AND($C7="Réouverture circulation", $F7&gt;0, $G7&gt;0, $BL$7&gt;=$F7, $BL$7&lt;=$G7)</formula>
    </cfRule>
    <cfRule type="expression" dxfId="33" priority="1822">
      <formula>AND($C7="Réouverture circulation", $F7&gt;0, $G7&gt;0, $BL$7&gt;=$F7, $BL$7&lt;=($F7+ROUND(($G7-$F7+1)*$H7,0)-1))</formula>
    </cfRule>
  </conditionalFormatting>
  <conditionalFormatting sqref="BM7:BM43">
    <cfRule type="expression" dxfId="0" priority="55">
      <formula>($BM$7=TODAY())</formula>
    </cfRule>
  </conditionalFormatting>
  <conditionalFormatting sqref="BM8:BM43">
    <cfRule type="expression" dxfId="3" priority="1823">
      <formula>AND($C7="Études &amp; DICT", $F7&gt;0, $G7&gt;0, $BM$7&gt;=$F7, $BM$7&lt;=$G7)</formula>
    </cfRule>
    <cfRule type="expression" dxfId="4" priority="1824">
      <formula>AND($C7="Études &amp; DICT", $F7&gt;0, $G7&gt;0, $BM$7&gt;=$F7, $BM$7&lt;=($F7+ROUND(($G7-$F7+1)*$H7,0)-1))</formula>
    </cfRule>
    <cfRule type="expression" dxfId="5" priority="1825">
      <formula>AND($C7="Piquetage &amp; Implantation", $F7&gt;0, $G7&gt;0, $BM$7&gt;=$F7, $BM$7&lt;=$G7)</formula>
    </cfRule>
    <cfRule type="expression" dxfId="6" priority="1826">
      <formula>AND($C7="Piquetage &amp; Implantation", $F7&gt;0, $G7&gt;0, $BM$7&gt;=$F7, $BM$7&lt;=($F7+ROUND(($G7-$F7+1)*$H7,0)-1))</formula>
    </cfRule>
    <cfRule type="expression" dxfId="7" priority="1827">
      <formula>AND($C7="Préparation &amp; Signalisation", $F7&gt;0, $G7&gt;0, $BM$7&gt;=$F7, $BM$7&lt;=$G7)</formula>
    </cfRule>
    <cfRule type="expression" dxfId="8" priority="1828">
      <formula>AND($C7="Préparation &amp; Signalisation", $F7&gt;0, $G7&gt;0, $BM$7&gt;=$F7, $BM$7&lt;=($F7+ROUND(($G7-$F7+1)*$H7,0)-1))</formula>
    </cfRule>
    <cfRule type="expression" dxfId="9" priority="1829">
      <formula>AND($C7="Terrassement", $F7&gt;0, $G7&gt;0, $BM$7&gt;=$F7, $BM$7&lt;=$G7)</formula>
    </cfRule>
    <cfRule type="expression" dxfId="10" priority="1830">
      <formula>AND($C7="Terrassement", $F7&gt;0, $G7&gt;0, $BM$7&gt;=$F7, $BM$7&lt;=($F7+ROUND(($G7-$F7+1)*$H7,0)-1))</formula>
    </cfRule>
    <cfRule type="expression" dxfId="11" priority="1831">
      <formula>AND($C7="Réseaux (EU/EP/ER/GAZ)", $F7&gt;0, $G7&gt;0, $BM$7&gt;=$F7, $BM$7&lt;=$G7)</formula>
    </cfRule>
    <cfRule type="expression" dxfId="12" priority="1832">
      <formula>AND($C7="Réseaux (EU/EP/ER/GAZ)", $F7&gt;0, $G7&gt;0, $BM$7&gt;=$F7, $BM$7&lt;=($F7+ROUND(($G7-$F7+1)*$H7,0)-1))</formula>
    </cfRule>
    <cfRule type="expression" dxfId="13" priority="1833">
      <formula>AND($C7="Regard &amp; Branchement", $F7&gt;0, $G7&gt;0, $BM$7&gt;=$F7, $BM$7&lt;=$G7)</formula>
    </cfRule>
    <cfRule type="expression" dxfId="14" priority="1834">
      <formula>AND($C7="Regard &amp; Branchement", $F7&gt;0, $G7&gt;0, $BM$7&gt;=$F7, $BM$7&lt;=($F7+ROUND(($G7-$F7+1)*$H7,0)-1))</formula>
    </cfRule>
    <cfRule type="expression" dxfId="15" priority="1835">
      <formula>AND($C7="Structure (couche de forme)", $F7&gt;0, $G7&gt;0, $BM$7&gt;=$F7, $BM$7&lt;=$G7)</formula>
    </cfRule>
    <cfRule type="expression" dxfId="16" priority="1836">
      <formula>AND($C7="Structure (couche de forme)", $F7&gt;0, $G7&gt;0, $BM$7&gt;=$F7, $BM$7&lt;=($F7+ROUND(($G7-$F7+1)*$H7,0)-1))</formula>
    </cfRule>
    <cfRule type="expression" dxfId="17" priority="1837">
      <formula>AND($C7="Fondation/Grave", $F7&gt;0, $G7&gt;0, $BM$7&gt;=$F7, $BM$7&lt;=$G7)</formula>
    </cfRule>
    <cfRule type="expression" dxfId="18" priority="1838">
      <formula>AND($C7="Fondation/Grave", $F7&gt;0, $G7&gt;0, $BM$7&gt;=$F7, $BM$7&lt;=($F7+ROUND(($G7-$F7+1)*$H7,0)-1))</formula>
    </cfRule>
    <cfRule type="expression" dxfId="19" priority="1839">
      <formula>AND($C7="Enrobés / Béton", $F7&gt;0, $G7&gt;0, $BM$7&gt;=$F7, $BM$7&lt;=$G7)</formula>
    </cfRule>
    <cfRule type="expression" dxfId="20" priority="1840">
      <formula>AND($C7="Enrobés / Béton", $F7&gt;0, $G7&gt;0, $BM$7&gt;=$F7, $BM$7&lt;=($F7+ROUND(($G7-$F7+1)*$H7,0)-1))</formula>
    </cfRule>
    <cfRule type="expression" dxfId="21" priority="1841">
      <formula>AND($C7="Bordures &amp; Trottoirs", $F7&gt;0, $G7&gt;0, $BM$7&gt;=$F7, $BM$7&lt;=$G7)</formula>
    </cfRule>
    <cfRule type="expression" dxfId="22" priority="1842">
      <formula>AND($C7="Bordures &amp; Trottoirs", $F7&gt;0, $G7&gt;0, $BM$7&gt;=$F7, $BM$7&lt;=($F7+ROUND(($G7-$F7+1)*$H7,0)-1))</formula>
    </cfRule>
    <cfRule type="expression" dxfId="23" priority="1843">
      <formula>AND($C7="Caniveaux &amp; Avaloirs", $F7&gt;0, $G7&gt;0, $BM$7&gt;=$F7, $BM$7&lt;=$G7)</formula>
    </cfRule>
    <cfRule type="expression" dxfId="24" priority="1844">
      <formula>AND($C7="Caniveaux &amp; Avaloirs", $F7&gt;0, $G7&gt;0, $BM$7&gt;=$F7, $BM$7&lt;=($F7+ROUND(($G7-$F7+1)*$H7,0)-1))</formula>
    </cfRule>
    <cfRule type="expression" dxfId="25" priority="1845">
      <formula>AND($C7="Éclairage / Candélabres", $F7&gt;0, $G7&gt;0, $BM$7&gt;=$F7, $BM$7&lt;=$G7)</formula>
    </cfRule>
    <cfRule type="expression" dxfId="26" priority="1846">
      <formula>AND($C7="Éclairage / Candélabres", $F7&gt;0, $G7&gt;0, $BM$7&gt;=$F7, $BM$7&lt;=($F7+ROUND(($G7-$F7+1)*$H7,0)-1))</formula>
    </cfRule>
    <cfRule type="expression" dxfId="27" priority="1847">
      <formula>AND($C7="Marquage &amp; Signalétique", $F7&gt;0, $G7&gt;0, $BM$7&gt;=$F7, $BM$7&lt;=$G7)</formula>
    </cfRule>
    <cfRule type="expression" dxfId="28" priority="1848">
      <formula>AND($C7="Marquage &amp; Signalétique", $F7&gt;0, $G7&gt;0, $BM$7&gt;=$F7, $BM$7&lt;=($F7+ROUND(($G7-$F7+1)*$H7,0)-1))</formula>
    </cfRule>
    <cfRule type="expression" dxfId="29" priority="1849">
      <formula>AND($C7="Espaces verts / Finitions", $F7&gt;0, $G7&gt;0, $BM$7&gt;=$F7, $BM$7&lt;=$G7)</formula>
    </cfRule>
    <cfRule type="expression" dxfId="30" priority="1850">
      <formula>AND($C7="Espaces verts / Finitions", $F7&gt;0, $G7&gt;0, $BM$7&gt;=$F7, $BM$7&lt;=($F7+ROUND(($G7-$F7+1)*$H7,0)-1))</formula>
    </cfRule>
    <cfRule type="expression" dxfId="31" priority="1851">
      <formula>AND($C7="Réception &amp; Réserves", $F7&gt;0, $G7&gt;0, $BM$7&gt;=$F7, $BM$7&lt;=$G7)</formula>
    </cfRule>
    <cfRule type="expression" dxfId="32" priority="1852">
      <formula>AND($C7="Réception &amp; Réserves", $F7&gt;0, $G7&gt;0, $BM$7&gt;=$F7, $BM$7&lt;=($F7+ROUND(($G7-$F7+1)*$H7,0)-1))</formula>
    </cfRule>
    <cfRule type="expression" dxfId="0" priority="1853">
      <formula>AND($C7="Réouverture circulation", $F7&gt;0, $G7&gt;0, $BM$7&gt;=$F7, $BM$7&lt;=$G7)</formula>
    </cfRule>
    <cfRule type="expression" dxfId="33" priority="1854">
      <formula>AND($C7="Réouverture circulation", $F7&gt;0, $G7&gt;0, $BM$7&gt;=$F7, $BM$7&lt;=($F7+ROUND(($G7-$F7+1)*$H7,0)-1))</formula>
    </cfRule>
  </conditionalFormatting>
  <conditionalFormatting sqref="BN7:BN43">
    <cfRule type="expression" dxfId="0" priority="56">
      <formula>($BN$7=TODAY())</formula>
    </cfRule>
  </conditionalFormatting>
  <conditionalFormatting sqref="BN8:BN43">
    <cfRule type="expression" dxfId="3" priority="1855">
      <formula>AND($C7="Études &amp; DICT", $F7&gt;0, $G7&gt;0, $BN$7&gt;=$F7, $BN$7&lt;=$G7)</formula>
    </cfRule>
    <cfRule type="expression" dxfId="4" priority="1856">
      <formula>AND($C7="Études &amp; DICT", $F7&gt;0, $G7&gt;0, $BN$7&gt;=$F7, $BN$7&lt;=($F7+ROUND(($G7-$F7+1)*$H7,0)-1))</formula>
    </cfRule>
    <cfRule type="expression" dxfId="5" priority="1857">
      <formula>AND($C7="Piquetage &amp; Implantation", $F7&gt;0, $G7&gt;0, $BN$7&gt;=$F7, $BN$7&lt;=$G7)</formula>
    </cfRule>
    <cfRule type="expression" dxfId="6" priority="1858">
      <formula>AND($C7="Piquetage &amp; Implantation", $F7&gt;0, $G7&gt;0, $BN$7&gt;=$F7, $BN$7&lt;=($F7+ROUND(($G7-$F7+1)*$H7,0)-1))</formula>
    </cfRule>
    <cfRule type="expression" dxfId="7" priority="1859">
      <formula>AND($C7="Préparation &amp; Signalisation", $F7&gt;0, $G7&gt;0, $BN$7&gt;=$F7, $BN$7&lt;=$G7)</formula>
    </cfRule>
    <cfRule type="expression" dxfId="8" priority="1860">
      <formula>AND($C7="Préparation &amp; Signalisation", $F7&gt;0, $G7&gt;0, $BN$7&gt;=$F7, $BN$7&lt;=($F7+ROUND(($G7-$F7+1)*$H7,0)-1))</formula>
    </cfRule>
    <cfRule type="expression" dxfId="9" priority="1861">
      <formula>AND($C7="Terrassement", $F7&gt;0, $G7&gt;0, $BN$7&gt;=$F7, $BN$7&lt;=$G7)</formula>
    </cfRule>
    <cfRule type="expression" dxfId="10" priority="1862">
      <formula>AND($C7="Terrassement", $F7&gt;0, $G7&gt;0, $BN$7&gt;=$F7, $BN$7&lt;=($F7+ROUND(($G7-$F7+1)*$H7,0)-1))</formula>
    </cfRule>
    <cfRule type="expression" dxfId="11" priority="1863">
      <formula>AND($C7="Réseaux (EU/EP/ER/GAZ)", $F7&gt;0, $G7&gt;0, $BN$7&gt;=$F7, $BN$7&lt;=$G7)</formula>
    </cfRule>
    <cfRule type="expression" dxfId="12" priority="1864">
      <formula>AND($C7="Réseaux (EU/EP/ER/GAZ)", $F7&gt;0, $G7&gt;0, $BN$7&gt;=$F7, $BN$7&lt;=($F7+ROUND(($G7-$F7+1)*$H7,0)-1))</formula>
    </cfRule>
    <cfRule type="expression" dxfId="13" priority="1865">
      <formula>AND($C7="Regard &amp; Branchement", $F7&gt;0, $G7&gt;0, $BN$7&gt;=$F7, $BN$7&lt;=$G7)</formula>
    </cfRule>
    <cfRule type="expression" dxfId="14" priority="1866">
      <formula>AND($C7="Regard &amp; Branchement", $F7&gt;0, $G7&gt;0, $BN$7&gt;=$F7, $BN$7&lt;=($F7+ROUND(($G7-$F7+1)*$H7,0)-1))</formula>
    </cfRule>
    <cfRule type="expression" dxfId="15" priority="1867">
      <formula>AND($C7="Structure (couche de forme)", $F7&gt;0, $G7&gt;0, $BN$7&gt;=$F7, $BN$7&lt;=$G7)</formula>
    </cfRule>
    <cfRule type="expression" dxfId="16" priority="1868">
      <formula>AND($C7="Structure (couche de forme)", $F7&gt;0, $G7&gt;0, $BN$7&gt;=$F7, $BN$7&lt;=($F7+ROUND(($G7-$F7+1)*$H7,0)-1))</formula>
    </cfRule>
    <cfRule type="expression" dxfId="17" priority="1869">
      <formula>AND($C7="Fondation/Grave", $F7&gt;0, $G7&gt;0, $BN$7&gt;=$F7, $BN$7&lt;=$G7)</formula>
    </cfRule>
    <cfRule type="expression" dxfId="18" priority="1870">
      <formula>AND($C7="Fondation/Grave", $F7&gt;0, $G7&gt;0, $BN$7&gt;=$F7, $BN$7&lt;=($F7+ROUND(($G7-$F7+1)*$H7,0)-1))</formula>
    </cfRule>
    <cfRule type="expression" dxfId="19" priority="1871">
      <formula>AND($C7="Enrobés / Béton", $F7&gt;0, $G7&gt;0, $BN$7&gt;=$F7, $BN$7&lt;=$G7)</formula>
    </cfRule>
    <cfRule type="expression" dxfId="20" priority="1872">
      <formula>AND($C7="Enrobés / Béton", $F7&gt;0, $G7&gt;0, $BN$7&gt;=$F7, $BN$7&lt;=($F7+ROUND(($G7-$F7+1)*$H7,0)-1))</formula>
    </cfRule>
    <cfRule type="expression" dxfId="21" priority="1873">
      <formula>AND($C7="Bordures &amp; Trottoirs", $F7&gt;0, $G7&gt;0, $BN$7&gt;=$F7, $BN$7&lt;=$G7)</formula>
    </cfRule>
    <cfRule type="expression" dxfId="22" priority="1874">
      <formula>AND($C7="Bordures &amp; Trottoirs", $F7&gt;0, $G7&gt;0, $BN$7&gt;=$F7, $BN$7&lt;=($F7+ROUND(($G7-$F7+1)*$H7,0)-1))</formula>
    </cfRule>
    <cfRule type="expression" dxfId="23" priority="1875">
      <formula>AND($C7="Caniveaux &amp; Avaloirs", $F7&gt;0, $G7&gt;0, $BN$7&gt;=$F7, $BN$7&lt;=$G7)</formula>
    </cfRule>
    <cfRule type="expression" dxfId="24" priority="1876">
      <formula>AND($C7="Caniveaux &amp; Avaloirs", $F7&gt;0, $G7&gt;0, $BN$7&gt;=$F7, $BN$7&lt;=($F7+ROUND(($G7-$F7+1)*$H7,0)-1))</formula>
    </cfRule>
    <cfRule type="expression" dxfId="25" priority="1877">
      <formula>AND($C7="Éclairage / Candélabres", $F7&gt;0, $G7&gt;0, $BN$7&gt;=$F7, $BN$7&lt;=$G7)</formula>
    </cfRule>
    <cfRule type="expression" dxfId="26" priority="1878">
      <formula>AND($C7="Éclairage / Candélabres", $F7&gt;0, $G7&gt;0, $BN$7&gt;=$F7, $BN$7&lt;=($F7+ROUND(($G7-$F7+1)*$H7,0)-1))</formula>
    </cfRule>
    <cfRule type="expression" dxfId="27" priority="1879">
      <formula>AND($C7="Marquage &amp; Signalétique", $F7&gt;0, $G7&gt;0, $BN$7&gt;=$F7, $BN$7&lt;=$G7)</formula>
    </cfRule>
    <cfRule type="expression" dxfId="28" priority="1880">
      <formula>AND($C7="Marquage &amp; Signalétique", $F7&gt;0, $G7&gt;0, $BN$7&gt;=$F7, $BN$7&lt;=($F7+ROUND(($G7-$F7+1)*$H7,0)-1))</formula>
    </cfRule>
    <cfRule type="expression" dxfId="29" priority="1881">
      <formula>AND($C7="Espaces verts / Finitions", $F7&gt;0, $G7&gt;0, $BN$7&gt;=$F7, $BN$7&lt;=$G7)</formula>
    </cfRule>
    <cfRule type="expression" dxfId="30" priority="1882">
      <formula>AND($C7="Espaces verts / Finitions", $F7&gt;0, $G7&gt;0, $BN$7&gt;=$F7, $BN$7&lt;=($F7+ROUND(($G7-$F7+1)*$H7,0)-1))</formula>
    </cfRule>
    <cfRule type="expression" dxfId="31" priority="1883">
      <formula>AND($C7="Réception &amp; Réserves", $F7&gt;0, $G7&gt;0, $BN$7&gt;=$F7, $BN$7&lt;=$G7)</formula>
    </cfRule>
    <cfRule type="expression" dxfId="32" priority="1884">
      <formula>AND($C7="Réception &amp; Réserves", $F7&gt;0, $G7&gt;0, $BN$7&gt;=$F7, $BN$7&lt;=($F7+ROUND(($G7-$F7+1)*$H7,0)-1))</formula>
    </cfRule>
    <cfRule type="expression" dxfId="0" priority="1885">
      <formula>AND($C7="Réouverture circulation", $F7&gt;0, $G7&gt;0, $BN$7&gt;=$F7, $BN$7&lt;=$G7)</formula>
    </cfRule>
    <cfRule type="expression" dxfId="33" priority="1886">
      <formula>AND($C7="Réouverture circulation", $F7&gt;0, $G7&gt;0, $BN$7&gt;=$F7, $BN$7&lt;=($F7+ROUND(($G7-$F7+1)*$H7,0)-1))</formula>
    </cfRule>
  </conditionalFormatting>
  <conditionalFormatting sqref="BO7:BO43">
    <cfRule type="expression" dxfId="0" priority="57">
      <formula>($BO$7=TODAY())</formula>
    </cfRule>
  </conditionalFormatting>
  <conditionalFormatting sqref="BO8:BO43">
    <cfRule type="expression" dxfId="3" priority="1887">
      <formula>AND($C7="Études &amp; DICT", $F7&gt;0, $G7&gt;0, $BO$7&gt;=$F7, $BO$7&lt;=$G7)</formula>
    </cfRule>
    <cfRule type="expression" dxfId="4" priority="1888">
      <formula>AND($C7="Études &amp; DICT", $F7&gt;0, $G7&gt;0, $BO$7&gt;=$F7, $BO$7&lt;=($F7+ROUND(($G7-$F7+1)*$H7,0)-1))</formula>
    </cfRule>
    <cfRule type="expression" dxfId="5" priority="1889">
      <formula>AND($C7="Piquetage &amp; Implantation", $F7&gt;0, $G7&gt;0, $BO$7&gt;=$F7, $BO$7&lt;=$G7)</formula>
    </cfRule>
    <cfRule type="expression" dxfId="6" priority="1890">
      <formula>AND($C7="Piquetage &amp; Implantation", $F7&gt;0, $G7&gt;0, $BO$7&gt;=$F7, $BO$7&lt;=($F7+ROUND(($G7-$F7+1)*$H7,0)-1))</formula>
    </cfRule>
    <cfRule type="expression" dxfId="7" priority="1891">
      <formula>AND($C7="Préparation &amp; Signalisation", $F7&gt;0, $G7&gt;0, $BO$7&gt;=$F7, $BO$7&lt;=$G7)</formula>
    </cfRule>
    <cfRule type="expression" dxfId="8" priority="1892">
      <formula>AND($C7="Préparation &amp; Signalisation", $F7&gt;0, $G7&gt;0, $BO$7&gt;=$F7, $BO$7&lt;=($F7+ROUND(($G7-$F7+1)*$H7,0)-1))</formula>
    </cfRule>
    <cfRule type="expression" dxfId="9" priority="1893">
      <formula>AND($C7="Terrassement", $F7&gt;0, $G7&gt;0, $BO$7&gt;=$F7, $BO$7&lt;=$G7)</formula>
    </cfRule>
    <cfRule type="expression" dxfId="10" priority="1894">
      <formula>AND($C7="Terrassement", $F7&gt;0, $G7&gt;0, $BO$7&gt;=$F7, $BO$7&lt;=($F7+ROUND(($G7-$F7+1)*$H7,0)-1))</formula>
    </cfRule>
    <cfRule type="expression" dxfId="11" priority="1895">
      <formula>AND($C7="Réseaux (EU/EP/ER/GAZ)", $F7&gt;0, $G7&gt;0, $BO$7&gt;=$F7, $BO$7&lt;=$G7)</formula>
    </cfRule>
    <cfRule type="expression" dxfId="12" priority="1896">
      <formula>AND($C7="Réseaux (EU/EP/ER/GAZ)", $F7&gt;0, $G7&gt;0, $BO$7&gt;=$F7, $BO$7&lt;=($F7+ROUND(($G7-$F7+1)*$H7,0)-1))</formula>
    </cfRule>
    <cfRule type="expression" dxfId="13" priority="1897">
      <formula>AND($C7="Regard &amp; Branchement", $F7&gt;0, $G7&gt;0, $BO$7&gt;=$F7, $BO$7&lt;=$G7)</formula>
    </cfRule>
    <cfRule type="expression" dxfId="14" priority="1898">
      <formula>AND($C7="Regard &amp; Branchement", $F7&gt;0, $G7&gt;0, $BO$7&gt;=$F7, $BO$7&lt;=($F7+ROUND(($G7-$F7+1)*$H7,0)-1))</formula>
    </cfRule>
    <cfRule type="expression" dxfId="15" priority="1899">
      <formula>AND($C7="Structure (couche de forme)", $F7&gt;0, $G7&gt;0, $BO$7&gt;=$F7, $BO$7&lt;=$G7)</formula>
    </cfRule>
    <cfRule type="expression" dxfId="16" priority="1900">
      <formula>AND($C7="Structure (couche de forme)", $F7&gt;0, $G7&gt;0, $BO$7&gt;=$F7, $BO$7&lt;=($F7+ROUND(($G7-$F7+1)*$H7,0)-1))</formula>
    </cfRule>
    <cfRule type="expression" dxfId="17" priority="1901">
      <formula>AND($C7="Fondation/Grave", $F7&gt;0, $G7&gt;0, $BO$7&gt;=$F7, $BO$7&lt;=$G7)</formula>
    </cfRule>
    <cfRule type="expression" dxfId="18" priority="1902">
      <formula>AND($C7="Fondation/Grave", $F7&gt;0, $G7&gt;0, $BO$7&gt;=$F7, $BO$7&lt;=($F7+ROUND(($G7-$F7+1)*$H7,0)-1))</formula>
    </cfRule>
    <cfRule type="expression" dxfId="19" priority="1903">
      <formula>AND($C7="Enrobés / Béton", $F7&gt;0, $G7&gt;0, $BO$7&gt;=$F7, $BO$7&lt;=$G7)</formula>
    </cfRule>
    <cfRule type="expression" dxfId="20" priority="1904">
      <formula>AND($C7="Enrobés / Béton", $F7&gt;0, $G7&gt;0, $BO$7&gt;=$F7, $BO$7&lt;=($F7+ROUND(($G7-$F7+1)*$H7,0)-1))</formula>
    </cfRule>
    <cfRule type="expression" dxfId="21" priority="1905">
      <formula>AND($C7="Bordures &amp; Trottoirs", $F7&gt;0, $G7&gt;0, $BO$7&gt;=$F7, $BO$7&lt;=$G7)</formula>
    </cfRule>
    <cfRule type="expression" dxfId="22" priority="1906">
      <formula>AND($C7="Bordures &amp; Trottoirs", $F7&gt;0, $G7&gt;0, $BO$7&gt;=$F7, $BO$7&lt;=($F7+ROUND(($G7-$F7+1)*$H7,0)-1))</formula>
    </cfRule>
    <cfRule type="expression" dxfId="23" priority="1907">
      <formula>AND($C7="Caniveaux &amp; Avaloirs", $F7&gt;0, $G7&gt;0, $BO$7&gt;=$F7, $BO$7&lt;=$G7)</formula>
    </cfRule>
    <cfRule type="expression" dxfId="24" priority="1908">
      <formula>AND($C7="Caniveaux &amp; Avaloirs", $F7&gt;0, $G7&gt;0, $BO$7&gt;=$F7, $BO$7&lt;=($F7+ROUND(($G7-$F7+1)*$H7,0)-1))</formula>
    </cfRule>
    <cfRule type="expression" dxfId="25" priority="1909">
      <formula>AND($C7="Éclairage / Candélabres", $F7&gt;0, $G7&gt;0, $BO$7&gt;=$F7, $BO$7&lt;=$G7)</formula>
    </cfRule>
    <cfRule type="expression" dxfId="26" priority="1910">
      <formula>AND($C7="Éclairage / Candélabres", $F7&gt;0, $G7&gt;0, $BO$7&gt;=$F7, $BO$7&lt;=($F7+ROUND(($G7-$F7+1)*$H7,0)-1))</formula>
    </cfRule>
    <cfRule type="expression" dxfId="27" priority="1911">
      <formula>AND($C7="Marquage &amp; Signalétique", $F7&gt;0, $G7&gt;0, $BO$7&gt;=$F7, $BO$7&lt;=$G7)</formula>
    </cfRule>
    <cfRule type="expression" dxfId="28" priority="1912">
      <formula>AND($C7="Marquage &amp; Signalétique", $F7&gt;0, $G7&gt;0, $BO$7&gt;=$F7, $BO$7&lt;=($F7+ROUND(($G7-$F7+1)*$H7,0)-1))</formula>
    </cfRule>
    <cfRule type="expression" dxfId="29" priority="1913">
      <formula>AND($C7="Espaces verts / Finitions", $F7&gt;0, $G7&gt;0, $BO$7&gt;=$F7, $BO$7&lt;=$G7)</formula>
    </cfRule>
    <cfRule type="expression" dxfId="30" priority="1914">
      <formula>AND($C7="Espaces verts / Finitions", $F7&gt;0, $G7&gt;0, $BO$7&gt;=$F7, $BO$7&lt;=($F7+ROUND(($G7-$F7+1)*$H7,0)-1))</formula>
    </cfRule>
    <cfRule type="expression" dxfId="31" priority="1915">
      <formula>AND($C7="Réception &amp; Réserves", $F7&gt;0, $G7&gt;0, $BO$7&gt;=$F7, $BO$7&lt;=$G7)</formula>
    </cfRule>
    <cfRule type="expression" dxfId="32" priority="1916">
      <formula>AND($C7="Réception &amp; Réserves", $F7&gt;0, $G7&gt;0, $BO$7&gt;=$F7, $BO$7&lt;=($F7+ROUND(($G7-$F7+1)*$H7,0)-1))</formula>
    </cfRule>
    <cfRule type="expression" dxfId="0" priority="1917">
      <formula>AND($C7="Réouverture circulation", $F7&gt;0, $G7&gt;0, $BO$7&gt;=$F7, $BO$7&lt;=$G7)</formula>
    </cfRule>
    <cfRule type="expression" dxfId="33" priority="1918">
      <formula>AND($C7="Réouverture circulation", $F7&gt;0, $G7&gt;0, $BO$7&gt;=$F7, $BO$7&lt;=($F7+ROUND(($G7-$F7+1)*$H7,0)-1))</formula>
    </cfRule>
  </conditionalFormatting>
  <conditionalFormatting sqref="BP7:BP43">
    <cfRule type="expression" dxfId="0" priority="58">
      <formula>($BP$7=TODAY())</formula>
    </cfRule>
  </conditionalFormatting>
  <conditionalFormatting sqref="BP8:BP43">
    <cfRule type="expression" dxfId="3" priority="1919">
      <formula>AND($C7="Études &amp; DICT", $F7&gt;0, $G7&gt;0, $BP$7&gt;=$F7, $BP$7&lt;=$G7)</formula>
    </cfRule>
    <cfRule type="expression" dxfId="4" priority="1920">
      <formula>AND($C7="Études &amp; DICT", $F7&gt;0, $G7&gt;0, $BP$7&gt;=$F7, $BP$7&lt;=($F7+ROUND(($G7-$F7+1)*$H7,0)-1))</formula>
    </cfRule>
    <cfRule type="expression" dxfId="5" priority="1921">
      <formula>AND($C7="Piquetage &amp; Implantation", $F7&gt;0, $G7&gt;0, $BP$7&gt;=$F7, $BP$7&lt;=$G7)</formula>
    </cfRule>
    <cfRule type="expression" dxfId="6" priority="1922">
      <formula>AND($C7="Piquetage &amp; Implantation", $F7&gt;0, $G7&gt;0, $BP$7&gt;=$F7, $BP$7&lt;=($F7+ROUND(($G7-$F7+1)*$H7,0)-1))</formula>
    </cfRule>
    <cfRule type="expression" dxfId="7" priority="1923">
      <formula>AND($C7="Préparation &amp; Signalisation", $F7&gt;0, $G7&gt;0, $BP$7&gt;=$F7, $BP$7&lt;=$G7)</formula>
    </cfRule>
    <cfRule type="expression" dxfId="8" priority="1924">
      <formula>AND($C7="Préparation &amp; Signalisation", $F7&gt;0, $G7&gt;0, $BP$7&gt;=$F7, $BP$7&lt;=($F7+ROUND(($G7-$F7+1)*$H7,0)-1))</formula>
    </cfRule>
    <cfRule type="expression" dxfId="9" priority="1925">
      <formula>AND($C7="Terrassement", $F7&gt;0, $G7&gt;0, $BP$7&gt;=$F7, $BP$7&lt;=$G7)</formula>
    </cfRule>
    <cfRule type="expression" dxfId="10" priority="1926">
      <formula>AND($C7="Terrassement", $F7&gt;0, $G7&gt;0, $BP$7&gt;=$F7, $BP$7&lt;=($F7+ROUND(($G7-$F7+1)*$H7,0)-1))</formula>
    </cfRule>
    <cfRule type="expression" dxfId="11" priority="1927">
      <formula>AND($C7="Réseaux (EU/EP/ER/GAZ)", $F7&gt;0, $G7&gt;0, $BP$7&gt;=$F7, $BP$7&lt;=$G7)</formula>
    </cfRule>
    <cfRule type="expression" dxfId="12" priority="1928">
      <formula>AND($C7="Réseaux (EU/EP/ER/GAZ)", $F7&gt;0, $G7&gt;0, $BP$7&gt;=$F7, $BP$7&lt;=($F7+ROUND(($G7-$F7+1)*$H7,0)-1))</formula>
    </cfRule>
    <cfRule type="expression" dxfId="13" priority="1929">
      <formula>AND($C7="Regard &amp; Branchement", $F7&gt;0, $G7&gt;0, $BP$7&gt;=$F7, $BP$7&lt;=$G7)</formula>
    </cfRule>
    <cfRule type="expression" dxfId="14" priority="1930">
      <formula>AND($C7="Regard &amp; Branchement", $F7&gt;0, $G7&gt;0, $BP$7&gt;=$F7, $BP$7&lt;=($F7+ROUND(($G7-$F7+1)*$H7,0)-1))</formula>
    </cfRule>
    <cfRule type="expression" dxfId="15" priority="1931">
      <formula>AND($C7="Structure (couche de forme)", $F7&gt;0, $G7&gt;0, $BP$7&gt;=$F7, $BP$7&lt;=$G7)</formula>
    </cfRule>
    <cfRule type="expression" dxfId="16" priority="1932">
      <formula>AND($C7="Structure (couche de forme)", $F7&gt;0, $G7&gt;0, $BP$7&gt;=$F7, $BP$7&lt;=($F7+ROUND(($G7-$F7+1)*$H7,0)-1))</formula>
    </cfRule>
    <cfRule type="expression" dxfId="17" priority="1933">
      <formula>AND($C7="Fondation/Grave", $F7&gt;0, $G7&gt;0, $BP$7&gt;=$F7, $BP$7&lt;=$G7)</formula>
    </cfRule>
    <cfRule type="expression" dxfId="18" priority="1934">
      <formula>AND($C7="Fondation/Grave", $F7&gt;0, $G7&gt;0, $BP$7&gt;=$F7, $BP$7&lt;=($F7+ROUND(($G7-$F7+1)*$H7,0)-1))</formula>
    </cfRule>
    <cfRule type="expression" dxfId="19" priority="1935">
      <formula>AND($C7="Enrobés / Béton", $F7&gt;0, $G7&gt;0, $BP$7&gt;=$F7, $BP$7&lt;=$G7)</formula>
    </cfRule>
    <cfRule type="expression" dxfId="20" priority="1936">
      <formula>AND($C7="Enrobés / Béton", $F7&gt;0, $G7&gt;0, $BP$7&gt;=$F7, $BP$7&lt;=($F7+ROUND(($G7-$F7+1)*$H7,0)-1))</formula>
    </cfRule>
    <cfRule type="expression" dxfId="21" priority="1937">
      <formula>AND($C7="Bordures &amp; Trottoirs", $F7&gt;0, $G7&gt;0, $BP$7&gt;=$F7, $BP$7&lt;=$G7)</formula>
    </cfRule>
    <cfRule type="expression" dxfId="22" priority="1938">
      <formula>AND($C7="Bordures &amp; Trottoirs", $F7&gt;0, $G7&gt;0, $BP$7&gt;=$F7, $BP$7&lt;=($F7+ROUND(($G7-$F7+1)*$H7,0)-1))</formula>
    </cfRule>
    <cfRule type="expression" dxfId="23" priority="1939">
      <formula>AND($C7="Caniveaux &amp; Avaloirs", $F7&gt;0, $G7&gt;0, $BP$7&gt;=$F7, $BP$7&lt;=$G7)</formula>
    </cfRule>
    <cfRule type="expression" dxfId="24" priority="1940">
      <formula>AND($C7="Caniveaux &amp; Avaloirs", $F7&gt;0, $G7&gt;0, $BP$7&gt;=$F7, $BP$7&lt;=($F7+ROUND(($G7-$F7+1)*$H7,0)-1))</formula>
    </cfRule>
    <cfRule type="expression" dxfId="25" priority="1941">
      <formula>AND($C7="Éclairage / Candélabres", $F7&gt;0, $G7&gt;0, $BP$7&gt;=$F7, $BP$7&lt;=$G7)</formula>
    </cfRule>
    <cfRule type="expression" dxfId="26" priority="1942">
      <formula>AND($C7="Éclairage / Candélabres", $F7&gt;0, $G7&gt;0, $BP$7&gt;=$F7, $BP$7&lt;=($F7+ROUND(($G7-$F7+1)*$H7,0)-1))</formula>
    </cfRule>
    <cfRule type="expression" dxfId="27" priority="1943">
      <formula>AND($C7="Marquage &amp; Signalétique", $F7&gt;0, $G7&gt;0, $BP$7&gt;=$F7, $BP$7&lt;=$G7)</formula>
    </cfRule>
    <cfRule type="expression" dxfId="28" priority="1944">
      <formula>AND($C7="Marquage &amp; Signalétique", $F7&gt;0, $G7&gt;0, $BP$7&gt;=$F7, $BP$7&lt;=($F7+ROUND(($G7-$F7+1)*$H7,0)-1))</formula>
    </cfRule>
    <cfRule type="expression" dxfId="29" priority="1945">
      <formula>AND($C7="Espaces verts / Finitions", $F7&gt;0, $G7&gt;0, $BP$7&gt;=$F7, $BP$7&lt;=$G7)</formula>
    </cfRule>
    <cfRule type="expression" dxfId="30" priority="1946">
      <formula>AND($C7="Espaces verts / Finitions", $F7&gt;0, $G7&gt;0, $BP$7&gt;=$F7, $BP$7&lt;=($F7+ROUND(($G7-$F7+1)*$H7,0)-1))</formula>
    </cfRule>
    <cfRule type="expression" dxfId="31" priority="1947">
      <formula>AND($C7="Réception &amp; Réserves", $F7&gt;0, $G7&gt;0, $BP$7&gt;=$F7, $BP$7&lt;=$G7)</formula>
    </cfRule>
    <cfRule type="expression" dxfId="32" priority="1948">
      <formula>AND($C7="Réception &amp; Réserves", $F7&gt;0, $G7&gt;0, $BP$7&gt;=$F7, $BP$7&lt;=($F7+ROUND(($G7-$F7+1)*$H7,0)-1))</formula>
    </cfRule>
    <cfRule type="expression" dxfId="0" priority="1949">
      <formula>AND($C7="Réouverture circulation", $F7&gt;0, $G7&gt;0, $BP$7&gt;=$F7, $BP$7&lt;=$G7)</formula>
    </cfRule>
    <cfRule type="expression" dxfId="33" priority="1950">
      <formula>AND($C7="Réouverture circulation", $F7&gt;0, $G7&gt;0, $BP$7&gt;=$F7, $BP$7&lt;=($F7+ROUND(($G7-$F7+1)*$H7,0)-1))</formula>
    </cfRule>
  </conditionalFormatting>
  <conditionalFormatting sqref="BQ7:BQ43">
    <cfRule type="expression" dxfId="0" priority="59">
      <formula>($BQ$7=TODAY())</formula>
    </cfRule>
  </conditionalFormatting>
  <conditionalFormatting sqref="BQ8:BQ43">
    <cfRule type="expression" dxfId="3" priority="1951">
      <formula>AND($C7="Études &amp; DICT", $F7&gt;0, $G7&gt;0, $BQ$7&gt;=$F7, $BQ$7&lt;=$G7)</formula>
    </cfRule>
    <cfRule type="expression" dxfId="4" priority="1952">
      <formula>AND($C7="Études &amp; DICT", $F7&gt;0, $G7&gt;0, $BQ$7&gt;=$F7, $BQ$7&lt;=($F7+ROUND(($G7-$F7+1)*$H7,0)-1))</formula>
    </cfRule>
    <cfRule type="expression" dxfId="5" priority="1953">
      <formula>AND($C7="Piquetage &amp; Implantation", $F7&gt;0, $G7&gt;0, $BQ$7&gt;=$F7, $BQ$7&lt;=$G7)</formula>
    </cfRule>
    <cfRule type="expression" dxfId="6" priority="1954">
      <formula>AND($C7="Piquetage &amp; Implantation", $F7&gt;0, $G7&gt;0, $BQ$7&gt;=$F7, $BQ$7&lt;=($F7+ROUND(($G7-$F7+1)*$H7,0)-1))</formula>
    </cfRule>
    <cfRule type="expression" dxfId="7" priority="1955">
      <formula>AND($C7="Préparation &amp; Signalisation", $F7&gt;0, $G7&gt;0, $BQ$7&gt;=$F7, $BQ$7&lt;=$G7)</formula>
    </cfRule>
    <cfRule type="expression" dxfId="8" priority="1956">
      <formula>AND($C7="Préparation &amp; Signalisation", $F7&gt;0, $G7&gt;0, $BQ$7&gt;=$F7, $BQ$7&lt;=($F7+ROUND(($G7-$F7+1)*$H7,0)-1))</formula>
    </cfRule>
    <cfRule type="expression" dxfId="9" priority="1957">
      <formula>AND($C7="Terrassement", $F7&gt;0, $G7&gt;0, $BQ$7&gt;=$F7, $BQ$7&lt;=$G7)</formula>
    </cfRule>
    <cfRule type="expression" dxfId="10" priority="1958">
      <formula>AND($C7="Terrassement", $F7&gt;0, $G7&gt;0, $BQ$7&gt;=$F7, $BQ$7&lt;=($F7+ROUND(($G7-$F7+1)*$H7,0)-1))</formula>
    </cfRule>
    <cfRule type="expression" dxfId="11" priority="1959">
      <formula>AND($C7="Réseaux (EU/EP/ER/GAZ)", $F7&gt;0, $G7&gt;0, $BQ$7&gt;=$F7, $BQ$7&lt;=$G7)</formula>
    </cfRule>
    <cfRule type="expression" dxfId="12" priority="1960">
      <formula>AND($C7="Réseaux (EU/EP/ER/GAZ)", $F7&gt;0, $G7&gt;0, $BQ$7&gt;=$F7, $BQ$7&lt;=($F7+ROUND(($G7-$F7+1)*$H7,0)-1))</formula>
    </cfRule>
    <cfRule type="expression" dxfId="13" priority="1961">
      <formula>AND($C7="Regard &amp; Branchement", $F7&gt;0, $G7&gt;0, $BQ$7&gt;=$F7, $BQ$7&lt;=$G7)</formula>
    </cfRule>
    <cfRule type="expression" dxfId="14" priority="1962">
      <formula>AND($C7="Regard &amp; Branchement", $F7&gt;0, $G7&gt;0, $BQ$7&gt;=$F7, $BQ$7&lt;=($F7+ROUND(($G7-$F7+1)*$H7,0)-1))</formula>
    </cfRule>
    <cfRule type="expression" dxfId="15" priority="1963">
      <formula>AND($C7="Structure (couche de forme)", $F7&gt;0, $G7&gt;0, $BQ$7&gt;=$F7, $BQ$7&lt;=$G7)</formula>
    </cfRule>
    <cfRule type="expression" dxfId="16" priority="1964">
      <formula>AND($C7="Structure (couche de forme)", $F7&gt;0, $G7&gt;0, $BQ$7&gt;=$F7, $BQ$7&lt;=($F7+ROUND(($G7-$F7+1)*$H7,0)-1))</formula>
    </cfRule>
    <cfRule type="expression" dxfId="17" priority="1965">
      <formula>AND($C7="Fondation/Grave", $F7&gt;0, $G7&gt;0, $BQ$7&gt;=$F7, $BQ$7&lt;=$G7)</formula>
    </cfRule>
    <cfRule type="expression" dxfId="18" priority="1966">
      <formula>AND($C7="Fondation/Grave", $F7&gt;0, $G7&gt;0, $BQ$7&gt;=$F7, $BQ$7&lt;=($F7+ROUND(($G7-$F7+1)*$H7,0)-1))</formula>
    </cfRule>
    <cfRule type="expression" dxfId="19" priority="1967">
      <formula>AND($C7="Enrobés / Béton", $F7&gt;0, $G7&gt;0, $BQ$7&gt;=$F7, $BQ$7&lt;=$G7)</formula>
    </cfRule>
    <cfRule type="expression" dxfId="20" priority="1968">
      <formula>AND($C7="Enrobés / Béton", $F7&gt;0, $G7&gt;0, $BQ$7&gt;=$F7, $BQ$7&lt;=($F7+ROUND(($G7-$F7+1)*$H7,0)-1))</formula>
    </cfRule>
    <cfRule type="expression" dxfId="21" priority="1969">
      <formula>AND($C7="Bordures &amp; Trottoirs", $F7&gt;0, $G7&gt;0, $BQ$7&gt;=$F7, $BQ$7&lt;=$G7)</formula>
    </cfRule>
    <cfRule type="expression" dxfId="22" priority="1970">
      <formula>AND($C7="Bordures &amp; Trottoirs", $F7&gt;0, $G7&gt;0, $BQ$7&gt;=$F7, $BQ$7&lt;=($F7+ROUND(($G7-$F7+1)*$H7,0)-1))</formula>
    </cfRule>
    <cfRule type="expression" dxfId="23" priority="1971">
      <formula>AND($C7="Caniveaux &amp; Avaloirs", $F7&gt;0, $G7&gt;0, $BQ$7&gt;=$F7, $BQ$7&lt;=$G7)</formula>
    </cfRule>
    <cfRule type="expression" dxfId="24" priority="1972">
      <formula>AND($C7="Caniveaux &amp; Avaloirs", $F7&gt;0, $G7&gt;0, $BQ$7&gt;=$F7, $BQ$7&lt;=($F7+ROUND(($G7-$F7+1)*$H7,0)-1))</formula>
    </cfRule>
    <cfRule type="expression" dxfId="25" priority="1973">
      <formula>AND($C7="Éclairage / Candélabres", $F7&gt;0, $G7&gt;0, $BQ$7&gt;=$F7, $BQ$7&lt;=$G7)</formula>
    </cfRule>
    <cfRule type="expression" dxfId="26" priority="1974">
      <formula>AND($C7="Éclairage / Candélabres", $F7&gt;0, $G7&gt;0, $BQ$7&gt;=$F7, $BQ$7&lt;=($F7+ROUND(($G7-$F7+1)*$H7,0)-1))</formula>
    </cfRule>
    <cfRule type="expression" dxfId="27" priority="1975">
      <formula>AND($C7="Marquage &amp; Signalétique", $F7&gt;0, $G7&gt;0, $BQ$7&gt;=$F7, $BQ$7&lt;=$G7)</formula>
    </cfRule>
    <cfRule type="expression" dxfId="28" priority="1976">
      <formula>AND($C7="Marquage &amp; Signalétique", $F7&gt;0, $G7&gt;0, $BQ$7&gt;=$F7, $BQ$7&lt;=($F7+ROUND(($G7-$F7+1)*$H7,0)-1))</formula>
    </cfRule>
    <cfRule type="expression" dxfId="29" priority="1977">
      <formula>AND($C7="Espaces verts / Finitions", $F7&gt;0, $G7&gt;0, $BQ$7&gt;=$F7, $BQ$7&lt;=$G7)</formula>
    </cfRule>
    <cfRule type="expression" dxfId="30" priority="1978">
      <formula>AND($C7="Espaces verts / Finitions", $F7&gt;0, $G7&gt;0, $BQ$7&gt;=$F7, $BQ$7&lt;=($F7+ROUND(($G7-$F7+1)*$H7,0)-1))</formula>
    </cfRule>
    <cfRule type="expression" dxfId="31" priority="1979">
      <formula>AND($C7="Réception &amp; Réserves", $F7&gt;0, $G7&gt;0, $BQ$7&gt;=$F7, $BQ$7&lt;=$G7)</formula>
    </cfRule>
    <cfRule type="expression" dxfId="32" priority="1980">
      <formula>AND($C7="Réception &amp; Réserves", $F7&gt;0, $G7&gt;0, $BQ$7&gt;=$F7, $BQ$7&lt;=($F7+ROUND(($G7-$F7+1)*$H7,0)-1))</formula>
    </cfRule>
    <cfRule type="expression" dxfId="0" priority="1981">
      <formula>AND($C7="Réouverture circulation", $F7&gt;0, $G7&gt;0, $BQ$7&gt;=$F7, $BQ$7&lt;=$G7)</formula>
    </cfRule>
    <cfRule type="expression" dxfId="33" priority="1982">
      <formula>AND($C7="Réouverture circulation", $F7&gt;0, $G7&gt;0, $BQ$7&gt;=$F7, $BQ$7&lt;=($F7+ROUND(($G7-$F7+1)*$H7,0)-1))</formula>
    </cfRule>
  </conditionalFormatting>
  <conditionalFormatting sqref="BR7:BR43">
    <cfRule type="expression" dxfId="0" priority="60">
      <formula>($BR$7=TODAY())</formula>
    </cfRule>
  </conditionalFormatting>
  <conditionalFormatting sqref="BR8:BR43">
    <cfRule type="expression" dxfId="3" priority="1983">
      <formula>AND($C7="Études &amp; DICT", $F7&gt;0, $G7&gt;0, $BR$7&gt;=$F7, $BR$7&lt;=$G7)</formula>
    </cfRule>
    <cfRule type="expression" dxfId="4" priority="1984">
      <formula>AND($C7="Études &amp; DICT", $F7&gt;0, $G7&gt;0, $BR$7&gt;=$F7, $BR$7&lt;=($F7+ROUND(($G7-$F7+1)*$H7,0)-1))</formula>
    </cfRule>
    <cfRule type="expression" dxfId="5" priority="1985">
      <formula>AND($C7="Piquetage &amp; Implantation", $F7&gt;0, $G7&gt;0, $BR$7&gt;=$F7, $BR$7&lt;=$G7)</formula>
    </cfRule>
    <cfRule type="expression" dxfId="6" priority="1986">
      <formula>AND($C7="Piquetage &amp; Implantation", $F7&gt;0, $G7&gt;0, $BR$7&gt;=$F7, $BR$7&lt;=($F7+ROUND(($G7-$F7+1)*$H7,0)-1))</formula>
    </cfRule>
    <cfRule type="expression" dxfId="7" priority="1987">
      <formula>AND($C7="Préparation &amp; Signalisation", $F7&gt;0, $G7&gt;0, $BR$7&gt;=$F7, $BR$7&lt;=$G7)</formula>
    </cfRule>
    <cfRule type="expression" dxfId="8" priority="1988">
      <formula>AND($C7="Préparation &amp; Signalisation", $F7&gt;0, $G7&gt;0, $BR$7&gt;=$F7, $BR$7&lt;=($F7+ROUND(($G7-$F7+1)*$H7,0)-1))</formula>
    </cfRule>
    <cfRule type="expression" dxfId="9" priority="1989">
      <formula>AND($C7="Terrassement", $F7&gt;0, $G7&gt;0, $BR$7&gt;=$F7, $BR$7&lt;=$G7)</formula>
    </cfRule>
    <cfRule type="expression" dxfId="10" priority="1990">
      <formula>AND($C7="Terrassement", $F7&gt;0, $G7&gt;0, $BR$7&gt;=$F7, $BR$7&lt;=($F7+ROUND(($G7-$F7+1)*$H7,0)-1))</formula>
    </cfRule>
    <cfRule type="expression" dxfId="11" priority="1991">
      <formula>AND($C7="Réseaux (EU/EP/ER/GAZ)", $F7&gt;0, $G7&gt;0, $BR$7&gt;=$F7, $BR$7&lt;=$G7)</formula>
    </cfRule>
    <cfRule type="expression" dxfId="12" priority="1992">
      <formula>AND($C7="Réseaux (EU/EP/ER/GAZ)", $F7&gt;0, $G7&gt;0, $BR$7&gt;=$F7, $BR$7&lt;=($F7+ROUND(($G7-$F7+1)*$H7,0)-1))</formula>
    </cfRule>
    <cfRule type="expression" dxfId="13" priority="1993">
      <formula>AND($C7="Regard &amp; Branchement", $F7&gt;0, $G7&gt;0, $BR$7&gt;=$F7, $BR$7&lt;=$G7)</formula>
    </cfRule>
    <cfRule type="expression" dxfId="14" priority="1994">
      <formula>AND($C7="Regard &amp; Branchement", $F7&gt;0, $G7&gt;0, $BR$7&gt;=$F7, $BR$7&lt;=($F7+ROUND(($G7-$F7+1)*$H7,0)-1))</formula>
    </cfRule>
    <cfRule type="expression" dxfId="15" priority="1995">
      <formula>AND($C7="Structure (couche de forme)", $F7&gt;0, $G7&gt;0, $BR$7&gt;=$F7, $BR$7&lt;=$G7)</formula>
    </cfRule>
    <cfRule type="expression" dxfId="16" priority="1996">
      <formula>AND($C7="Structure (couche de forme)", $F7&gt;0, $G7&gt;0, $BR$7&gt;=$F7, $BR$7&lt;=($F7+ROUND(($G7-$F7+1)*$H7,0)-1))</formula>
    </cfRule>
    <cfRule type="expression" dxfId="17" priority="1997">
      <formula>AND($C7="Fondation/Grave", $F7&gt;0, $G7&gt;0, $BR$7&gt;=$F7, $BR$7&lt;=$G7)</formula>
    </cfRule>
    <cfRule type="expression" dxfId="18" priority="1998">
      <formula>AND($C7="Fondation/Grave", $F7&gt;0, $G7&gt;0, $BR$7&gt;=$F7, $BR$7&lt;=($F7+ROUND(($G7-$F7+1)*$H7,0)-1))</formula>
    </cfRule>
    <cfRule type="expression" dxfId="19" priority="1999">
      <formula>AND($C7="Enrobés / Béton", $F7&gt;0, $G7&gt;0, $BR$7&gt;=$F7, $BR$7&lt;=$G7)</formula>
    </cfRule>
    <cfRule type="expression" dxfId="20" priority="2000">
      <formula>AND($C7="Enrobés / Béton", $F7&gt;0, $G7&gt;0, $BR$7&gt;=$F7, $BR$7&lt;=($F7+ROUND(($G7-$F7+1)*$H7,0)-1))</formula>
    </cfRule>
    <cfRule type="expression" dxfId="21" priority="2001">
      <formula>AND($C7="Bordures &amp; Trottoirs", $F7&gt;0, $G7&gt;0, $BR$7&gt;=$F7, $BR$7&lt;=$G7)</formula>
    </cfRule>
    <cfRule type="expression" dxfId="22" priority="2002">
      <formula>AND($C7="Bordures &amp; Trottoirs", $F7&gt;0, $G7&gt;0, $BR$7&gt;=$F7, $BR$7&lt;=($F7+ROUND(($G7-$F7+1)*$H7,0)-1))</formula>
    </cfRule>
    <cfRule type="expression" dxfId="23" priority="2003">
      <formula>AND($C7="Caniveaux &amp; Avaloirs", $F7&gt;0, $G7&gt;0, $BR$7&gt;=$F7, $BR$7&lt;=$G7)</formula>
    </cfRule>
    <cfRule type="expression" dxfId="24" priority="2004">
      <formula>AND($C7="Caniveaux &amp; Avaloirs", $F7&gt;0, $G7&gt;0, $BR$7&gt;=$F7, $BR$7&lt;=($F7+ROUND(($G7-$F7+1)*$H7,0)-1))</formula>
    </cfRule>
    <cfRule type="expression" dxfId="25" priority="2005">
      <formula>AND($C7="Éclairage / Candélabres", $F7&gt;0, $G7&gt;0, $BR$7&gt;=$F7, $BR$7&lt;=$G7)</formula>
    </cfRule>
    <cfRule type="expression" dxfId="26" priority="2006">
      <formula>AND($C7="Éclairage / Candélabres", $F7&gt;0, $G7&gt;0, $BR$7&gt;=$F7, $BR$7&lt;=($F7+ROUND(($G7-$F7+1)*$H7,0)-1))</formula>
    </cfRule>
    <cfRule type="expression" dxfId="27" priority="2007">
      <formula>AND($C7="Marquage &amp; Signalétique", $F7&gt;0, $G7&gt;0, $BR$7&gt;=$F7, $BR$7&lt;=$G7)</formula>
    </cfRule>
    <cfRule type="expression" dxfId="28" priority="2008">
      <formula>AND($C7="Marquage &amp; Signalétique", $F7&gt;0, $G7&gt;0, $BR$7&gt;=$F7, $BR$7&lt;=($F7+ROUND(($G7-$F7+1)*$H7,0)-1))</formula>
    </cfRule>
    <cfRule type="expression" dxfId="29" priority="2009">
      <formula>AND($C7="Espaces verts / Finitions", $F7&gt;0, $G7&gt;0, $BR$7&gt;=$F7, $BR$7&lt;=$G7)</formula>
    </cfRule>
    <cfRule type="expression" dxfId="30" priority="2010">
      <formula>AND($C7="Espaces verts / Finitions", $F7&gt;0, $G7&gt;0, $BR$7&gt;=$F7, $BR$7&lt;=($F7+ROUND(($G7-$F7+1)*$H7,0)-1))</formula>
    </cfRule>
    <cfRule type="expression" dxfId="31" priority="2011">
      <formula>AND($C7="Réception &amp; Réserves", $F7&gt;0, $G7&gt;0, $BR$7&gt;=$F7, $BR$7&lt;=$G7)</formula>
    </cfRule>
    <cfRule type="expression" dxfId="32" priority="2012">
      <formula>AND($C7="Réception &amp; Réserves", $F7&gt;0, $G7&gt;0, $BR$7&gt;=$F7, $BR$7&lt;=($F7+ROUND(($G7-$F7+1)*$H7,0)-1))</formula>
    </cfRule>
    <cfRule type="expression" dxfId="0" priority="2013">
      <formula>AND($C7="Réouverture circulation", $F7&gt;0, $G7&gt;0, $BR$7&gt;=$F7, $BR$7&lt;=$G7)</formula>
    </cfRule>
    <cfRule type="expression" dxfId="33" priority="2014">
      <formula>AND($C7="Réouverture circulation", $F7&gt;0, $G7&gt;0, $BR$7&gt;=$F7, $BR$7&lt;=($F7+ROUND(($G7-$F7+1)*$H7,0)-1))</formula>
    </cfRule>
  </conditionalFormatting>
  <conditionalFormatting sqref="BS7:BS43">
    <cfRule type="expression" dxfId="0" priority="61">
      <formula>($BS$7=TODAY())</formula>
    </cfRule>
  </conditionalFormatting>
  <conditionalFormatting sqref="BS8:BS43">
    <cfRule type="expression" dxfId="3" priority="2015">
      <formula>AND($C7="Études &amp; DICT", $F7&gt;0, $G7&gt;0, $BS$7&gt;=$F7, $BS$7&lt;=$G7)</formula>
    </cfRule>
    <cfRule type="expression" dxfId="4" priority="2016">
      <formula>AND($C7="Études &amp; DICT", $F7&gt;0, $G7&gt;0, $BS$7&gt;=$F7, $BS$7&lt;=($F7+ROUND(($G7-$F7+1)*$H7,0)-1))</formula>
    </cfRule>
    <cfRule type="expression" dxfId="5" priority="2017">
      <formula>AND($C7="Piquetage &amp; Implantation", $F7&gt;0, $G7&gt;0, $BS$7&gt;=$F7, $BS$7&lt;=$G7)</formula>
    </cfRule>
    <cfRule type="expression" dxfId="6" priority="2018">
      <formula>AND($C7="Piquetage &amp; Implantation", $F7&gt;0, $G7&gt;0, $BS$7&gt;=$F7, $BS$7&lt;=($F7+ROUND(($G7-$F7+1)*$H7,0)-1))</formula>
    </cfRule>
    <cfRule type="expression" dxfId="7" priority="2019">
      <formula>AND($C7="Préparation &amp; Signalisation", $F7&gt;0, $G7&gt;0, $BS$7&gt;=$F7, $BS$7&lt;=$G7)</formula>
    </cfRule>
    <cfRule type="expression" dxfId="8" priority="2020">
      <formula>AND($C7="Préparation &amp; Signalisation", $F7&gt;0, $G7&gt;0, $BS$7&gt;=$F7, $BS$7&lt;=($F7+ROUND(($G7-$F7+1)*$H7,0)-1))</formula>
    </cfRule>
    <cfRule type="expression" dxfId="9" priority="2021">
      <formula>AND($C7="Terrassement", $F7&gt;0, $G7&gt;0, $BS$7&gt;=$F7, $BS$7&lt;=$G7)</formula>
    </cfRule>
    <cfRule type="expression" dxfId="10" priority="2022">
      <formula>AND($C7="Terrassement", $F7&gt;0, $G7&gt;0, $BS$7&gt;=$F7, $BS$7&lt;=($F7+ROUND(($G7-$F7+1)*$H7,0)-1))</formula>
    </cfRule>
    <cfRule type="expression" dxfId="11" priority="2023">
      <formula>AND($C7="Réseaux (EU/EP/ER/GAZ)", $F7&gt;0, $G7&gt;0, $BS$7&gt;=$F7, $BS$7&lt;=$G7)</formula>
    </cfRule>
    <cfRule type="expression" dxfId="12" priority="2024">
      <formula>AND($C7="Réseaux (EU/EP/ER/GAZ)", $F7&gt;0, $G7&gt;0, $BS$7&gt;=$F7, $BS$7&lt;=($F7+ROUND(($G7-$F7+1)*$H7,0)-1))</formula>
    </cfRule>
    <cfRule type="expression" dxfId="13" priority="2025">
      <formula>AND($C7="Regard &amp; Branchement", $F7&gt;0, $G7&gt;0, $BS$7&gt;=$F7, $BS$7&lt;=$G7)</formula>
    </cfRule>
    <cfRule type="expression" dxfId="14" priority="2026">
      <formula>AND($C7="Regard &amp; Branchement", $F7&gt;0, $G7&gt;0, $BS$7&gt;=$F7, $BS$7&lt;=($F7+ROUND(($G7-$F7+1)*$H7,0)-1))</formula>
    </cfRule>
    <cfRule type="expression" dxfId="15" priority="2027">
      <formula>AND($C7="Structure (couche de forme)", $F7&gt;0, $G7&gt;0, $BS$7&gt;=$F7, $BS$7&lt;=$G7)</formula>
    </cfRule>
    <cfRule type="expression" dxfId="16" priority="2028">
      <formula>AND($C7="Structure (couche de forme)", $F7&gt;0, $G7&gt;0, $BS$7&gt;=$F7, $BS$7&lt;=($F7+ROUND(($G7-$F7+1)*$H7,0)-1))</formula>
    </cfRule>
    <cfRule type="expression" dxfId="17" priority="2029">
      <formula>AND($C7="Fondation/Grave", $F7&gt;0, $G7&gt;0, $BS$7&gt;=$F7, $BS$7&lt;=$G7)</formula>
    </cfRule>
    <cfRule type="expression" dxfId="18" priority="2030">
      <formula>AND($C7="Fondation/Grave", $F7&gt;0, $G7&gt;0, $BS$7&gt;=$F7, $BS$7&lt;=($F7+ROUND(($G7-$F7+1)*$H7,0)-1))</formula>
    </cfRule>
    <cfRule type="expression" dxfId="19" priority="2031">
      <formula>AND($C7="Enrobés / Béton", $F7&gt;0, $G7&gt;0, $BS$7&gt;=$F7, $BS$7&lt;=$G7)</formula>
    </cfRule>
    <cfRule type="expression" dxfId="20" priority="2032">
      <formula>AND($C7="Enrobés / Béton", $F7&gt;0, $G7&gt;0, $BS$7&gt;=$F7, $BS$7&lt;=($F7+ROUND(($G7-$F7+1)*$H7,0)-1))</formula>
    </cfRule>
    <cfRule type="expression" dxfId="21" priority="2033">
      <formula>AND($C7="Bordures &amp; Trottoirs", $F7&gt;0, $G7&gt;0, $BS$7&gt;=$F7, $BS$7&lt;=$G7)</formula>
    </cfRule>
    <cfRule type="expression" dxfId="22" priority="2034">
      <formula>AND($C7="Bordures &amp; Trottoirs", $F7&gt;0, $G7&gt;0, $BS$7&gt;=$F7, $BS$7&lt;=($F7+ROUND(($G7-$F7+1)*$H7,0)-1))</formula>
    </cfRule>
    <cfRule type="expression" dxfId="23" priority="2035">
      <formula>AND($C7="Caniveaux &amp; Avaloirs", $F7&gt;0, $G7&gt;0, $BS$7&gt;=$F7, $BS$7&lt;=$G7)</formula>
    </cfRule>
    <cfRule type="expression" dxfId="24" priority="2036">
      <formula>AND($C7="Caniveaux &amp; Avaloirs", $F7&gt;0, $G7&gt;0, $BS$7&gt;=$F7, $BS$7&lt;=($F7+ROUND(($G7-$F7+1)*$H7,0)-1))</formula>
    </cfRule>
    <cfRule type="expression" dxfId="25" priority="2037">
      <formula>AND($C7="Éclairage / Candélabres", $F7&gt;0, $G7&gt;0, $BS$7&gt;=$F7, $BS$7&lt;=$G7)</formula>
    </cfRule>
    <cfRule type="expression" dxfId="26" priority="2038">
      <formula>AND($C7="Éclairage / Candélabres", $F7&gt;0, $G7&gt;0, $BS$7&gt;=$F7, $BS$7&lt;=($F7+ROUND(($G7-$F7+1)*$H7,0)-1))</formula>
    </cfRule>
    <cfRule type="expression" dxfId="27" priority="2039">
      <formula>AND($C7="Marquage &amp; Signalétique", $F7&gt;0, $G7&gt;0, $BS$7&gt;=$F7, $BS$7&lt;=$G7)</formula>
    </cfRule>
    <cfRule type="expression" dxfId="28" priority="2040">
      <formula>AND($C7="Marquage &amp; Signalétique", $F7&gt;0, $G7&gt;0, $BS$7&gt;=$F7, $BS$7&lt;=($F7+ROUND(($G7-$F7+1)*$H7,0)-1))</formula>
    </cfRule>
    <cfRule type="expression" dxfId="29" priority="2041">
      <formula>AND($C7="Espaces verts / Finitions", $F7&gt;0, $G7&gt;0, $BS$7&gt;=$F7, $BS$7&lt;=$G7)</formula>
    </cfRule>
    <cfRule type="expression" dxfId="30" priority="2042">
      <formula>AND($C7="Espaces verts / Finitions", $F7&gt;0, $G7&gt;0, $BS$7&gt;=$F7, $BS$7&lt;=($F7+ROUND(($G7-$F7+1)*$H7,0)-1))</formula>
    </cfRule>
    <cfRule type="expression" dxfId="31" priority="2043">
      <formula>AND($C7="Réception &amp; Réserves", $F7&gt;0, $G7&gt;0, $BS$7&gt;=$F7, $BS$7&lt;=$G7)</formula>
    </cfRule>
    <cfRule type="expression" dxfId="32" priority="2044">
      <formula>AND($C7="Réception &amp; Réserves", $F7&gt;0, $G7&gt;0, $BS$7&gt;=$F7, $BS$7&lt;=($F7+ROUND(($G7-$F7+1)*$H7,0)-1))</formula>
    </cfRule>
    <cfRule type="expression" dxfId="0" priority="2045">
      <formula>AND($C7="Réouverture circulation", $F7&gt;0, $G7&gt;0, $BS$7&gt;=$F7, $BS$7&lt;=$G7)</formula>
    </cfRule>
    <cfRule type="expression" dxfId="33" priority="2046">
      <formula>AND($C7="Réouverture circulation", $F7&gt;0, $G7&gt;0, $BS$7&gt;=$F7, $BS$7&lt;=($F7+ROUND(($G7-$F7+1)*$H7,0)-1))</formula>
    </cfRule>
  </conditionalFormatting>
  <conditionalFormatting sqref="BT7:BT43">
    <cfRule type="expression" dxfId="0" priority="62">
      <formula>($BT$7=TODAY())</formula>
    </cfRule>
  </conditionalFormatting>
  <conditionalFormatting sqref="BT8:BT43">
    <cfRule type="expression" dxfId="3" priority="2047">
      <formula>AND($C7="Études &amp; DICT", $F7&gt;0, $G7&gt;0, $BT$7&gt;=$F7, $BT$7&lt;=$G7)</formula>
    </cfRule>
    <cfRule type="expression" dxfId="4" priority="2048">
      <formula>AND($C7="Études &amp; DICT", $F7&gt;0, $G7&gt;0, $BT$7&gt;=$F7, $BT$7&lt;=($F7+ROUND(($G7-$F7+1)*$H7,0)-1))</formula>
    </cfRule>
    <cfRule type="expression" dxfId="5" priority="2049">
      <formula>AND($C7="Piquetage &amp; Implantation", $F7&gt;0, $G7&gt;0, $BT$7&gt;=$F7, $BT$7&lt;=$G7)</formula>
    </cfRule>
    <cfRule type="expression" dxfId="6" priority="2050">
      <formula>AND($C7="Piquetage &amp; Implantation", $F7&gt;0, $G7&gt;0, $BT$7&gt;=$F7, $BT$7&lt;=($F7+ROUND(($G7-$F7+1)*$H7,0)-1))</formula>
    </cfRule>
    <cfRule type="expression" dxfId="7" priority="2051">
      <formula>AND($C7="Préparation &amp; Signalisation", $F7&gt;0, $G7&gt;0, $BT$7&gt;=$F7, $BT$7&lt;=$G7)</formula>
    </cfRule>
    <cfRule type="expression" dxfId="8" priority="2052">
      <formula>AND($C7="Préparation &amp; Signalisation", $F7&gt;0, $G7&gt;0, $BT$7&gt;=$F7, $BT$7&lt;=($F7+ROUND(($G7-$F7+1)*$H7,0)-1))</formula>
    </cfRule>
    <cfRule type="expression" dxfId="9" priority="2053">
      <formula>AND($C7="Terrassement", $F7&gt;0, $G7&gt;0, $BT$7&gt;=$F7, $BT$7&lt;=$G7)</formula>
    </cfRule>
    <cfRule type="expression" dxfId="10" priority="2054">
      <formula>AND($C7="Terrassement", $F7&gt;0, $G7&gt;0, $BT$7&gt;=$F7, $BT$7&lt;=($F7+ROUND(($G7-$F7+1)*$H7,0)-1))</formula>
    </cfRule>
    <cfRule type="expression" dxfId="11" priority="2055">
      <formula>AND($C7="Réseaux (EU/EP/ER/GAZ)", $F7&gt;0, $G7&gt;0, $BT$7&gt;=$F7, $BT$7&lt;=$G7)</formula>
    </cfRule>
    <cfRule type="expression" dxfId="12" priority="2056">
      <formula>AND($C7="Réseaux (EU/EP/ER/GAZ)", $F7&gt;0, $G7&gt;0, $BT$7&gt;=$F7, $BT$7&lt;=($F7+ROUND(($G7-$F7+1)*$H7,0)-1))</formula>
    </cfRule>
    <cfRule type="expression" dxfId="13" priority="2057">
      <formula>AND($C7="Regard &amp; Branchement", $F7&gt;0, $G7&gt;0, $BT$7&gt;=$F7, $BT$7&lt;=$G7)</formula>
    </cfRule>
    <cfRule type="expression" dxfId="14" priority="2058">
      <formula>AND($C7="Regard &amp; Branchement", $F7&gt;0, $G7&gt;0, $BT$7&gt;=$F7, $BT$7&lt;=($F7+ROUND(($G7-$F7+1)*$H7,0)-1))</formula>
    </cfRule>
    <cfRule type="expression" dxfId="15" priority="2059">
      <formula>AND($C7="Structure (couche de forme)", $F7&gt;0, $G7&gt;0, $BT$7&gt;=$F7, $BT$7&lt;=$G7)</formula>
    </cfRule>
    <cfRule type="expression" dxfId="16" priority="2060">
      <formula>AND($C7="Structure (couche de forme)", $F7&gt;0, $G7&gt;0, $BT$7&gt;=$F7, $BT$7&lt;=($F7+ROUND(($G7-$F7+1)*$H7,0)-1))</formula>
    </cfRule>
    <cfRule type="expression" dxfId="17" priority="2061">
      <formula>AND($C7="Fondation/Grave", $F7&gt;0, $G7&gt;0, $BT$7&gt;=$F7, $BT$7&lt;=$G7)</formula>
    </cfRule>
    <cfRule type="expression" dxfId="18" priority="2062">
      <formula>AND($C7="Fondation/Grave", $F7&gt;0, $G7&gt;0, $BT$7&gt;=$F7, $BT$7&lt;=($F7+ROUND(($G7-$F7+1)*$H7,0)-1))</formula>
    </cfRule>
    <cfRule type="expression" dxfId="19" priority="2063">
      <formula>AND($C7="Enrobés / Béton", $F7&gt;0, $G7&gt;0, $BT$7&gt;=$F7, $BT$7&lt;=$G7)</formula>
    </cfRule>
    <cfRule type="expression" dxfId="20" priority="2064">
      <formula>AND($C7="Enrobés / Béton", $F7&gt;0, $G7&gt;0, $BT$7&gt;=$F7, $BT$7&lt;=($F7+ROUND(($G7-$F7+1)*$H7,0)-1))</formula>
    </cfRule>
    <cfRule type="expression" dxfId="21" priority="2065">
      <formula>AND($C7="Bordures &amp; Trottoirs", $F7&gt;0, $G7&gt;0, $BT$7&gt;=$F7, $BT$7&lt;=$G7)</formula>
    </cfRule>
    <cfRule type="expression" dxfId="22" priority="2066">
      <formula>AND($C7="Bordures &amp; Trottoirs", $F7&gt;0, $G7&gt;0, $BT$7&gt;=$F7, $BT$7&lt;=($F7+ROUND(($G7-$F7+1)*$H7,0)-1))</formula>
    </cfRule>
    <cfRule type="expression" dxfId="23" priority="2067">
      <formula>AND($C7="Caniveaux &amp; Avaloirs", $F7&gt;0, $G7&gt;0, $BT$7&gt;=$F7, $BT$7&lt;=$G7)</formula>
    </cfRule>
    <cfRule type="expression" dxfId="24" priority="2068">
      <formula>AND($C7="Caniveaux &amp; Avaloirs", $F7&gt;0, $G7&gt;0, $BT$7&gt;=$F7, $BT$7&lt;=($F7+ROUND(($G7-$F7+1)*$H7,0)-1))</formula>
    </cfRule>
    <cfRule type="expression" dxfId="25" priority="2069">
      <formula>AND($C7="Éclairage / Candélabres", $F7&gt;0, $G7&gt;0, $BT$7&gt;=$F7, $BT$7&lt;=$G7)</formula>
    </cfRule>
    <cfRule type="expression" dxfId="26" priority="2070">
      <formula>AND($C7="Éclairage / Candélabres", $F7&gt;0, $G7&gt;0, $BT$7&gt;=$F7, $BT$7&lt;=($F7+ROUND(($G7-$F7+1)*$H7,0)-1))</formula>
    </cfRule>
    <cfRule type="expression" dxfId="27" priority="2071">
      <formula>AND($C7="Marquage &amp; Signalétique", $F7&gt;0, $G7&gt;0, $BT$7&gt;=$F7, $BT$7&lt;=$G7)</formula>
    </cfRule>
    <cfRule type="expression" dxfId="28" priority="2072">
      <formula>AND($C7="Marquage &amp; Signalétique", $F7&gt;0, $G7&gt;0, $BT$7&gt;=$F7, $BT$7&lt;=($F7+ROUND(($G7-$F7+1)*$H7,0)-1))</formula>
    </cfRule>
    <cfRule type="expression" dxfId="29" priority="2073">
      <formula>AND($C7="Espaces verts / Finitions", $F7&gt;0, $G7&gt;0, $BT$7&gt;=$F7, $BT$7&lt;=$G7)</formula>
    </cfRule>
    <cfRule type="expression" dxfId="30" priority="2074">
      <formula>AND($C7="Espaces verts / Finitions", $F7&gt;0, $G7&gt;0, $BT$7&gt;=$F7, $BT$7&lt;=($F7+ROUND(($G7-$F7+1)*$H7,0)-1))</formula>
    </cfRule>
    <cfRule type="expression" dxfId="31" priority="2075">
      <formula>AND($C7="Réception &amp; Réserves", $F7&gt;0, $G7&gt;0, $BT$7&gt;=$F7, $BT$7&lt;=$G7)</formula>
    </cfRule>
    <cfRule type="expression" dxfId="32" priority="2076">
      <formula>AND($C7="Réception &amp; Réserves", $F7&gt;0, $G7&gt;0, $BT$7&gt;=$F7, $BT$7&lt;=($F7+ROUND(($G7-$F7+1)*$H7,0)-1))</formula>
    </cfRule>
    <cfRule type="expression" dxfId="0" priority="2077">
      <formula>AND($C7="Réouverture circulation", $F7&gt;0, $G7&gt;0, $BT$7&gt;=$F7, $BT$7&lt;=$G7)</formula>
    </cfRule>
    <cfRule type="expression" dxfId="33" priority="2078">
      <formula>AND($C7="Réouverture circulation", $F7&gt;0, $G7&gt;0, $BT$7&gt;=$F7, $BT$7&lt;=($F7+ROUND(($G7-$F7+1)*$H7,0)-1))</formula>
    </cfRule>
  </conditionalFormatting>
  <conditionalFormatting sqref="BU7:BU43">
    <cfRule type="expression" dxfId="0" priority="63">
      <formula>($BU$7=TODAY())</formula>
    </cfRule>
  </conditionalFormatting>
  <conditionalFormatting sqref="BU8:BU43">
    <cfRule type="expression" dxfId="3" priority="2079">
      <formula>AND($C7="Études &amp; DICT", $F7&gt;0, $G7&gt;0, $BU$7&gt;=$F7, $BU$7&lt;=$G7)</formula>
    </cfRule>
    <cfRule type="expression" dxfId="4" priority="2080">
      <formula>AND($C7="Études &amp; DICT", $F7&gt;0, $G7&gt;0, $BU$7&gt;=$F7, $BU$7&lt;=($F7+ROUND(($G7-$F7+1)*$H7,0)-1))</formula>
    </cfRule>
    <cfRule type="expression" dxfId="5" priority="2081">
      <formula>AND($C7="Piquetage &amp; Implantation", $F7&gt;0, $G7&gt;0, $BU$7&gt;=$F7, $BU$7&lt;=$G7)</formula>
    </cfRule>
    <cfRule type="expression" dxfId="6" priority="2082">
      <formula>AND($C7="Piquetage &amp; Implantation", $F7&gt;0, $G7&gt;0, $BU$7&gt;=$F7, $BU$7&lt;=($F7+ROUND(($G7-$F7+1)*$H7,0)-1))</formula>
    </cfRule>
    <cfRule type="expression" dxfId="7" priority="2083">
      <formula>AND($C7="Préparation &amp; Signalisation", $F7&gt;0, $G7&gt;0, $BU$7&gt;=$F7, $BU$7&lt;=$G7)</formula>
    </cfRule>
    <cfRule type="expression" dxfId="8" priority="2084">
      <formula>AND($C7="Préparation &amp; Signalisation", $F7&gt;0, $G7&gt;0, $BU$7&gt;=$F7, $BU$7&lt;=($F7+ROUND(($G7-$F7+1)*$H7,0)-1))</formula>
    </cfRule>
    <cfRule type="expression" dxfId="9" priority="2085">
      <formula>AND($C7="Terrassement", $F7&gt;0, $G7&gt;0, $BU$7&gt;=$F7, $BU$7&lt;=$G7)</formula>
    </cfRule>
    <cfRule type="expression" dxfId="10" priority="2086">
      <formula>AND($C7="Terrassement", $F7&gt;0, $G7&gt;0, $BU$7&gt;=$F7, $BU$7&lt;=($F7+ROUND(($G7-$F7+1)*$H7,0)-1))</formula>
    </cfRule>
    <cfRule type="expression" dxfId="11" priority="2087">
      <formula>AND($C7="Réseaux (EU/EP/ER/GAZ)", $F7&gt;0, $G7&gt;0, $BU$7&gt;=$F7, $BU$7&lt;=$G7)</formula>
    </cfRule>
    <cfRule type="expression" dxfId="12" priority="2088">
      <formula>AND($C7="Réseaux (EU/EP/ER/GAZ)", $F7&gt;0, $G7&gt;0, $BU$7&gt;=$F7, $BU$7&lt;=($F7+ROUND(($G7-$F7+1)*$H7,0)-1))</formula>
    </cfRule>
    <cfRule type="expression" dxfId="13" priority="2089">
      <formula>AND($C7="Regard &amp; Branchement", $F7&gt;0, $G7&gt;0, $BU$7&gt;=$F7, $BU$7&lt;=$G7)</formula>
    </cfRule>
    <cfRule type="expression" dxfId="14" priority="2090">
      <formula>AND($C7="Regard &amp; Branchement", $F7&gt;0, $G7&gt;0, $BU$7&gt;=$F7, $BU$7&lt;=($F7+ROUND(($G7-$F7+1)*$H7,0)-1))</formula>
    </cfRule>
    <cfRule type="expression" dxfId="15" priority="2091">
      <formula>AND($C7="Structure (couche de forme)", $F7&gt;0, $G7&gt;0, $BU$7&gt;=$F7, $BU$7&lt;=$G7)</formula>
    </cfRule>
    <cfRule type="expression" dxfId="16" priority="2092">
      <formula>AND($C7="Structure (couche de forme)", $F7&gt;0, $G7&gt;0, $BU$7&gt;=$F7, $BU$7&lt;=($F7+ROUND(($G7-$F7+1)*$H7,0)-1))</formula>
    </cfRule>
    <cfRule type="expression" dxfId="17" priority="2093">
      <formula>AND($C7="Fondation/Grave", $F7&gt;0, $G7&gt;0, $BU$7&gt;=$F7, $BU$7&lt;=$G7)</formula>
    </cfRule>
    <cfRule type="expression" dxfId="18" priority="2094">
      <formula>AND($C7="Fondation/Grave", $F7&gt;0, $G7&gt;0, $BU$7&gt;=$F7, $BU$7&lt;=($F7+ROUND(($G7-$F7+1)*$H7,0)-1))</formula>
    </cfRule>
    <cfRule type="expression" dxfId="19" priority="2095">
      <formula>AND($C7="Enrobés / Béton", $F7&gt;0, $G7&gt;0, $BU$7&gt;=$F7, $BU$7&lt;=$G7)</formula>
    </cfRule>
    <cfRule type="expression" dxfId="20" priority="2096">
      <formula>AND($C7="Enrobés / Béton", $F7&gt;0, $G7&gt;0, $BU$7&gt;=$F7, $BU$7&lt;=($F7+ROUND(($G7-$F7+1)*$H7,0)-1))</formula>
    </cfRule>
    <cfRule type="expression" dxfId="21" priority="2097">
      <formula>AND($C7="Bordures &amp; Trottoirs", $F7&gt;0, $G7&gt;0, $BU$7&gt;=$F7, $BU$7&lt;=$G7)</formula>
    </cfRule>
    <cfRule type="expression" dxfId="22" priority="2098">
      <formula>AND($C7="Bordures &amp; Trottoirs", $F7&gt;0, $G7&gt;0, $BU$7&gt;=$F7, $BU$7&lt;=($F7+ROUND(($G7-$F7+1)*$H7,0)-1))</formula>
    </cfRule>
    <cfRule type="expression" dxfId="23" priority="2099">
      <formula>AND($C7="Caniveaux &amp; Avaloirs", $F7&gt;0, $G7&gt;0, $BU$7&gt;=$F7, $BU$7&lt;=$G7)</formula>
    </cfRule>
    <cfRule type="expression" dxfId="24" priority="2100">
      <formula>AND($C7="Caniveaux &amp; Avaloirs", $F7&gt;0, $G7&gt;0, $BU$7&gt;=$F7, $BU$7&lt;=($F7+ROUND(($G7-$F7+1)*$H7,0)-1))</formula>
    </cfRule>
    <cfRule type="expression" dxfId="25" priority="2101">
      <formula>AND($C7="Éclairage / Candélabres", $F7&gt;0, $G7&gt;0, $BU$7&gt;=$F7, $BU$7&lt;=$G7)</formula>
    </cfRule>
    <cfRule type="expression" dxfId="26" priority="2102">
      <formula>AND($C7="Éclairage / Candélabres", $F7&gt;0, $G7&gt;0, $BU$7&gt;=$F7, $BU$7&lt;=($F7+ROUND(($G7-$F7+1)*$H7,0)-1))</formula>
    </cfRule>
    <cfRule type="expression" dxfId="27" priority="2103">
      <formula>AND($C7="Marquage &amp; Signalétique", $F7&gt;0, $G7&gt;0, $BU$7&gt;=$F7, $BU$7&lt;=$G7)</formula>
    </cfRule>
    <cfRule type="expression" dxfId="28" priority="2104">
      <formula>AND($C7="Marquage &amp; Signalétique", $F7&gt;0, $G7&gt;0, $BU$7&gt;=$F7, $BU$7&lt;=($F7+ROUND(($G7-$F7+1)*$H7,0)-1))</formula>
    </cfRule>
    <cfRule type="expression" dxfId="29" priority="2105">
      <formula>AND($C7="Espaces verts / Finitions", $F7&gt;0, $G7&gt;0, $BU$7&gt;=$F7, $BU$7&lt;=$G7)</formula>
    </cfRule>
    <cfRule type="expression" dxfId="30" priority="2106">
      <formula>AND($C7="Espaces verts / Finitions", $F7&gt;0, $G7&gt;0, $BU$7&gt;=$F7, $BU$7&lt;=($F7+ROUND(($G7-$F7+1)*$H7,0)-1))</formula>
    </cfRule>
    <cfRule type="expression" dxfId="31" priority="2107">
      <formula>AND($C7="Réception &amp; Réserves", $F7&gt;0, $G7&gt;0, $BU$7&gt;=$F7, $BU$7&lt;=$G7)</formula>
    </cfRule>
    <cfRule type="expression" dxfId="32" priority="2108">
      <formula>AND($C7="Réception &amp; Réserves", $F7&gt;0, $G7&gt;0, $BU$7&gt;=$F7, $BU$7&lt;=($F7+ROUND(($G7-$F7+1)*$H7,0)-1))</formula>
    </cfRule>
    <cfRule type="expression" dxfId="0" priority="2109">
      <formula>AND($C7="Réouverture circulation", $F7&gt;0, $G7&gt;0, $BU$7&gt;=$F7, $BU$7&lt;=$G7)</formula>
    </cfRule>
    <cfRule type="expression" dxfId="33" priority="2110">
      <formula>AND($C7="Réouverture circulation", $F7&gt;0, $G7&gt;0, $BU$7&gt;=$F7, $BU$7&lt;=($F7+ROUND(($G7-$F7+1)*$H7,0)-1))</formula>
    </cfRule>
  </conditionalFormatting>
  <conditionalFormatting sqref="BV7:BV43">
    <cfRule type="expression" dxfId="0" priority="64">
      <formula>($BV$7=TODAY())</formula>
    </cfRule>
  </conditionalFormatting>
  <conditionalFormatting sqref="BV8:BV43">
    <cfRule type="expression" dxfId="3" priority="2111">
      <formula>AND($C7="Études &amp; DICT", $F7&gt;0, $G7&gt;0, $BV$7&gt;=$F7, $BV$7&lt;=$G7)</formula>
    </cfRule>
    <cfRule type="expression" dxfId="4" priority="2112">
      <formula>AND($C7="Études &amp; DICT", $F7&gt;0, $G7&gt;0, $BV$7&gt;=$F7, $BV$7&lt;=($F7+ROUND(($G7-$F7+1)*$H7,0)-1))</formula>
    </cfRule>
    <cfRule type="expression" dxfId="5" priority="2113">
      <formula>AND($C7="Piquetage &amp; Implantation", $F7&gt;0, $G7&gt;0, $BV$7&gt;=$F7, $BV$7&lt;=$G7)</formula>
    </cfRule>
    <cfRule type="expression" dxfId="6" priority="2114">
      <formula>AND($C7="Piquetage &amp; Implantation", $F7&gt;0, $G7&gt;0, $BV$7&gt;=$F7, $BV$7&lt;=($F7+ROUND(($G7-$F7+1)*$H7,0)-1))</formula>
    </cfRule>
    <cfRule type="expression" dxfId="7" priority="2115">
      <formula>AND($C7="Préparation &amp; Signalisation", $F7&gt;0, $G7&gt;0, $BV$7&gt;=$F7, $BV$7&lt;=$G7)</formula>
    </cfRule>
    <cfRule type="expression" dxfId="8" priority="2116">
      <formula>AND($C7="Préparation &amp; Signalisation", $F7&gt;0, $G7&gt;0, $BV$7&gt;=$F7, $BV$7&lt;=($F7+ROUND(($G7-$F7+1)*$H7,0)-1))</formula>
    </cfRule>
    <cfRule type="expression" dxfId="9" priority="2117">
      <formula>AND($C7="Terrassement", $F7&gt;0, $G7&gt;0, $BV$7&gt;=$F7, $BV$7&lt;=$G7)</formula>
    </cfRule>
    <cfRule type="expression" dxfId="10" priority="2118">
      <formula>AND($C7="Terrassement", $F7&gt;0, $G7&gt;0, $BV$7&gt;=$F7, $BV$7&lt;=($F7+ROUND(($G7-$F7+1)*$H7,0)-1))</formula>
    </cfRule>
    <cfRule type="expression" dxfId="11" priority="2119">
      <formula>AND($C7="Réseaux (EU/EP/ER/GAZ)", $F7&gt;0, $G7&gt;0, $BV$7&gt;=$F7, $BV$7&lt;=$G7)</formula>
    </cfRule>
    <cfRule type="expression" dxfId="12" priority="2120">
      <formula>AND($C7="Réseaux (EU/EP/ER/GAZ)", $F7&gt;0, $G7&gt;0, $BV$7&gt;=$F7, $BV$7&lt;=($F7+ROUND(($G7-$F7+1)*$H7,0)-1))</formula>
    </cfRule>
    <cfRule type="expression" dxfId="13" priority="2121">
      <formula>AND($C7="Regard &amp; Branchement", $F7&gt;0, $G7&gt;0, $BV$7&gt;=$F7, $BV$7&lt;=$G7)</formula>
    </cfRule>
    <cfRule type="expression" dxfId="14" priority="2122">
      <formula>AND($C7="Regard &amp; Branchement", $F7&gt;0, $G7&gt;0, $BV$7&gt;=$F7, $BV$7&lt;=($F7+ROUND(($G7-$F7+1)*$H7,0)-1))</formula>
    </cfRule>
    <cfRule type="expression" dxfId="15" priority="2123">
      <formula>AND($C7="Structure (couche de forme)", $F7&gt;0, $G7&gt;0, $BV$7&gt;=$F7, $BV$7&lt;=$G7)</formula>
    </cfRule>
    <cfRule type="expression" dxfId="16" priority="2124">
      <formula>AND($C7="Structure (couche de forme)", $F7&gt;0, $G7&gt;0, $BV$7&gt;=$F7, $BV$7&lt;=($F7+ROUND(($G7-$F7+1)*$H7,0)-1))</formula>
    </cfRule>
    <cfRule type="expression" dxfId="17" priority="2125">
      <formula>AND($C7="Fondation/Grave", $F7&gt;0, $G7&gt;0, $BV$7&gt;=$F7, $BV$7&lt;=$G7)</formula>
    </cfRule>
    <cfRule type="expression" dxfId="18" priority="2126">
      <formula>AND($C7="Fondation/Grave", $F7&gt;0, $G7&gt;0, $BV$7&gt;=$F7, $BV$7&lt;=($F7+ROUND(($G7-$F7+1)*$H7,0)-1))</formula>
    </cfRule>
    <cfRule type="expression" dxfId="19" priority="2127">
      <formula>AND($C7="Enrobés / Béton", $F7&gt;0, $G7&gt;0, $BV$7&gt;=$F7, $BV$7&lt;=$G7)</formula>
    </cfRule>
    <cfRule type="expression" dxfId="20" priority="2128">
      <formula>AND($C7="Enrobés / Béton", $F7&gt;0, $G7&gt;0, $BV$7&gt;=$F7, $BV$7&lt;=($F7+ROUND(($G7-$F7+1)*$H7,0)-1))</formula>
    </cfRule>
    <cfRule type="expression" dxfId="21" priority="2129">
      <formula>AND($C7="Bordures &amp; Trottoirs", $F7&gt;0, $G7&gt;0, $BV$7&gt;=$F7, $BV$7&lt;=$G7)</formula>
    </cfRule>
    <cfRule type="expression" dxfId="22" priority="2130">
      <formula>AND($C7="Bordures &amp; Trottoirs", $F7&gt;0, $G7&gt;0, $BV$7&gt;=$F7, $BV$7&lt;=($F7+ROUND(($G7-$F7+1)*$H7,0)-1))</formula>
    </cfRule>
    <cfRule type="expression" dxfId="23" priority="2131">
      <formula>AND($C7="Caniveaux &amp; Avaloirs", $F7&gt;0, $G7&gt;0, $BV$7&gt;=$F7, $BV$7&lt;=$G7)</formula>
    </cfRule>
    <cfRule type="expression" dxfId="24" priority="2132">
      <formula>AND($C7="Caniveaux &amp; Avaloirs", $F7&gt;0, $G7&gt;0, $BV$7&gt;=$F7, $BV$7&lt;=($F7+ROUND(($G7-$F7+1)*$H7,0)-1))</formula>
    </cfRule>
    <cfRule type="expression" dxfId="25" priority="2133">
      <formula>AND($C7="Éclairage / Candélabres", $F7&gt;0, $G7&gt;0, $BV$7&gt;=$F7, $BV$7&lt;=$G7)</formula>
    </cfRule>
    <cfRule type="expression" dxfId="26" priority="2134">
      <formula>AND($C7="Éclairage / Candélabres", $F7&gt;0, $G7&gt;0, $BV$7&gt;=$F7, $BV$7&lt;=($F7+ROUND(($G7-$F7+1)*$H7,0)-1))</formula>
    </cfRule>
    <cfRule type="expression" dxfId="27" priority="2135">
      <formula>AND($C7="Marquage &amp; Signalétique", $F7&gt;0, $G7&gt;0, $BV$7&gt;=$F7, $BV$7&lt;=$G7)</formula>
    </cfRule>
    <cfRule type="expression" dxfId="28" priority="2136">
      <formula>AND($C7="Marquage &amp; Signalétique", $F7&gt;0, $G7&gt;0, $BV$7&gt;=$F7, $BV$7&lt;=($F7+ROUND(($G7-$F7+1)*$H7,0)-1))</formula>
    </cfRule>
    <cfRule type="expression" dxfId="29" priority="2137">
      <formula>AND($C7="Espaces verts / Finitions", $F7&gt;0, $G7&gt;0, $BV$7&gt;=$F7, $BV$7&lt;=$G7)</formula>
    </cfRule>
    <cfRule type="expression" dxfId="30" priority="2138">
      <formula>AND($C7="Espaces verts / Finitions", $F7&gt;0, $G7&gt;0, $BV$7&gt;=$F7, $BV$7&lt;=($F7+ROUND(($G7-$F7+1)*$H7,0)-1))</formula>
    </cfRule>
    <cfRule type="expression" dxfId="31" priority="2139">
      <formula>AND($C7="Réception &amp; Réserves", $F7&gt;0, $G7&gt;0, $BV$7&gt;=$F7, $BV$7&lt;=$G7)</formula>
    </cfRule>
    <cfRule type="expression" dxfId="32" priority="2140">
      <formula>AND($C7="Réception &amp; Réserves", $F7&gt;0, $G7&gt;0, $BV$7&gt;=$F7, $BV$7&lt;=($F7+ROUND(($G7-$F7+1)*$H7,0)-1))</formula>
    </cfRule>
    <cfRule type="expression" dxfId="0" priority="2141">
      <formula>AND($C7="Réouverture circulation", $F7&gt;0, $G7&gt;0, $BV$7&gt;=$F7, $BV$7&lt;=$G7)</formula>
    </cfRule>
    <cfRule type="expression" dxfId="33" priority="2142">
      <formula>AND($C7="Réouverture circulation", $F7&gt;0, $G7&gt;0, $BV$7&gt;=$F7, $BV$7&lt;=($F7+ROUND(($G7-$F7+1)*$H7,0)-1))</formula>
    </cfRule>
  </conditionalFormatting>
  <conditionalFormatting sqref="BW7:BW43">
    <cfRule type="expression" dxfId="0" priority="65">
      <formula>($BW$7=TODAY())</formula>
    </cfRule>
  </conditionalFormatting>
  <conditionalFormatting sqref="BW8:BW43">
    <cfRule type="expression" dxfId="3" priority="2143">
      <formula>AND($C7="Études &amp; DICT", $F7&gt;0, $G7&gt;0, $BW$7&gt;=$F7, $BW$7&lt;=$G7)</formula>
    </cfRule>
    <cfRule type="expression" dxfId="4" priority="2144">
      <formula>AND($C7="Études &amp; DICT", $F7&gt;0, $G7&gt;0, $BW$7&gt;=$F7, $BW$7&lt;=($F7+ROUND(($G7-$F7+1)*$H7,0)-1))</formula>
    </cfRule>
    <cfRule type="expression" dxfId="5" priority="2145">
      <formula>AND($C7="Piquetage &amp; Implantation", $F7&gt;0, $G7&gt;0, $BW$7&gt;=$F7, $BW$7&lt;=$G7)</formula>
    </cfRule>
    <cfRule type="expression" dxfId="6" priority="2146">
      <formula>AND($C7="Piquetage &amp; Implantation", $F7&gt;0, $G7&gt;0, $BW$7&gt;=$F7, $BW$7&lt;=($F7+ROUND(($G7-$F7+1)*$H7,0)-1))</formula>
    </cfRule>
    <cfRule type="expression" dxfId="7" priority="2147">
      <formula>AND($C7="Préparation &amp; Signalisation", $F7&gt;0, $G7&gt;0, $BW$7&gt;=$F7, $BW$7&lt;=$G7)</formula>
    </cfRule>
    <cfRule type="expression" dxfId="8" priority="2148">
      <formula>AND($C7="Préparation &amp; Signalisation", $F7&gt;0, $G7&gt;0, $BW$7&gt;=$F7, $BW$7&lt;=($F7+ROUND(($G7-$F7+1)*$H7,0)-1))</formula>
    </cfRule>
    <cfRule type="expression" dxfId="9" priority="2149">
      <formula>AND($C7="Terrassement", $F7&gt;0, $G7&gt;0, $BW$7&gt;=$F7, $BW$7&lt;=$G7)</formula>
    </cfRule>
    <cfRule type="expression" dxfId="10" priority="2150">
      <formula>AND($C7="Terrassement", $F7&gt;0, $G7&gt;0, $BW$7&gt;=$F7, $BW$7&lt;=($F7+ROUND(($G7-$F7+1)*$H7,0)-1))</formula>
    </cfRule>
    <cfRule type="expression" dxfId="11" priority="2151">
      <formula>AND($C7="Réseaux (EU/EP/ER/GAZ)", $F7&gt;0, $G7&gt;0, $BW$7&gt;=$F7, $BW$7&lt;=$G7)</formula>
    </cfRule>
    <cfRule type="expression" dxfId="12" priority="2152">
      <formula>AND($C7="Réseaux (EU/EP/ER/GAZ)", $F7&gt;0, $G7&gt;0, $BW$7&gt;=$F7, $BW$7&lt;=($F7+ROUND(($G7-$F7+1)*$H7,0)-1))</formula>
    </cfRule>
    <cfRule type="expression" dxfId="13" priority="2153">
      <formula>AND($C7="Regard &amp; Branchement", $F7&gt;0, $G7&gt;0, $BW$7&gt;=$F7, $BW$7&lt;=$G7)</formula>
    </cfRule>
    <cfRule type="expression" dxfId="14" priority="2154">
      <formula>AND($C7="Regard &amp; Branchement", $F7&gt;0, $G7&gt;0, $BW$7&gt;=$F7, $BW$7&lt;=($F7+ROUND(($G7-$F7+1)*$H7,0)-1))</formula>
    </cfRule>
    <cfRule type="expression" dxfId="15" priority="2155">
      <formula>AND($C7="Structure (couche de forme)", $F7&gt;0, $G7&gt;0, $BW$7&gt;=$F7, $BW$7&lt;=$G7)</formula>
    </cfRule>
    <cfRule type="expression" dxfId="16" priority="2156">
      <formula>AND($C7="Structure (couche de forme)", $F7&gt;0, $G7&gt;0, $BW$7&gt;=$F7, $BW$7&lt;=($F7+ROUND(($G7-$F7+1)*$H7,0)-1))</formula>
    </cfRule>
    <cfRule type="expression" dxfId="17" priority="2157">
      <formula>AND($C7="Fondation/Grave", $F7&gt;0, $G7&gt;0, $BW$7&gt;=$F7, $BW$7&lt;=$G7)</formula>
    </cfRule>
    <cfRule type="expression" dxfId="18" priority="2158">
      <formula>AND($C7="Fondation/Grave", $F7&gt;0, $G7&gt;0, $BW$7&gt;=$F7, $BW$7&lt;=($F7+ROUND(($G7-$F7+1)*$H7,0)-1))</formula>
    </cfRule>
    <cfRule type="expression" dxfId="19" priority="2159">
      <formula>AND($C7="Enrobés / Béton", $F7&gt;0, $G7&gt;0, $BW$7&gt;=$F7, $BW$7&lt;=$G7)</formula>
    </cfRule>
    <cfRule type="expression" dxfId="20" priority="2160">
      <formula>AND($C7="Enrobés / Béton", $F7&gt;0, $G7&gt;0, $BW$7&gt;=$F7, $BW$7&lt;=($F7+ROUND(($G7-$F7+1)*$H7,0)-1))</formula>
    </cfRule>
    <cfRule type="expression" dxfId="21" priority="2161">
      <formula>AND($C7="Bordures &amp; Trottoirs", $F7&gt;0, $G7&gt;0, $BW$7&gt;=$F7, $BW$7&lt;=$G7)</formula>
    </cfRule>
    <cfRule type="expression" dxfId="22" priority="2162">
      <formula>AND($C7="Bordures &amp; Trottoirs", $F7&gt;0, $G7&gt;0, $BW$7&gt;=$F7, $BW$7&lt;=($F7+ROUND(($G7-$F7+1)*$H7,0)-1))</formula>
    </cfRule>
    <cfRule type="expression" dxfId="23" priority="2163">
      <formula>AND($C7="Caniveaux &amp; Avaloirs", $F7&gt;0, $G7&gt;0, $BW$7&gt;=$F7, $BW$7&lt;=$G7)</formula>
    </cfRule>
    <cfRule type="expression" dxfId="24" priority="2164">
      <formula>AND($C7="Caniveaux &amp; Avaloirs", $F7&gt;0, $G7&gt;0, $BW$7&gt;=$F7, $BW$7&lt;=($F7+ROUND(($G7-$F7+1)*$H7,0)-1))</formula>
    </cfRule>
    <cfRule type="expression" dxfId="25" priority="2165">
      <formula>AND($C7="Éclairage / Candélabres", $F7&gt;0, $G7&gt;0, $BW$7&gt;=$F7, $BW$7&lt;=$G7)</formula>
    </cfRule>
    <cfRule type="expression" dxfId="26" priority="2166">
      <formula>AND($C7="Éclairage / Candélabres", $F7&gt;0, $G7&gt;0, $BW$7&gt;=$F7, $BW$7&lt;=($F7+ROUND(($G7-$F7+1)*$H7,0)-1))</formula>
    </cfRule>
    <cfRule type="expression" dxfId="27" priority="2167">
      <formula>AND($C7="Marquage &amp; Signalétique", $F7&gt;0, $G7&gt;0, $BW$7&gt;=$F7, $BW$7&lt;=$G7)</formula>
    </cfRule>
    <cfRule type="expression" dxfId="28" priority="2168">
      <formula>AND($C7="Marquage &amp; Signalétique", $F7&gt;0, $G7&gt;0, $BW$7&gt;=$F7, $BW$7&lt;=($F7+ROUND(($G7-$F7+1)*$H7,0)-1))</formula>
    </cfRule>
    <cfRule type="expression" dxfId="29" priority="2169">
      <formula>AND($C7="Espaces verts / Finitions", $F7&gt;0, $G7&gt;0, $BW$7&gt;=$F7, $BW$7&lt;=$G7)</formula>
    </cfRule>
    <cfRule type="expression" dxfId="30" priority="2170">
      <formula>AND($C7="Espaces verts / Finitions", $F7&gt;0, $G7&gt;0, $BW$7&gt;=$F7, $BW$7&lt;=($F7+ROUND(($G7-$F7+1)*$H7,0)-1))</formula>
    </cfRule>
    <cfRule type="expression" dxfId="31" priority="2171">
      <formula>AND($C7="Réception &amp; Réserves", $F7&gt;0, $G7&gt;0, $BW$7&gt;=$F7, $BW$7&lt;=$G7)</formula>
    </cfRule>
    <cfRule type="expression" dxfId="32" priority="2172">
      <formula>AND($C7="Réception &amp; Réserves", $F7&gt;0, $G7&gt;0, $BW$7&gt;=$F7, $BW$7&lt;=($F7+ROUND(($G7-$F7+1)*$H7,0)-1))</formula>
    </cfRule>
    <cfRule type="expression" dxfId="0" priority="2173">
      <formula>AND($C7="Réouverture circulation", $F7&gt;0, $G7&gt;0, $BW$7&gt;=$F7, $BW$7&lt;=$G7)</formula>
    </cfRule>
    <cfRule type="expression" dxfId="33" priority="2174">
      <formula>AND($C7="Réouverture circulation", $F7&gt;0, $G7&gt;0, $BW$7&gt;=$F7, $BW$7&lt;=($F7+ROUND(($G7-$F7+1)*$H7,0)-1))</formula>
    </cfRule>
  </conditionalFormatting>
  <conditionalFormatting sqref="BX7:BX43">
    <cfRule type="expression" dxfId="0" priority="66">
      <formula>($BX$7=TODAY())</formula>
    </cfRule>
  </conditionalFormatting>
  <conditionalFormatting sqref="BX8:BX43">
    <cfRule type="expression" dxfId="3" priority="2175">
      <formula>AND($C7="Études &amp; DICT", $F7&gt;0, $G7&gt;0, $BX$7&gt;=$F7, $BX$7&lt;=$G7)</formula>
    </cfRule>
    <cfRule type="expression" dxfId="4" priority="2176">
      <formula>AND($C7="Études &amp; DICT", $F7&gt;0, $G7&gt;0, $BX$7&gt;=$F7, $BX$7&lt;=($F7+ROUND(($G7-$F7+1)*$H7,0)-1))</formula>
    </cfRule>
    <cfRule type="expression" dxfId="5" priority="2177">
      <formula>AND($C7="Piquetage &amp; Implantation", $F7&gt;0, $G7&gt;0, $BX$7&gt;=$F7, $BX$7&lt;=$G7)</formula>
    </cfRule>
    <cfRule type="expression" dxfId="6" priority="2178">
      <formula>AND($C7="Piquetage &amp; Implantation", $F7&gt;0, $G7&gt;0, $BX$7&gt;=$F7, $BX$7&lt;=($F7+ROUND(($G7-$F7+1)*$H7,0)-1))</formula>
    </cfRule>
    <cfRule type="expression" dxfId="7" priority="2179">
      <formula>AND($C7="Préparation &amp; Signalisation", $F7&gt;0, $G7&gt;0, $BX$7&gt;=$F7, $BX$7&lt;=$G7)</formula>
    </cfRule>
    <cfRule type="expression" dxfId="8" priority="2180">
      <formula>AND($C7="Préparation &amp; Signalisation", $F7&gt;0, $G7&gt;0, $BX$7&gt;=$F7, $BX$7&lt;=($F7+ROUND(($G7-$F7+1)*$H7,0)-1))</formula>
    </cfRule>
    <cfRule type="expression" dxfId="9" priority="2181">
      <formula>AND($C7="Terrassement", $F7&gt;0, $G7&gt;0, $BX$7&gt;=$F7, $BX$7&lt;=$G7)</formula>
    </cfRule>
    <cfRule type="expression" dxfId="10" priority="2182">
      <formula>AND($C7="Terrassement", $F7&gt;0, $G7&gt;0, $BX$7&gt;=$F7, $BX$7&lt;=($F7+ROUND(($G7-$F7+1)*$H7,0)-1))</formula>
    </cfRule>
    <cfRule type="expression" dxfId="11" priority="2183">
      <formula>AND($C7="Réseaux (EU/EP/ER/GAZ)", $F7&gt;0, $G7&gt;0, $BX$7&gt;=$F7, $BX$7&lt;=$G7)</formula>
    </cfRule>
    <cfRule type="expression" dxfId="12" priority="2184">
      <formula>AND($C7="Réseaux (EU/EP/ER/GAZ)", $F7&gt;0, $G7&gt;0, $BX$7&gt;=$F7, $BX$7&lt;=($F7+ROUND(($G7-$F7+1)*$H7,0)-1))</formula>
    </cfRule>
    <cfRule type="expression" dxfId="13" priority="2185">
      <formula>AND($C7="Regard &amp; Branchement", $F7&gt;0, $G7&gt;0, $BX$7&gt;=$F7, $BX$7&lt;=$G7)</formula>
    </cfRule>
    <cfRule type="expression" dxfId="14" priority="2186">
      <formula>AND($C7="Regard &amp; Branchement", $F7&gt;0, $G7&gt;0, $BX$7&gt;=$F7, $BX$7&lt;=($F7+ROUND(($G7-$F7+1)*$H7,0)-1))</formula>
    </cfRule>
    <cfRule type="expression" dxfId="15" priority="2187">
      <formula>AND($C7="Structure (couche de forme)", $F7&gt;0, $G7&gt;0, $BX$7&gt;=$F7, $BX$7&lt;=$G7)</formula>
    </cfRule>
    <cfRule type="expression" dxfId="16" priority="2188">
      <formula>AND($C7="Structure (couche de forme)", $F7&gt;0, $G7&gt;0, $BX$7&gt;=$F7, $BX$7&lt;=($F7+ROUND(($G7-$F7+1)*$H7,0)-1))</formula>
    </cfRule>
    <cfRule type="expression" dxfId="17" priority="2189">
      <formula>AND($C7="Fondation/Grave", $F7&gt;0, $G7&gt;0, $BX$7&gt;=$F7, $BX$7&lt;=$G7)</formula>
    </cfRule>
    <cfRule type="expression" dxfId="18" priority="2190">
      <formula>AND($C7="Fondation/Grave", $F7&gt;0, $G7&gt;0, $BX$7&gt;=$F7, $BX$7&lt;=($F7+ROUND(($G7-$F7+1)*$H7,0)-1))</formula>
    </cfRule>
    <cfRule type="expression" dxfId="19" priority="2191">
      <formula>AND($C7="Enrobés / Béton", $F7&gt;0, $G7&gt;0, $BX$7&gt;=$F7, $BX$7&lt;=$G7)</formula>
    </cfRule>
    <cfRule type="expression" dxfId="20" priority="2192">
      <formula>AND($C7="Enrobés / Béton", $F7&gt;0, $G7&gt;0, $BX$7&gt;=$F7, $BX$7&lt;=($F7+ROUND(($G7-$F7+1)*$H7,0)-1))</formula>
    </cfRule>
    <cfRule type="expression" dxfId="21" priority="2193">
      <formula>AND($C7="Bordures &amp; Trottoirs", $F7&gt;0, $G7&gt;0, $BX$7&gt;=$F7, $BX$7&lt;=$G7)</formula>
    </cfRule>
    <cfRule type="expression" dxfId="22" priority="2194">
      <formula>AND($C7="Bordures &amp; Trottoirs", $F7&gt;0, $G7&gt;0, $BX$7&gt;=$F7, $BX$7&lt;=($F7+ROUND(($G7-$F7+1)*$H7,0)-1))</formula>
    </cfRule>
    <cfRule type="expression" dxfId="23" priority="2195">
      <formula>AND($C7="Caniveaux &amp; Avaloirs", $F7&gt;0, $G7&gt;0, $BX$7&gt;=$F7, $BX$7&lt;=$G7)</formula>
    </cfRule>
    <cfRule type="expression" dxfId="24" priority="2196">
      <formula>AND($C7="Caniveaux &amp; Avaloirs", $F7&gt;0, $G7&gt;0, $BX$7&gt;=$F7, $BX$7&lt;=($F7+ROUND(($G7-$F7+1)*$H7,0)-1))</formula>
    </cfRule>
    <cfRule type="expression" dxfId="25" priority="2197">
      <formula>AND($C7="Éclairage / Candélabres", $F7&gt;0, $G7&gt;0, $BX$7&gt;=$F7, $BX$7&lt;=$G7)</formula>
    </cfRule>
    <cfRule type="expression" dxfId="26" priority="2198">
      <formula>AND($C7="Éclairage / Candélabres", $F7&gt;0, $G7&gt;0, $BX$7&gt;=$F7, $BX$7&lt;=($F7+ROUND(($G7-$F7+1)*$H7,0)-1))</formula>
    </cfRule>
    <cfRule type="expression" dxfId="27" priority="2199">
      <formula>AND($C7="Marquage &amp; Signalétique", $F7&gt;0, $G7&gt;0, $BX$7&gt;=$F7, $BX$7&lt;=$G7)</formula>
    </cfRule>
    <cfRule type="expression" dxfId="28" priority="2200">
      <formula>AND($C7="Marquage &amp; Signalétique", $F7&gt;0, $G7&gt;0, $BX$7&gt;=$F7, $BX$7&lt;=($F7+ROUND(($G7-$F7+1)*$H7,0)-1))</formula>
    </cfRule>
    <cfRule type="expression" dxfId="29" priority="2201">
      <formula>AND($C7="Espaces verts / Finitions", $F7&gt;0, $G7&gt;0, $BX$7&gt;=$F7, $BX$7&lt;=$G7)</formula>
    </cfRule>
    <cfRule type="expression" dxfId="30" priority="2202">
      <formula>AND($C7="Espaces verts / Finitions", $F7&gt;0, $G7&gt;0, $BX$7&gt;=$F7, $BX$7&lt;=($F7+ROUND(($G7-$F7+1)*$H7,0)-1))</formula>
    </cfRule>
    <cfRule type="expression" dxfId="31" priority="2203">
      <formula>AND($C7="Réception &amp; Réserves", $F7&gt;0, $G7&gt;0, $BX$7&gt;=$F7, $BX$7&lt;=$G7)</formula>
    </cfRule>
    <cfRule type="expression" dxfId="32" priority="2204">
      <formula>AND($C7="Réception &amp; Réserves", $F7&gt;0, $G7&gt;0, $BX$7&gt;=$F7, $BX$7&lt;=($F7+ROUND(($G7-$F7+1)*$H7,0)-1))</formula>
    </cfRule>
    <cfRule type="expression" dxfId="0" priority="2205">
      <formula>AND($C7="Réouverture circulation", $F7&gt;0, $G7&gt;0, $BX$7&gt;=$F7, $BX$7&lt;=$G7)</formula>
    </cfRule>
    <cfRule type="expression" dxfId="33" priority="2206">
      <formula>AND($C7="Réouverture circulation", $F7&gt;0, $G7&gt;0, $BX$7&gt;=$F7, $BX$7&lt;=($F7+ROUND(($G7-$F7+1)*$H7,0)-1))</formula>
    </cfRule>
  </conditionalFormatting>
  <conditionalFormatting sqref="BY7:BY43">
    <cfRule type="expression" dxfId="0" priority="67">
      <formula>($BY$7=TODAY())</formula>
    </cfRule>
  </conditionalFormatting>
  <conditionalFormatting sqref="BY8:BY43">
    <cfRule type="expression" dxfId="3" priority="2207">
      <formula>AND($C7="Études &amp; DICT", $F7&gt;0, $G7&gt;0, $BY$7&gt;=$F7, $BY$7&lt;=$G7)</formula>
    </cfRule>
    <cfRule type="expression" dxfId="4" priority="2208">
      <formula>AND($C7="Études &amp; DICT", $F7&gt;0, $G7&gt;0, $BY$7&gt;=$F7, $BY$7&lt;=($F7+ROUND(($G7-$F7+1)*$H7,0)-1))</formula>
    </cfRule>
    <cfRule type="expression" dxfId="5" priority="2209">
      <formula>AND($C7="Piquetage &amp; Implantation", $F7&gt;0, $G7&gt;0, $BY$7&gt;=$F7, $BY$7&lt;=$G7)</formula>
    </cfRule>
    <cfRule type="expression" dxfId="6" priority="2210">
      <formula>AND($C7="Piquetage &amp; Implantation", $F7&gt;0, $G7&gt;0, $BY$7&gt;=$F7, $BY$7&lt;=($F7+ROUND(($G7-$F7+1)*$H7,0)-1))</formula>
    </cfRule>
    <cfRule type="expression" dxfId="7" priority="2211">
      <formula>AND($C7="Préparation &amp; Signalisation", $F7&gt;0, $G7&gt;0, $BY$7&gt;=$F7, $BY$7&lt;=$G7)</formula>
    </cfRule>
    <cfRule type="expression" dxfId="8" priority="2212">
      <formula>AND($C7="Préparation &amp; Signalisation", $F7&gt;0, $G7&gt;0, $BY$7&gt;=$F7, $BY$7&lt;=($F7+ROUND(($G7-$F7+1)*$H7,0)-1))</formula>
    </cfRule>
    <cfRule type="expression" dxfId="9" priority="2213">
      <formula>AND($C7="Terrassement", $F7&gt;0, $G7&gt;0, $BY$7&gt;=$F7, $BY$7&lt;=$G7)</formula>
    </cfRule>
    <cfRule type="expression" dxfId="10" priority="2214">
      <formula>AND($C7="Terrassement", $F7&gt;0, $G7&gt;0, $BY$7&gt;=$F7, $BY$7&lt;=($F7+ROUND(($G7-$F7+1)*$H7,0)-1))</formula>
    </cfRule>
    <cfRule type="expression" dxfId="11" priority="2215">
      <formula>AND($C7="Réseaux (EU/EP/ER/GAZ)", $F7&gt;0, $G7&gt;0, $BY$7&gt;=$F7, $BY$7&lt;=$G7)</formula>
    </cfRule>
    <cfRule type="expression" dxfId="12" priority="2216">
      <formula>AND($C7="Réseaux (EU/EP/ER/GAZ)", $F7&gt;0, $G7&gt;0, $BY$7&gt;=$F7, $BY$7&lt;=($F7+ROUND(($G7-$F7+1)*$H7,0)-1))</formula>
    </cfRule>
    <cfRule type="expression" dxfId="13" priority="2217">
      <formula>AND($C7="Regard &amp; Branchement", $F7&gt;0, $G7&gt;0, $BY$7&gt;=$F7, $BY$7&lt;=$G7)</formula>
    </cfRule>
    <cfRule type="expression" dxfId="14" priority="2218">
      <formula>AND($C7="Regard &amp; Branchement", $F7&gt;0, $G7&gt;0, $BY$7&gt;=$F7, $BY$7&lt;=($F7+ROUND(($G7-$F7+1)*$H7,0)-1))</formula>
    </cfRule>
    <cfRule type="expression" dxfId="15" priority="2219">
      <formula>AND($C7="Structure (couche de forme)", $F7&gt;0, $G7&gt;0, $BY$7&gt;=$F7, $BY$7&lt;=$G7)</formula>
    </cfRule>
    <cfRule type="expression" dxfId="16" priority="2220">
      <formula>AND($C7="Structure (couche de forme)", $F7&gt;0, $G7&gt;0, $BY$7&gt;=$F7, $BY$7&lt;=($F7+ROUND(($G7-$F7+1)*$H7,0)-1))</formula>
    </cfRule>
    <cfRule type="expression" dxfId="17" priority="2221">
      <formula>AND($C7="Fondation/Grave", $F7&gt;0, $G7&gt;0, $BY$7&gt;=$F7, $BY$7&lt;=$G7)</formula>
    </cfRule>
    <cfRule type="expression" dxfId="18" priority="2222">
      <formula>AND($C7="Fondation/Grave", $F7&gt;0, $G7&gt;0, $BY$7&gt;=$F7, $BY$7&lt;=($F7+ROUND(($G7-$F7+1)*$H7,0)-1))</formula>
    </cfRule>
    <cfRule type="expression" dxfId="19" priority="2223">
      <formula>AND($C7="Enrobés / Béton", $F7&gt;0, $G7&gt;0, $BY$7&gt;=$F7, $BY$7&lt;=$G7)</formula>
    </cfRule>
    <cfRule type="expression" dxfId="20" priority="2224">
      <formula>AND($C7="Enrobés / Béton", $F7&gt;0, $G7&gt;0, $BY$7&gt;=$F7, $BY$7&lt;=($F7+ROUND(($G7-$F7+1)*$H7,0)-1))</formula>
    </cfRule>
    <cfRule type="expression" dxfId="21" priority="2225">
      <formula>AND($C7="Bordures &amp; Trottoirs", $F7&gt;0, $G7&gt;0, $BY$7&gt;=$F7, $BY$7&lt;=$G7)</formula>
    </cfRule>
    <cfRule type="expression" dxfId="22" priority="2226">
      <formula>AND($C7="Bordures &amp; Trottoirs", $F7&gt;0, $G7&gt;0, $BY$7&gt;=$F7, $BY$7&lt;=($F7+ROUND(($G7-$F7+1)*$H7,0)-1))</formula>
    </cfRule>
    <cfRule type="expression" dxfId="23" priority="2227">
      <formula>AND($C7="Caniveaux &amp; Avaloirs", $F7&gt;0, $G7&gt;0, $BY$7&gt;=$F7, $BY$7&lt;=$G7)</formula>
    </cfRule>
    <cfRule type="expression" dxfId="24" priority="2228">
      <formula>AND($C7="Caniveaux &amp; Avaloirs", $F7&gt;0, $G7&gt;0, $BY$7&gt;=$F7, $BY$7&lt;=($F7+ROUND(($G7-$F7+1)*$H7,0)-1))</formula>
    </cfRule>
    <cfRule type="expression" dxfId="25" priority="2229">
      <formula>AND($C7="Éclairage / Candélabres", $F7&gt;0, $G7&gt;0, $BY$7&gt;=$F7, $BY$7&lt;=$G7)</formula>
    </cfRule>
    <cfRule type="expression" dxfId="26" priority="2230">
      <formula>AND($C7="Éclairage / Candélabres", $F7&gt;0, $G7&gt;0, $BY$7&gt;=$F7, $BY$7&lt;=($F7+ROUND(($G7-$F7+1)*$H7,0)-1))</formula>
    </cfRule>
    <cfRule type="expression" dxfId="27" priority="2231">
      <formula>AND($C7="Marquage &amp; Signalétique", $F7&gt;0, $G7&gt;0, $BY$7&gt;=$F7, $BY$7&lt;=$G7)</formula>
    </cfRule>
    <cfRule type="expression" dxfId="28" priority="2232">
      <formula>AND($C7="Marquage &amp; Signalétique", $F7&gt;0, $G7&gt;0, $BY$7&gt;=$F7, $BY$7&lt;=($F7+ROUND(($G7-$F7+1)*$H7,0)-1))</formula>
    </cfRule>
    <cfRule type="expression" dxfId="29" priority="2233">
      <formula>AND($C7="Espaces verts / Finitions", $F7&gt;0, $G7&gt;0, $BY$7&gt;=$F7, $BY$7&lt;=$G7)</formula>
    </cfRule>
    <cfRule type="expression" dxfId="30" priority="2234">
      <formula>AND($C7="Espaces verts / Finitions", $F7&gt;0, $G7&gt;0, $BY$7&gt;=$F7, $BY$7&lt;=($F7+ROUND(($G7-$F7+1)*$H7,0)-1))</formula>
    </cfRule>
    <cfRule type="expression" dxfId="31" priority="2235">
      <formula>AND($C7="Réception &amp; Réserves", $F7&gt;0, $G7&gt;0, $BY$7&gt;=$F7, $BY$7&lt;=$G7)</formula>
    </cfRule>
    <cfRule type="expression" dxfId="32" priority="2236">
      <formula>AND($C7="Réception &amp; Réserves", $F7&gt;0, $G7&gt;0, $BY$7&gt;=$F7, $BY$7&lt;=($F7+ROUND(($G7-$F7+1)*$H7,0)-1))</formula>
    </cfRule>
    <cfRule type="expression" dxfId="0" priority="2237">
      <formula>AND($C7="Réouverture circulation", $F7&gt;0, $G7&gt;0, $BY$7&gt;=$F7, $BY$7&lt;=$G7)</formula>
    </cfRule>
    <cfRule type="expression" dxfId="33" priority="2238">
      <formula>AND($C7="Réouverture circulation", $F7&gt;0, $G7&gt;0, $BY$7&gt;=$F7, $BY$7&lt;=($F7+ROUND(($G7-$F7+1)*$H7,0)-1))</formula>
    </cfRule>
  </conditionalFormatting>
  <conditionalFormatting sqref="BZ7:BZ43">
    <cfRule type="expression" dxfId="0" priority="68">
      <formula>($BZ$7=TODAY())</formula>
    </cfRule>
  </conditionalFormatting>
  <conditionalFormatting sqref="BZ8:BZ43">
    <cfRule type="expression" dxfId="3" priority="2239">
      <formula>AND($C7="Études &amp; DICT", $F7&gt;0, $G7&gt;0, $BZ$7&gt;=$F7, $BZ$7&lt;=$G7)</formula>
    </cfRule>
    <cfRule type="expression" dxfId="4" priority="2240">
      <formula>AND($C7="Études &amp; DICT", $F7&gt;0, $G7&gt;0, $BZ$7&gt;=$F7, $BZ$7&lt;=($F7+ROUND(($G7-$F7+1)*$H7,0)-1))</formula>
    </cfRule>
    <cfRule type="expression" dxfId="5" priority="2241">
      <formula>AND($C7="Piquetage &amp; Implantation", $F7&gt;0, $G7&gt;0, $BZ$7&gt;=$F7, $BZ$7&lt;=$G7)</formula>
    </cfRule>
    <cfRule type="expression" dxfId="6" priority="2242">
      <formula>AND($C7="Piquetage &amp; Implantation", $F7&gt;0, $G7&gt;0, $BZ$7&gt;=$F7, $BZ$7&lt;=($F7+ROUND(($G7-$F7+1)*$H7,0)-1))</formula>
    </cfRule>
    <cfRule type="expression" dxfId="7" priority="2243">
      <formula>AND($C7="Préparation &amp; Signalisation", $F7&gt;0, $G7&gt;0, $BZ$7&gt;=$F7, $BZ$7&lt;=$G7)</formula>
    </cfRule>
    <cfRule type="expression" dxfId="8" priority="2244">
      <formula>AND($C7="Préparation &amp; Signalisation", $F7&gt;0, $G7&gt;0, $BZ$7&gt;=$F7, $BZ$7&lt;=($F7+ROUND(($G7-$F7+1)*$H7,0)-1))</formula>
    </cfRule>
    <cfRule type="expression" dxfId="9" priority="2245">
      <formula>AND($C7="Terrassement", $F7&gt;0, $G7&gt;0, $BZ$7&gt;=$F7, $BZ$7&lt;=$G7)</formula>
    </cfRule>
    <cfRule type="expression" dxfId="10" priority="2246">
      <formula>AND($C7="Terrassement", $F7&gt;0, $G7&gt;0, $BZ$7&gt;=$F7, $BZ$7&lt;=($F7+ROUND(($G7-$F7+1)*$H7,0)-1))</formula>
    </cfRule>
    <cfRule type="expression" dxfId="11" priority="2247">
      <formula>AND($C7="Réseaux (EU/EP/ER/GAZ)", $F7&gt;0, $G7&gt;0, $BZ$7&gt;=$F7, $BZ$7&lt;=$G7)</formula>
    </cfRule>
    <cfRule type="expression" dxfId="12" priority="2248">
      <formula>AND($C7="Réseaux (EU/EP/ER/GAZ)", $F7&gt;0, $G7&gt;0, $BZ$7&gt;=$F7, $BZ$7&lt;=($F7+ROUND(($G7-$F7+1)*$H7,0)-1))</formula>
    </cfRule>
    <cfRule type="expression" dxfId="13" priority="2249">
      <formula>AND($C7="Regard &amp; Branchement", $F7&gt;0, $G7&gt;0, $BZ$7&gt;=$F7, $BZ$7&lt;=$G7)</formula>
    </cfRule>
    <cfRule type="expression" dxfId="14" priority="2250">
      <formula>AND($C7="Regard &amp; Branchement", $F7&gt;0, $G7&gt;0, $BZ$7&gt;=$F7, $BZ$7&lt;=($F7+ROUND(($G7-$F7+1)*$H7,0)-1))</formula>
    </cfRule>
    <cfRule type="expression" dxfId="15" priority="2251">
      <formula>AND($C7="Structure (couche de forme)", $F7&gt;0, $G7&gt;0, $BZ$7&gt;=$F7, $BZ$7&lt;=$G7)</formula>
    </cfRule>
    <cfRule type="expression" dxfId="16" priority="2252">
      <formula>AND($C7="Structure (couche de forme)", $F7&gt;0, $G7&gt;0, $BZ$7&gt;=$F7, $BZ$7&lt;=($F7+ROUND(($G7-$F7+1)*$H7,0)-1))</formula>
    </cfRule>
    <cfRule type="expression" dxfId="17" priority="2253">
      <formula>AND($C7="Fondation/Grave", $F7&gt;0, $G7&gt;0, $BZ$7&gt;=$F7, $BZ$7&lt;=$G7)</formula>
    </cfRule>
    <cfRule type="expression" dxfId="18" priority="2254">
      <formula>AND($C7="Fondation/Grave", $F7&gt;0, $G7&gt;0, $BZ$7&gt;=$F7, $BZ$7&lt;=($F7+ROUND(($G7-$F7+1)*$H7,0)-1))</formula>
    </cfRule>
    <cfRule type="expression" dxfId="19" priority="2255">
      <formula>AND($C7="Enrobés / Béton", $F7&gt;0, $G7&gt;0, $BZ$7&gt;=$F7, $BZ$7&lt;=$G7)</formula>
    </cfRule>
    <cfRule type="expression" dxfId="20" priority="2256">
      <formula>AND($C7="Enrobés / Béton", $F7&gt;0, $G7&gt;0, $BZ$7&gt;=$F7, $BZ$7&lt;=($F7+ROUND(($G7-$F7+1)*$H7,0)-1))</formula>
    </cfRule>
    <cfRule type="expression" dxfId="21" priority="2257">
      <formula>AND($C7="Bordures &amp; Trottoirs", $F7&gt;0, $G7&gt;0, $BZ$7&gt;=$F7, $BZ$7&lt;=$G7)</formula>
    </cfRule>
    <cfRule type="expression" dxfId="22" priority="2258">
      <formula>AND($C7="Bordures &amp; Trottoirs", $F7&gt;0, $G7&gt;0, $BZ$7&gt;=$F7, $BZ$7&lt;=($F7+ROUND(($G7-$F7+1)*$H7,0)-1))</formula>
    </cfRule>
    <cfRule type="expression" dxfId="23" priority="2259">
      <formula>AND($C7="Caniveaux &amp; Avaloirs", $F7&gt;0, $G7&gt;0, $BZ$7&gt;=$F7, $BZ$7&lt;=$G7)</formula>
    </cfRule>
    <cfRule type="expression" dxfId="24" priority="2260">
      <formula>AND($C7="Caniveaux &amp; Avaloirs", $F7&gt;0, $G7&gt;0, $BZ$7&gt;=$F7, $BZ$7&lt;=($F7+ROUND(($G7-$F7+1)*$H7,0)-1))</formula>
    </cfRule>
    <cfRule type="expression" dxfId="25" priority="2261">
      <formula>AND($C7="Éclairage / Candélabres", $F7&gt;0, $G7&gt;0, $BZ$7&gt;=$F7, $BZ$7&lt;=$G7)</formula>
    </cfRule>
    <cfRule type="expression" dxfId="26" priority="2262">
      <formula>AND($C7="Éclairage / Candélabres", $F7&gt;0, $G7&gt;0, $BZ$7&gt;=$F7, $BZ$7&lt;=($F7+ROUND(($G7-$F7+1)*$H7,0)-1))</formula>
    </cfRule>
    <cfRule type="expression" dxfId="27" priority="2263">
      <formula>AND($C7="Marquage &amp; Signalétique", $F7&gt;0, $G7&gt;0, $BZ$7&gt;=$F7, $BZ$7&lt;=$G7)</formula>
    </cfRule>
    <cfRule type="expression" dxfId="28" priority="2264">
      <formula>AND($C7="Marquage &amp; Signalétique", $F7&gt;0, $G7&gt;0, $BZ$7&gt;=$F7, $BZ$7&lt;=($F7+ROUND(($G7-$F7+1)*$H7,0)-1))</formula>
    </cfRule>
    <cfRule type="expression" dxfId="29" priority="2265">
      <formula>AND($C7="Espaces verts / Finitions", $F7&gt;0, $G7&gt;0, $BZ$7&gt;=$F7, $BZ$7&lt;=$G7)</formula>
    </cfRule>
    <cfRule type="expression" dxfId="30" priority="2266">
      <formula>AND($C7="Espaces verts / Finitions", $F7&gt;0, $G7&gt;0, $BZ$7&gt;=$F7, $BZ$7&lt;=($F7+ROUND(($G7-$F7+1)*$H7,0)-1))</formula>
    </cfRule>
    <cfRule type="expression" dxfId="31" priority="2267">
      <formula>AND($C7="Réception &amp; Réserves", $F7&gt;0, $G7&gt;0, $BZ$7&gt;=$F7, $BZ$7&lt;=$G7)</formula>
    </cfRule>
    <cfRule type="expression" dxfId="32" priority="2268">
      <formula>AND($C7="Réception &amp; Réserves", $F7&gt;0, $G7&gt;0, $BZ$7&gt;=$F7, $BZ$7&lt;=($F7+ROUND(($G7-$F7+1)*$H7,0)-1))</formula>
    </cfRule>
    <cfRule type="expression" dxfId="0" priority="2269">
      <formula>AND($C7="Réouverture circulation", $F7&gt;0, $G7&gt;0, $BZ$7&gt;=$F7, $BZ$7&lt;=$G7)</formula>
    </cfRule>
    <cfRule type="expression" dxfId="33" priority="2270">
      <formula>AND($C7="Réouverture circulation", $F7&gt;0, $G7&gt;0, $BZ$7&gt;=$F7, $BZ$7&lt;=($F7+ROUND(($G7-$F7+1)*$H7,0)-1))</formula>
    </cfRule>
  </conditionalFormatting>
  <conditionalFormatting sqref="CA7:CA43">
    <cfRule type="expression" dxfId="0" priority="69">
      <formula>($CA$7=TODAY())</formula>
    </cfRule>
  </conditionalFormatting>
  <conditionalFormatting sqref="CA8:CA43">
    <cfRule type="expression" dxfId="3" priority="2271">
      <formula>AND($C7="Études &amp; DICT", $F7&gt;0, $G7&gt;0, $CA$7&gt;=$F7, $CA$7&lt;=$G7)</formula>
    </cfRule>
    <cfRule type="expression" dxfId="4" priority="2272">
      <formula>AND($C7="Études &amp; DICT", $F7&gt;0, $G7&gt;0, $CA$7&gt;=$F7, $CA$7&lt;=($F7+ROUND(($G7-$F7+1)*$H7,0)-1))</formula>
    </cfRule>
    <cfRule type="expression" dxfId="5" priority="2273">
      <formula>AND($C7="Piquetage &amp; Implantation", $F7&gt;0, $G7&gt;0, $CA$7&gt;=$F7, $CA$7&lt;=$G7)</formula>
    </cfRule>
    <cfRule type="expression" dxfId="6" priority="2274">
      <formula>AND($C7="Piquetage &amp; Implantation", $F7&gt;0, $G7&gt;0, $CA$7&gt;=$F7, $CA$7&lt;=($F7+ROUND(($G7-$F7+1)*$H7,0)-1))</formula>
    </cfRule>
    <cfRule type="expression" dxfId="7" priority="2275">
      <formula>AND($C7="Préparation &amp; Signalisation", $F7&gt;0, $G7&gt;0, $CA$7&gt;=$F7, $CA$7&lt;=$G7)</formula>
    </cfRule>
    <cfRule type="expression" dxfId="8" priority="2276">
      <formula>AND($C7="Préparation &amp; Signalisation", $F7&gt;0, $G7&gt;0, $CA$7&gt;=$F7, $CA$7&lt;=($F7+ROUND(($G7-$F7+1)*$H7,0)-1))</formula>
    </cfRule>
    <cfRule type="expression" dxfId="9" priority="2277">
      <formula>AND($C7="Terrassement", $F7&gt;0, $G7&gt;0, $CA$7&gt;=$F7, $CA$7&lt;=$G7)</formula>
    </cfRule>
    <cfRule type="expression" dxfId="10" priority="2278">
      <formula>AND($C7="Terrassement", $F7&gt;0, $G7&gt;0, $CA$7&gt;=$F7, $CA$7&lt;=($F7+ROUND(($G7-$F7+1)*$H7,0)-1))</formula>
    </cfRule>
    <cfRule type="expression" dxfId="11" priority="2279">
      <formula>AND($C7="Réseaux (EU/EP/ER/GAZ)", $F7&gt;0, $G7&gt;0, $CA$7&gt;=$F7, $CA$7&lt;=$G7)</formula>
    </cfRule>
    <cfRule type="expression" dxfId="12" priority="2280">
      <formula>AND($C7="Réseaux (EU/EP/ER/GAZ)", $F7&gt;0, $G7&gt;0, $CA$7&gt;=$F7, $CA$7&lt;=($F7+ROUND(($G7-$F7+1)*$H7,0)-1))</formula>
    </cfRule>
    <cfRule type="expression" dxfId="13" priority="2281">
      <formula>AND($C7="Regard &amp; Branchement", $F7&gt;0, $G7&gt;0, $CA$7&gt;=$F7, $CA$7&lt;=$G7)</formula>
    </cfRule>
    <cfRule type="expression" dxfId="14" priority="2282">
      <formula>AND($C7="Regard &amp; Branchement", $F7&gt;0, $G7&gt;0, $CA$7&gt;=$F7, $CA$7&lt;=($F7+ROUND(($G7-$F7+1)*$H7,0)-1))</formula>
    </cfRule>
    <cfRule type="expression" dxfId="15" priority="2283">
      <formula>AND($C7="Structure (couche de forme)", $F7&gt;0, $G7&gt;0, $CA$7&gt;=$F7, $CA$7&lt;=$G7)</formula>
    </cfRule>
    <cfRule type="expression" dxfId="16" priority="2284">
      <formula>AND($C7="Structure (couche de forme)", $F7&gt;0, $G7&gt;0, $CA$7&gt;=$F7, $CA$7&lt;=($F7+ROUND(($G7-$F7+1)*$H7,0)-1))</formula>
    </cfRule>
    <cfRule type="expression" dxfId="17" priority="2285">
      <formula>AND($C7="Fondation/Grave", $F7&gt;0, $G7&gt;0, $CA$7&gt;=$F7, $CA$7&lt;=$G7)</formula>
    </cfRule>
    <cfRule type="expression" dxfId="18" priority="2286">
      <formula>AND($C7="Fondation/Grave", $F7&gt;0, $G7&gt;0, $CA$7&gt;=$F7, $CA$7&lt;=($F7+ROUND(($G7-$F7+1)*$H7,0)-1))</formula>
    </cfRule>
    <cfRule type="expression" dxfId="19" priority="2287">
      <formula>AND($C7="Enrobés / Béton", $F7&gt;0, $G7&gt;0, $CA$7&gt;=$F7, $CA$7&lt;=$G7)</formula>
    </cfRule>
    <cfRule type="expression" dxfId="20" priority="2288">
      <formula>AND($C7="Enrobés / Béton", $F7&gt;0, $G7&gt;0, $CA$7&gt;=$F7, $CA$7&lt;=($F7+ROUND(($G7-$F7+1)*$H7,0)-1))</formula>
    </cfRule>
    <cfRule type="expression" dxfId="21" priority="2289">
      <formula>AND($C7="Bordures &amp; Trottoirs", $F7&gt;0, $G7&gt;0, $CA$7&gt;=$F7, $CA$7&lt;=$G7)</formula>
    </cfRule>
    <cfRule type="expression" dxfId="22" priority="2290">
      <formula>AND($C7="Bordures &amp; Trottoirs", $F7&gt;0, $G7&gt;0, $CA$7&gt;=$F7, $CA$7&lt;=($F7+ROUND(($G7-$F7+1)*$H7,0)-1))</formula>
    </cfRule>
    <cfRule type="expression" dxfId="23" priority="2291">
      <formula>AND($C7="Caniveaux &amp; Avaloirs", $F7&gt;0, $G7&gt;0, $CA$7&gt;=$F7, $CA$7&lt;=$G7)</formula>
    </cfRule>
    <cfRule type="expression" dxfId="24" priority="2292">
      <formula>AND($C7="Caniveaux &amp; Avaloirs", $F7&gt;0, $G7&gt;0, $CA$7&gt;=$F7, $CA$7&lt;=($F7+ROUND(($G7-$F7+1)*$H7,0)-1))</formula>
    </cfRule>
    <cfRule type="expression" dxfId="25" priority="2293">
      <formula>AND($C7="Éclairage / Candélabres", $F7&gt;0, $G7&gt;0, $CA$7&gt;=$F7, $CA$7&lt;=$G7)</formula>
    </cfRule>
    <cfRule type="expression" dxfId="26" priority="2294">
      <formula>AND($C7="Éclairage / Candélabres", $F7&gt;0, $G7&gt;0, $CA$7&gt;=$F7, $CA$7&lt;=($F7+ROUND(($G7-$F7+1)*$H7,0)-1))</formula>
    </cfRule>
    <cfRule type="expression" dxfId="27" priority="2295">
      <formula>AND($C7="Marquage &amp; Signalétique", $F7&gt;0, $G7&gt;0, $CA$7&gt;=$F7, $CA$7&lt;=$G7)</formula>
    </cfRule>
    <cfRule type="expression" dxfId="28" priority="2296">
      <formula>AND($C7="Marquage &amp; Signalétique", $F7&gt;0, $G7&gt;0, $CA$7&gt;=$F7, $CA$7&lt;=($F7+ROUND(($G7-$F7+1)*$H7,0)-1))</formula>
    </cfRule>
    <cfRule type="expression" dxfId="29" priority="2297">
      <formula>AND($C7="Espaces verts / Finitions", $F7&gt;0, $G7&gt;0, $CA$7&gt;=$F7, $CA$7&lt;=$G7)</formula>
    </cfRule>
    <cfRule type="expression" dxfId="30" priority="2298">
      <formula>AND($C7="Espaces verts / Finitions", $F7&gt;0, $G7&gt;0, $CA$7&gt;=$F7, $CA$7&lt;=($F7+ROUND(($G7-$F7+1)*$H7,0)-1))</formula>
    </cfRule>
    <cfRule type="expression" dxfId="31" priority="2299">
      <formula>AND($C7="Réception &amp; Réserves", $F7&gt;0, $G7&gt;0, $CA$7&gt;=$F7, $CA$7&lt;=$G7)</formula>
    </cfRule>
    <cfRule type="expression" dxfId="32" priority="2300">
      <formula>AND($C7="Réception &amp; Réserves", $F7&gt;0, $G7&gt;0, $CA$7&gt;=$F7, $CA$7&lt;=($F7+ROUND(($G7-$F7+1)*$H7,0)-1))</formula>
    </cfRule>
    <cfRule type="expression" dxfId="0" priority="2301">
      <formula>AND($C7="Réouverture circulation", $F7&gt;0, $G7&gt;0, $CA$7&gt;=$F7, $CA$7&lt;=$G7)</formula>
    </cfRule>
    <cfRule type="expression" dxfId="33" priority="2302">
      <formula>AND($C7="Réouverture circulation", $F7&gt;0, $G7&gt;0, $CA$7&gt;=$F7, $CA$7&lt;=($F7+ROUND(($G7-$F7+1)*$H7,0)-1))</formula>
    </cfRule>
  </conditionalFormatting>
  <conditionalFormatting sqref="CB7:CB43">
    <cfRule type="expression" dxfId="0" priority="70">
      <formula>($CB$7=TODAY())</formula>
    </cfRule>
  </conditionalFormatting>
  <conditionalFormatting sqref="CB8:CB43">
    <cfRule type="expression" dxfId="3" priority="2303">
      <formula>AND($C7="Études &amp; DICT", $F7&gt;0, $G7&gt;0, $CB$7&gt;=$F7, $CB$7&lt;=$G7)</formula>
    </cfRule>
    <cfRule type="expression" dxfId="4" priority="2304">
      <formula>AND($C7="Études &amp; DICT", $F7&gt;0, $G7&gt;0, $CB$7&gt;=$F7, $CB$7&lt;=($F7+ROUND(($G7-$F7+1)*$H7,0)-1))</formula>
    </cfRule>
    <cfRule type="expression" dxfId="5" priority="2305">
      <formula>AND($C7="Piquetage &amp; Implantation", $F7&gt;0, $G7&gt;0, $CB$7&gt;=$F7, $CB$7&lt;=$G7)</formula>
    </cfRule>
    <cfRule type="expression" dxfId="6" priority="2306">
      <formula>AND($C7="Piquetage &amp; Implantation", $F7&gt;0, $G7&gt;0, $CB$7&gt;=$F7, $CB$7&lt;=($F7+ROUND(($G7-$F7+1)*$H7,0)-1))</formula>
    </cfRule>
    <cfRule type="expression" dxfId="7" priority="2307">
      <formula>AND($C7="Préparation &amp; Signalisation", $F7&gt;0, $G7&gt;0, $CB$7&gt;=$F7, $CB$7&lt;=$G7)</formula>
    </cfRule>
    <cfRule type="expression" dxfId="8" priority="2308">
      <formula>AND($C7="Préparation &amp; Signalisation", $F7&gt;0, $G7&gt;0, $CB$7&gt;=$F7, $CB$7&lt;=($F7+ROUND(($G7-$F7+1)*$H7,0)-1))</formula>
    </cfRule>
    <cfRule type="expression" dxfId="9" priority="2309">
      <formula>AND($C7="Terrassement", $F7&gt;0, $G7&gt;0, $CB$7&gt;=$F7, $CB$7&lt;=$G7)</formula>
    </cfRule>
    <cfRule type="expression" dxfId="10" priority="2310">
      <formula>AND($C7="Terrassement", $F7&gt;0, $G7&gt;0, $CB$7&gt;=$F7, $CB$7&lt;=($F7+ROUND(($G7-$F7+1)*$H7,0)-1))</formula>
    </cfRule>
    <cfRule type="expression" dxfId="11" priority="2311">
      <formula>AND($C7="Réseaux (EU/EP/ER/GAZ)", $F7&gt;0, $G7&gt;0, $CB$7&gt;=$F7, $CB$7&lt;=$G7)</formula>
    </cfRule>
    <cfRule type="expression" dxfId="12" priority="2312">
      <formula>AND($C7="Réseaux (EU/EP/ER/GAZ)", $F7&gt;0, $G7&gt;0, $CB$7&gt;=$F7, $CB$7&lt;=($F7+ROUND(($G7-$F7+1)*$H7,0)-1))</formula>
    </cfRule>
    <cfRule type="expression" dxfId="13" priority="2313">
      <formula>AND($C7="Regard &amp; Branchement", $F7&gt;0, $G7&gt;0, $CB$7&gt;=$F7, $CB$7&lt;=$G7)</formula>
    </cfRule>
    <cfRule type="expression" dxfId="14" priority="2314">
      <formula>AND($C7="Regard &amp; Branchement", $F7&gt;0, $G7&gt;0, $CB$7&gt;=$F7, $CB$7&lt;=($F7+ROUND(($G7-$F7+1)*$H7,0)-1))</formula>
    </cfRule>
    <cfRule type="expression" dxfId="15" priority="2315">
      <formula>AND($C7="Structure (couche de forme)", $F7&gt;0, $G7&gt;0, $CB$7&gt;=$F7, $CB$7&lt;=$G7)</formula>
    </cfRule>
    <cfRule type="expression" dxfId="16" priority="2316">
      <formula>AND($C7="Structure (couche de forme)", $F7&gt;0, $G7&gt;0, $CB$7&gt;=$F7, $CB$7&lt;=($F7+ROUND(($G7-$F7+1)*$H7,0)-1))</formula>
    </cfRule>
    <cfRule type="expression" dxfId="17" priority="2317">
      <formula>AND($C7="Fondation/Grave", $F7&gt;0, $G7&gt;0, $CB$7&gt;=$F7, $CB$7&lt;=$G7)</formula>
    </cfRule>
    <cfRule type="expression" dxfId="18" priority="2318">
      <formula>AND($C7="Fondation/Grave", $F7&gt;0, $G7&gt;0, $CB$7&gt;=$F7, $CB$7&lt;=($F7+ROUND(($G7-$F7+1)*$H7,0)-1))</formula>
    </cfRule>
    <cfRule type="expression" dxfId="19" priority="2319">
      <formula>AND($C7="Enrobés / Béton", $F7&gt;0, $G7&gt;0, $CB$7&gt;=$F7, $CB$7&lt;=$G7)</formula>
    </cfRule>
    <cfRule type="expression" dxfId="20" priority="2320">
      <formula>AND($C7="Enrobés / Béton", $F7&gt;0, $G7&gt;0, $CB$7&gt;=$F7, $CB$7&lt;=($F7+ROUND(($G7-$F7+1)*$H7,0)-1))</formula>
    </cfRule>
    <cfRule type="expression" dxfId="21" priority="2321">
      <formula>AND($C7="Bordures &amp; Trottoirs", $F7&gt;0, $G7&gt;0, $CB$7&gt;=$F7, $CB$7&lt;=$G7)</formula>
    </cfRule>
    <cfRule type="expression" dxfId="22" priority="2322">
      <formula>AND($C7="Bordures &amp; Trottoirs", $F7&gt;0, $G7&gt;0, $CB$7&gt;=$F7, $CB$7&lt;=($F7+ROUND(($G7-$F7+1)*$H7,0)-1))</formula>
    </cfRule>
    <cfRule type="expression" dxfId="23" priority="2323">
      <formula>AND($C7="Caniveaux &amp; Avaloirs", $F7&gt;0, $G7&gt;0, $CB$7&gt;=$F7, $CB$7&lt;=$G7)</formula>
    </cfRule>
    <cfRule type="expression" dxfId="24" priority="2324">
      <formula>AND($C7="Caniveaux &amp; Avaloirs", $F7&gt;0, $G7&gt;0, $CB$7&gt;=$F7, $CB$7&lt;=($F7+ROUND(($G7-$F7+1)*$H7,0)-1))</formula>
    </cfRule>
    <cfRule type="expression" dxfId="25" priority="2325">
      <formula>AND($C7="Éclairage / Candélabres", $F7&gt;0, $G7&gt;0, $CB$7&gt;=$F7, $CB$7&lt;=$G7)</formula>
    </cfRule>
    <cfRule type="expression" dxfId="26" priority="2326">
      <formula>AND($C7="Éclairage / Candélabres", $F7&gt;0, $G7&gt;0, $CB$7&gt;=$F7, $CB$7&lt;=($F7+ROUND(($G7-$F7+1)*$H7,0)-1))</formula>
    </cfRule>
    <cfRule type="expression" dxfId="27" priority="2327">
      <formula>AND($C7="Marquage &amp; Signalétique", $F7&gt;0, $G7&gt;0, $CB$7&gt;=$F7, $CB$7&lt;=$G7)</formula>
    </cfRule>
    <cfRule type="expression" dxfId="28" priority="2328">
      <formula>AND($C7="Marquage &amp; Signalétique", $F7&gt;0, $G7&gt;0, $CB$7&gt;=$F7, $CB$7&lt;=($F7+ROUND(($G7-$F7+1)*$H7,0)-1))</formula>
    </cfRule>
    <cfRule type="expression" dxfId="29" priority="2329">
      <formula>AND($C7="Espaces verts / Finitions", $F7&gt;0, $G7&gt;0, $CB$7&gt;=$F7, $CB$7&lt;=$G7)</formula>
    </cfRule>
    <cfRule type="expression" dxfId="30" priority="2330">
      <formula>AND($C7="Espaces verts / Finitions", $F7&gt;0, $G7&gt;0, $CB$7&gt;=$F7, $CB$7&lt;=($F7+ROUND(($G7-$F7+1)*$H7,0)-1))</formula>
    </cfRule>
    <cfRule type="expression" dxfId="31" priority="2331">
      <formula>AND($C7="Réception &amp; Réserves", $F7&gt;0, $G7&gt;0, $CB$7&gt;=$F7, $CB$7&lt;=$G7)</formula>
    </cfRule>
    <cfRule type="expression" dxfId="32" priority="2332">
      <formula>AND($C7="Réception &amp; Réserves", $F7&gt;0, $G7&gt;0, $CB$7&gt;=$F7, $CB$7&lt;=($F7+ROUND(($G7-$F7+1)*$H7,0)-1))</formula>
    </cfRule>
    <cfRule type="expression" dxfId="0" priority="2333">
      <formula>AND($C7="Réouverture circulation", $F7&gt;0, $G7&gt;0, $CB$7&gt;=$F7, $CB$7&lt;=$G7)</formula>
    </cfRule>
    <cfRule type="expression" dxfId="33" priority="2334">
      <formula>AND($C7="Réouverture circulation", $F7&gt;0, $G7&gt;0, $CB$7&gt;=$F7, $CB$7&lt;=($F7+ROUND(($G7-$F7+1)*$H7,0)-1))</formula>
    </cfRule>
  </conditionalFormatting>
  <conditionalFormatting sqref="CC7:CC43">
    <cfRule type="expression" dxfId="0" priority="71">
      <formula>($CC$7=TODAY())</formula>
    </cfRule>
  </conditionalFormatting>
  <conditionalFormatting sqref="CC8:CC43">
    <cfRule type="expression" dxfId="3" priority="2335">
      <formula>AND($C7="Études &amp; DICT", $F7&gt;0, $G7&gt;0, $CC$7&gt;=$F7, $CC$7&lt;=$G7)</formula>
    </cfRule>
    <cfRule type="expression" dxfId="4" priority="2336">
      <formula>AND($C7="Études &amp; DICT", $F7&gt;0, $G7&gt;0, $CC$7&gt;=$F7, $CC$7&lt;=($F7+ROUND(($G7-$F7+1)*$H7,0)-1))</formula>
    </cfRule>
    <cfRule type="expression" dxfId="5" priority="2337">
      <formula>AND($C7="Piquetage &amp; Implantation", $F7&gt;0, $G7&gt;0, $CC$7&gt;=$F7, $CC$7&lt;=$G7)</formula>
    </cfRule>
    <cfRule type="expression" dxfId="6" priority="2338">
      <formula>AND($C7="Piquetage &amp; Implantation", $F7&gt;0, $G7&gt;0, $CC$7&gt;=$F7, $CC$7&lt;=($F7+ROUND(($G7-$F7+1)*$H7,0)-1))</formula>
    </cfRule>
    <cfRule type="expression" dxfId="7" priority="2339">
      <formula>AND($C7="Préparation &amp; Signalisation", $F7&gt;0, $G7&gt;0, $CC$7&gt;=$F7, $CC$7&lt;=$G7)</formula>
    </cfRule>
    <cfRule type="expression" dxfId="8" priority="2340">
      <formula>AND($C7="Préparation &amp; Signalisation", $F7&gt;0, $G7&gt;0, $CC$7&gt;=$F7, $CC$7&lt;=($F7+ROUND(($G7-$F7+1)*$H7,0)-1))</formula>
    </cfRule>
    <cfRule type="expression" dxfId="9" priority="2341">
      <formula>AND($C7="Terrassement", $F7&gt;0, $G7&gt;0, $CC$7&gt;=$F7, $CC$7&lt;=$G7)</formula>
    </cfRule>
    <cfRule type="expression" dxfId="10" priority="2342">
      <formula>AND($C7="Terrassement", $F7&gt;0, $G7&gt;0, $CC$7&gt;=$F7, $CC$7&lt;=($F7+ROUND(($G7-$F7+1)*$H7,0)-1))</formula>
    </cfRule>
    <cfRule type="expression" dxfId="11" priority="2343">
      <formula>AND($C7="Réseaux (EU/EP/ER/GAZ)", $F7&gt;0, $G7&gt;0, $CC$7&gt;=$F7, $CC$7&lt;=$G7)</formula>
    </cfRule>
    <cfRule type="expression" dxfId="12" priority="2344">
      <formula>AND($C7="Réseaux (EU/EP/ER/GAZ)", $F7&gt;0, $G7&gt;0, $CC$7&gt;=$F7, $CC$7&lt;=($F7+ROUND(($G7-$F7+1)*$H7,0)-1))</formula>
    </cfRule>
    <cfRule type="expression" dxfId="13" priority="2345">
      <formula>AND($C7="Regard &amp; Branchement", $F7&gt;0, $G7&gt;0, $CC$7&gt;=$F7, $CC$7&lt;=$G7)</formula>
    </cfRule>
    <cfRule type="expression" dxfId="14" priority="2346">
      <formula>AND($C7="Regard &amp; Branchement", $F7&gt;0, $G7&gt;0, $CC$7&gt;=$F7, $CC$7&lt;=($F7+ROUND(($G7-$F7+1)*$H7,0)-1))</formula>
    </cfRule>
    <cfRule type="expression" dxfId="15" priority="2347">
      <formula>AND($C7="Structure (couche de forme)", $F7&gt;0, $G7&gt;0, $CC$7&gt;=$F7, $CC$7&lt;=$G7)</formula>
    </cfRule>
    <cfRule type="expression" dxfId="16" priority="2348">
      <formula>AND($C7="Structure (couche de forme)", $F7&gt;0, $G7&gt;0, $CC$7&gt;=$F7, $CC$7&lt;=($F7+ROUND(($G7-$F7+1)*$H7,0)-1))</formula>
    </cfRule>
    <cfRule type="expression" dxfId="17" priority="2349">
      <formula>AND($C7="Fondation/Grave", $F7&gt;0, $G7&gt;0, $CC$7&gt;=$F7, $CC$7&lt;=$G7)</formula>
    </cfRule>
    <cfRule type="expression" dxfId="18" priority="2350">
      <formula>AND($C7="Fondation/Grave", $F7&gt;0, $G7&gt;0, $CC$7&gt;=$F7, $CC$7&lt;=($F7+ROUND(($G7-$F7+1)*$H7,0)-1))</formula>
    </cfRule>
    <cfRule type="expression" dxfId="19" priority="2351">
      <formula>AND($C7="Enrobés / Béton", $F7&gt;0, $G7&gt;0, $CC$7&gt;=$F7, $CC$7&lt;=$G7)</formula>
    </cfRule>
    <cfRule type="expression" dxfId="20" priority="2352">
      <formula>AND($C7="Enrobés / Béton", $F7&gt;0, $G7&gt;0, $CC$7&gt;=$F7, $CC$7&lt;=($F7+ROUND(($G7-$F7+1)*$H7,0)-1))</formula>
    </cfRule>
    <cfRule type="expression" dxfId="21" priority="2353">
      <formula>AND($C7="Bordures &amp; Trottoirs", $F7&gt;0, $G7&gt;0, $CC$7&gt;=$F7, $CC$7&lt;=$G7)</formula>
    </cfRule>
    <cfRule type="expression" dxfId="22" priority="2354">
      <formula>AND($C7="Bordures &amp; Trottoirs", $F7&gt;0, $G7&gt;0, $CC$7&gt;=$F7, $CC$7&lt;=($F7+ROUND(($G7-$F7+1)*$H7,0)-1))</formula>
    </cfRule>
    <cfRule type="expression" dxfId="23" priority="2355">
      <formula>AND($C7="Caniveaux &amp; Avaloirs", $F7&gt;0, $G7&gt;0, $CC$7&gt;=$F7, $CC$7&lt;=$G7)</formula>
    </cfRule>
    <cfRule type="expression" dxfId="24" priority="2356">
      <formula>AND($C7="Caniveaux &amp; Avaloirs", $F7&gt;0, $G7&gt;0, $CC$7&gt;=$F7, $CC$7&lt;=($F7+ROUND(($G7-$F7+1)*$H7,0)-1))</formula>
    </cfRule>
    <cfRule type="expression" dxfId="25" priority="2357">
      <formula>AND($C7="Éclairage / Candélabres", $F7&gt;0, $G7&gt;0, $CC$7&gt;=$F7, $CC$7&lt;=$G7)</formula>
    </cfRule>
    <cfRule type="expression" dxfId="26" priority="2358">
      <formula>AND($C7="Éclairage / Candélabres", $F7&gt;0, $G7&gt;0, $CC$7&gt;=$F7, $CC$7&lt;=($F7+ROUND(($G7-$F7+1)*$H7,0)-1))</formula>
    </cfRule>
    <cfRule type="expression" dxfId="27" priority="2359">
      <formula>AND($C7="Marquage &amp; Signalétique", $F7&gt;0, $G7&gt;0, $CC$7&gt;=$F7, $CC$7&lt;=$G7)</formula>
    </cfRule>
    <cfRule type="expression" dxfId="28" priority="2360">
      <formula>AND($C7="Marquage &amp; Signalétique", $F7&gt;0, $G7&gt;0, $CC$7&gt;=$F7, $CC$7&lt;=($F7+ROUND(($G7-$F7+1)*$H7,0)-1))</formula>
    </cfRule>
    <cfRule type="expression" dxfId="29" priority="2361">
      <formula>AND($C7="Espaces verts / Finitions", $F7&gt;0, $G7&gt;0, $CC$7&gt;=$F7, $CC$7&lt;=$G7)</formula>
    </cfRule>
    <cfRule type="expression" dxfId="30" priority="2362">
      <formula>AND($C7="Espaces verts / Finitions", $F7&gt;0, $G7&gt;0, $CC$7&gt;=$F7, $CC$7&lt;=($F7+ROUND(($G7-$F7+1)*$H7,0)-1))</formula>
    </cfRule>
    <cfRule type="expression" dxfId="31" priority="2363">
      <formula>AND($C7="Réception &amp; Réserves", $F7&gt;0, $G7&gt;0, $CC$7&gt;=$F7, $CC$7&lt;=$G7)</formula>
    </cfRule>
    <cfRule type="expression" dxfId="32" priority="2364">
      <formula>AND($C7="Réception &amp; Réserves", $F7&gt;0, $G7&gt;0, $CC$7&gt;=$F7, $CC$7&lt;=($F7+ROUND(($G7-$F7+1)*$H7,0)-1))</formula>
    </cfRule>
    <cfRule type="expression" dxfId="0" priority="2365">
      <formula>AND($C7="Réouverture circulation", $F7&gt;0, $G7&gt;0, $CC$7&gt;=$F7, $CC$7&lt;=$G7)</formula>
    </cfRule>
    <cfRule type="expression" dxfId="33" priority="2366">
      <formula>AND($C7="Réouverture circulation", $F7&gt;0, $G7&gt;0, $CC$7&gt;=$F7, $CC$7&lt;=($F7+ROUND(($G7-$F7+1)*$H7,0)-1))</formula>
    </cfRule>
  </conditionalFormatting>
  <conditionalFormatting sqref="CD7:CD43">
    <cfRule type="expression" dxfId="0" priority="72">
      <formula>($CD$7=TODAY())</formula>
    </cfRule>
  </conditionalFormatting>
  <conditionalFormatting sqref="CD8:CD43">
    <cfRule type="expression" dxfId="3" priority="2367">
      <formula>AND($C7="Études &amp; DICT", $F7&gt;0, $G7&gt;0, $CD$7&gt;=$F7, $CD$7&lt;=$G7)</formula>
    </cfRule>
    <cfRule type="expression" dxfId="4" priority="2368">
      <formula>AND($C7="Études &amp; DICT", $F7&gt;0, $G7&gt;0, $CD$7&gt;=$F7, $CD$7&lt;=($F7+ROUND(($G7-$F7+1)*$H7,0)-1))</formula>
    </cfRule>
    <cfRule type="expression" dxfId="5" priority="2369">
      <formula>AND($C7="Piquetage &amp; Implantation", $F7&gt;0, $G7&gt;0, $CD$7&gt;=$F7, $CD$7&lt;=$G7)</formula>
    </cfRule>
    <cfRule type="expression" dxfId="6" priority="2370">
      <formula>AND($C7="Piquetage &amp; Implantation", $F7&gt;0, $G7&gt;0, $CD$7&gt;=$F7, $CD$7&lt;=($F7+ROUND(($G7-$F7+1)*$H7,0)-1))</formula>
    </cfRule>
    <cfRule type="expression" dxfId="7" priority="2371">
      <formula>AND($C7="Préparation &amp; Signalisation", $F7&gt;0, $G7&gt;0, $CD$7&gt;=$F7, $CD$7&lt;=$G7)</formula>
    </cfRule>
    <cfRule type="expression" dxfId="8" priority="2372">
      <formula>AND($C7="Préparation &amp; Signalisation", $F7&gt;0, $G7&gt;0, $CD$7&gt;=$F7, $CD$7&lt;=($F7+ROUND(($G7-$F7+1)*$H7,0)-1))</formula>
    </cfRule>
    <cfRule type="expression" dxfId="9" priority="2373">
      <formula>AND($C7="Terrassement", $F7&gt;0, $G7&gt;0, $CD$7&gt;=$F7, $CD$7&lt;=$G7)</formula>
    </cfRule>
    <cfRule type="expression" dxfId="10" priority="2374">
      <formula>AND($C7="Terrassement", $F7&gt;0, $G7&gt;0, $CD$7&gt;=$F7, $CD$7&lt;=($F7+ROUND(($G7-$F7+1)*$H7,0)-1))</formula>
    </cfRule>
    <cfRule type="expression" dxfId="11" priority="2375">
      <formula>AND($C7="Réseaux (EU/EP/ER/GAZ)", $F7&gt;0, $G7&gt;0, $CD$7&gt;=$F7, $CD$7&lt;=$G7)</formula>
    </cfRule>
    <cfRule type="expression" dxfId="12" priority="2376">
      <formula>AND($C7="Réseaux (EU/EP/ER/GAZ)", $F7&gt;0, $G7&gt;0, $CD$7&gt;=$F7, $CD$7&lt;=($F7+ROUND(($G7-$F7+1)*$H7,0)-1))</formula>
    </cfRule>
    <cfRule type="expression" dxfId="13" priority="2377">
      <formula>AND($C7="Regard &amp; Branchement", $F7&gt;0, $G7&gt;0, $CD$7&gt;=$F7, $CD$7&lt;=$G7)</formula>
    </cfRule>
    <cfRule type="expression" dxfId="14" priority="2378">
      <formula>AND($C7="Regard &amp; Branchement", $F7&gt;0, $G7&gt;0, $CD$7&gt;=$F7, $CD$7&lt;=($F7+ROUND(($G7-$F7+1)*$H7,0)-1))</formula>
    </cfRule>
    <cfRule type="expression" dxfId="15" priority="2379">
      <formula>AND($C7="Structure (couche de forme)", $F7&gt;0, $G7&gt;0, $CD$7&gt;=$F7, $CD$7&lt;=$G7)</formula>
    </cfRule>
    <cfRule type="expression" dxfId="16" priority="2380">
      <formula>AND($C7="Structure (couche de forme)", $F7&gt;0, $G7&gt;0, $CD$7&gt;=$F7, $CD$7&lt;=($F7+ROUND(($G7-$F7+1)*$H7,0)-1))</formula>
    </cfRule>
    <cfRule type="expression" dxfId="17" priority="2381">
      <formula>AND($C7="Fondation/Grave", $F7&gt;0, $G7&gt;0, $CD$7&gt;=$F7, $CD$7&lt;=$G7)</formula>
    </cfRule>
    <cfRule type="expression" dxfId="18" priority="2382">
      <formula>AND($C7="Fondation/Grave", $F7&gt;0, $G7&gt;0, $CD$7&gt;=$F7, $CD$7&lt;=($F7+ROUND(($G7-$F7+1)*$H7,0)-1))</formula>
    </cfRule>
    <cfRule type="expression" dxfId="19" priority="2383">
      <formula>AND($C7="Enrobés / Béton", $F7&gt;0, $G7&gt;0, $CD$7&gt;=$F7, $CD$7&lt;=$G7)</formula>
    </cfRule>
    <cfRule type="expression" dxfId="20" priority="2384">
      <formula>AND($C7="Enrobés / Béton", $F7&gt;0, $G7&gt;0, $CD$7&gt;=$F7, $CD$7&lt;=($F7+ROUND(($G7-$F7+1)*$H7,0)-1))</formula>
    </cfRule>
    <cfRule type="expression" dxfId="21" priority="2385">
      <formula>AND($C7="Bordures &amp; Trottoirs", $F7&gt;0, $G7&gt;0, $CD$7&gt;=$F7, $CD$7&lt;=$G7)</formula>
    </cfRule>
    <cfRule type="expression" dxfId="22" priority="2386">
      <formula>AND($C7="Bordures &amp; Trottoirs", $F7&gt;0, $G7&gt;0, $CD$7&gt;=$F7, $CD$7&lt;=($F7+ROUND(($G7-$F7+1)*$H7,0)-1))</formula>
    </cfRule>
    <cfRule type="expression" dxfId="23" priority="2387">
      <formula>AND($C7="Caniveaux &amp; Avaloirs", $F7&gt;0, $G7&gt;0, $CD$7&gt;=$F7, $CD$7&lt;=$G7)</formula>
    </cfRule>
    <cfRule type="expression" dxfId="24" priority="2388">
      <formula>AND($C7="Caniveaux &amp; Avaloirs", $F7&gt;0, $G7&gt;0, $CD$7&gt;=$F7, $CD$7&lt;=($F7+ROUND(($G7-$F7+1)*$H7,0)-1))</formula>
    </cfRule>
    <cfRule type="expression" dxfId="25" priority="2389">
      <formula>AND($C7="Éclairage / Candélabres", $F7&gt;0, $G7&gt;0, $CD$7&gt;=$F7, $CD$7&lt;=$G7)</formula>
    </cfRule>
    <cfRule type="expression" dxfId="26" priority="2390">
      <formula>AND($C7="Éclairage / Candélabres", $F7&gt;0, $G7&gt;0, $CD$7&gt;=$F7, $CD$7&lt;=($F7+ROUND(($G7-$F7+1)*$H7,0)-1))</formula>
    </cfRule>
    <cfRule type="expression" dxfId="27" priority="2391">
      <formula>AND($C7="Marquage &amp; Signalétique", $F7&gt;0, $G7&gt;0, $CD$7&gt;=$F7, $CD$7&lt;=$G7)</formula>
    </cfRule>
    <cfRule type="expression" dxfId="28" priority="2392">
      <formula>AND($C7="Marquage &amp; Signalétique", $F7&gt;0, $G7&gt;0, $CD$7&gt;=$F7, $CD$7&lt;=($F7+ROUND(($G7-$F7+1)*$H7,0)-1))</formula>
    </cfRule>
    <cfRule type="expression" dxfId="29" priority="2393">
      <formula>AND($C7="Espaces verts / Finitions", $F7&gt;0, $G7&gt;0, $CD$7&gt;=$F7, $CD$7&lt;=$G7)</formula>
    </cfRule>
    <cfRule type="expression" dxfId="30" priority="2394">
      <formula>AND($C7="Espaces verts / Finitions", $F7&gt;0, $G7&gt;0, $CD$7&gt;=$F7, $CD$7&lt;=($F7+ROUND(($G7-$F7+1)*$H7,0)-1))</formula>
    </cfRule>
    <cfRule type="expression" dxfId="31" priority="2395">
      <formula>AND($C7="Réception &amp; Réserves", $F7&gt;0, $G7&gt;0, $CD$7&gt;=$F7, $CD$7&lt;=$G7)</formula>
    </cfRule>
    <cfRule type="expression" dxfId="32" priority="2396">
      <formula>AND($C7="Réception &amp; Réserves", $F7&gt;0, $G7&gt;0, $CD$7&gt;=$F7, $CD$7&lt;=($F7+ROUND(($G7-$F7+1)*$H7,0)-1))</formula>
    </cfRule>
    <cfRule type="expression" dxfId="0" priority="2397">
      <formula>AND($C7="Réouverture circulation", $F7&gt;0, $G7&gt;0, $CD$7&gt;=$F7, $CD$7&lt;=$G7)</formula>
    </cfRule>
    <cfRule type="expression" dxfId="33" priority="2398">
      <formula>AND($C7="Réouverture circulation", $F7&gt;0, $G7&gt;0, $CD$7&gt;=$F7, $CD$7&lt;=($F7+ROUND(($G7-$F7+1)*$H7,0)-1))</formula>
    </cfRule>
  </conditionalFormatting>
  <conditionalFormatting sqref="CE7:CE43">
    <cfRule type="expression" dxfId="0" priority="73">
      <formula>($CE$7=TODAY())</formula>
    </cfRule>
  </conditionalFormatting>
  <conditionalFormatting sqref="CE8:CE43">
    <cfRule type="expression" dxfId="3" priority="2399">
      <formula>AND($C7="Études &amp; DICT", $F7&gt;0, $G7&gt;0, $CE$7&gt;=$F7, $CE$7&lt;=$G7)</formula>
    </cfRule>
    <cfRule type="expression" dxfId="4" priority="2400">
      <formula>AND($C7="Études &amp; DICT", $F7&gt;0, $G7&gt;0, $CE$7&gt;=$F7, $CE$7&lt;=($F7+ROUND(($G7-$F7+1)*$H7,0)-1))</formula>
    </cfRule>
    <cfRule type="expression" dxfId="5" priority="2401">
      <formula>AND($C7="Piquetage &amp; Implantation", $F7&gt;0, $G7&gt;0, $CE$7&gt;=$F7, $CE$7&lt;=$G7)</formula>
    </cfRule>
    <cfRule type="expression" dxfId="6" priority="2402">
      <formula>AND($C7="Piquetage &amp; Implantation", $F7&gt;0, $G7&gt;0, $CE$7&gt;=$F7, $CE$7&lt;=($F7+ROUND(($G7-$F7+1)*$H7,0)-1))</formula>
    </cfRule>
    <cfRule type="expression" dxfId="7" priority="2403">
      <formula>AND($C7="Préparation &amp; Signalisation", $F7&gt;0, $G7&gt;0, $CE$7&gt;=$F7, $CE$7&lt;=$G7)</formula>
    </cfRule>
    <cfRule type="expression" dxfId="8" priority="2404">
      <formula>AND($C7="Préparation &amp; Signalisation", $F7&gt;0, $G7&gt;0, $CE$7&gt;=$F7, $CE$7&lt;=($F7+ROUND(($G7-$F7+1)*$H7,0)-1))</formula>
    </cfRule>
    <cfRule type="expression" dxfId="9" priority="2405">
      <formula>AND($C7="Terrassement", $F7&gt;0, $G7&gt;0, $CE$7&gt;=$F7, $CE$7&lt;=$G7)</formula>
    </cfRule>
    <cfRule type="expression" dxfId="10" priority="2406">
      <formula>AND($C7="Terrassement", $F7&gt;0, $G7&gt;0, $CE$7&gt;=$F7, $CE$7&lt;=($F7+ROUND(($G7-$F7+1)*$H7,0)-1))</formula>
    </cfRule>
    <cfRule type="expression" dxfId="11" priority="2407">
      <formula>AND($C7="Réseaux (EU/EP/ER/GAZ)", $F7&gt;0, $G7&gt;0, $CE$7&gt;=$F7, $CE$7&lt;=$G7)</formula>
    </cfRule>
    <cfRule type="expression" dxfId="12" priority="2408">
      <formula>AND($C7="Réseaux (EU/EP/ER/GAZ)", $F7&gt;0, $G7&gt;0, $CE$7&gt;=$F7, $CE$7&lt;=($F7+ROUND(($G7-$F7+1)*$H7,0)-1))</formula>
    </cfRule>
    <cfRule type="expression" dxfId="13" priority="2409">
      <formula>AND($C7="Regard &amp; Branchement", $F7&gt;0, $G7&gt;0, $CE$7&gt;=$F7, $CE$7&lt;=$G7)</formula>
    </cfRule>
    <cfRule type="expression" dxfId="14" priority="2410">
      <formula>AND($C7="Regard &amp; Branchement", $F7&gt;0, $G7&gt;0, $CE$7&gt;=$F7, $CE$7&lt;=($F7+ROUND(($G7-$F7+1)*$H7,0)-1))</formula>
    </cfRule>
    <cfRule type="expression" dxfId="15" priority="2411">
      <formula>AND($C7="Structure (couche de forme)", $F7&gt;0, $G7&gt;0, $CE$7&gt;=$F7, $CE$7&lt;=$G7)</formula>
    </cfRule>
    <cfRule type="expression" dxfId="16" priority="2412">
      <formula>AND($C7="Structure (couche de forme)", $F7&gt;0, $G7&gt;0, $CE$7&gt;=$F7, $CE$7&lt;=($F7+ROUND(($G7-$F7+1)*$H7,0)-1))</formula>
    </cfRule>
    <cfRule type="expression" dxfId="17" priority="2413">
      <formula>AND($C7="Fondation/Grave", $F7&gt;0, $G7&gt;0, $CE$7&gt;=$F7, $CE$7&lt;=$G7)</formula>
    </cfRule>
    <cfRule type="expression" dxfId="18" priority="2414">
      <formula>AND($C7="Fondation/Grave", $F7&gt;0, $G7&gt;0, $CE$7&gt;=$F7, $CE$7&lt;=($F7+ROUND(($G7-$F7+1)*$H7,0)-1))</formula>
    </cfRule>
    <cfRule type="expression" dxfId="19" priority="2415">
      <formula>AND($C7="Enrobés / Béton", $F7&gt;0, $G7&gt;0, $CE$7&gt;=$F7, $CE$7&lt;=$G7)</formula>
    </cfRule>
    <cfRule type="expression" dxfId="20" priority="2416">
      <formula>AND($C7="Enrobés / Béton", $F7&gt;0, $G7&gt;0, $CE$7&gt;=$F7, $CE$7&lt;=($F7+ROUND(($G7-$F7+1)*$H7,0)-1))</formula>
    </cfRule>
    <cfRule type="expression" dxfId="21" priority="2417">
      <formula>AND($C7="Bordures &amp; Trottoirs", $F7&gt;0, $G7&gt;0, $CE$7&gt;=$F7, $CE$7&lt;=$G7)</formula>
    </cfRule>
    <cfRule type="expression" dxfId="22" priority="2418">
      <formula>AND($C7="Bordures &amp; Trottoirs", $F7&gt;0, $G7&gt;0, $CE$7&gt;=$F7, $CE$7&lt;=($F7+ROUND(($G7-$F7+1)*$H7,0)-1))</formula>
    </cfRule>
    <cfRule type="expression" dxfId="23" priority="2419">
      <formula>AND($C7="Caniveaux &amp; Avaloirs", $F7&gt;0, $G7&gt;0, $CE$7&gt;=$F7, $CE$7&lt;=$G7)</formula>
    </cfRule>
    <cfRule type="expression" dxfId="24" priority="2420">
      <formula>AND($C7="Caniveaux &amp; Avaloirs", $F7&gt;0, $G7&gt;0, $CE$7&gt;=$F7, $CE$7&lt;=($F7+ROUND(($G7-$F7+1)*$H7,0)-1))</formula>
    </cfRule>
    <cfRule type="expression" dxfId="25" priority="2421">
      <formula>AND($C7="Éclairage / Candélabres", $F7&gt;0, $G7&gt;0, $CE$7&gt;=$F7, $CE$7&lt;=$G7)</formula>
    </cfRule>
    <cfRule type="expression" dxfId="26" priority="2422">
      <formula>AND($C7="Éclairage / Candélabres", $F7&gt;0, $G7&gt;0, $CE$7&gt;=$F7, $CE$7&lt;=($F7+ROUND(($G7-$F7+1)*$H7,0)-1))</formula>
    </cfRule>
    <cfRule type="expression" dxfId="27" priority="2423">
      <formula>AND($C7="Marquage &amp; Signalétique", $F7&gt;0, $G7&gt;0, $CE$7&gt;=$F7, $CE$7&lt;=$G7)</formula>
    </cfRule>
    <cfRule type="expression" dxfId="28" priority="2424">
      <formula>AND($C7="Marquage &amp; Signalétique", $F7&gt;0, $G7&gt;0, $CE$7&gt;=$F7, $CE$7&lt;=($F7+ROUND(($G7-$F7+1)*$H7,0)-1))</formula>
    </cfRule>
    <cfRule type="expression" dxfId="29" priority="2425">
      <formula>AND($C7="Espaces verts / Finitions", $F7&gt;0, $G7&gt;0, $CE$7&gt;=$F7, $CE$7&lt;=$G7)</formula>
    </cfRule>
    <cfRule type="expression" dxfId="30" priority="2426">
      <formula>AND($C7="Espaces verts / Finitions", $F7&gt;0, $G7&gt;0, $CE$7&gt;=$F7, $CE$7&lt;=($F7+ROUND(($G7-$F7+1)*$H7,0)-1))</formula>
    </cfRule>
    <cfRule type="expression" dxfId="31" priority="2427">
      <formula>AND($C7="Réception &amp; Réserves", $F7&gt;0, $G7&gt;0, $CE$7&gt;=$F7, $CE$7&lt;=$G7)</formula>
    </cfRule>
    <cfRule type="expression" dxfId="32" priority="2428">
      <formula>AND($C7="Réception &amp; Réserves", $F7&gt;0, $G7&gt;0, $CE$7&gt;=$F7, $CE$7&lt;=($F7+ROUND(($G7-$F7+1)*$H7,0)-1))</formula>
    </cfRule>
    <cfRule type="expression" dxfId="0" priority="2429">
      <formula>AND($C7="Réouverture circulation", $F7&gt;0, $G7&gt;0, $CE$7&gt;=$F7, $CE$7&lt;=$G7)</formula>
    </cfRule>
    <cfRule type="expression" dxfId="33" priority="2430">
      <formula>AND($C7="Réouverture circulation", $F7&gt;0, $G7&gt;0, $CE$7&gt;=$F7, $CE$7&lt;=($F7+ROUND(($G7-$F7+1)*$H7,0)-1))</formula>
    </cfRule>
  </conditionalFormatting>
  <conditionalFormatting sqref="CF7:CF43">
    <cfRule type="expression" dxfId="0" priority="74">
      <formula>($CF$7=TODAY())</formula>
    </cfRule>
  </conditionalFormatting>
  <conditionalFormatting sqref="CF8:CF43">
    <cfRule type="expression" dxfId="3" priority="2431">
      <formula>AND($C7="Études &amp; DICT", $F7&gt;0, $G7&gt;0, $CF$7&gt;=$F7, $CF$7&lt;=$G7)</formula>
    </cfRule>
    <cfRule type="expression" dxfId="4" priority="2432">
      <formula>AND($C7="Études &amp; DICT", $F7&gt;0, $G7&gt;0, $CF$7&gt;=$F7, $CF$7&lt;=($F7+ROUND(($G7-$F7+1)*$H7,0)-1))</formula>
    </cfRule>
    <cfRule type="expression" dxfId="5" priority="2433">
      <formula>AND($C7="Piquetage &amp; Implantation", $F7&gt;0, $G7&gt;0, $CF$7&gt;=$F7, $CF$7&lt;=$G7)</formula>
    </cfRule>
    <cfRule type="expression" dxfId="6" priority="2434">
      <formula>AND($C7="Piquetage &amp; Implantation", $F7&gt;0, $G7&gt;0, $CF$7&gt;=$F7, $CF$7&lt;=($F7+ROUND(($G7-$F7+1)*$H7,0)-1))</formula>
    </cfRule>
    <cfRule type="expression" dxfId="7" priority="2435">
      <formula>AND($C7="Préparation &amp; Signalisation", $F7&gt;0, $G7&gt;0, $CF$7&gt;=$F7, $CF$7&lt;=$G7)</formula>
    </cfRule>
    <cfRule type="expression" dxfId="8" priority="2436">
      <formula>AND($C7="Préparation &amp; Signalisation", $F7&gt;0, $G7&gt;0, $CF$7&gt;=$F7, $CF$7&lt;=($F7+ROUND(($G7-$F7+1)*$H7,0)-1))</formula>
    </cfRule>
    <cfRule type="expression" dxfId="9" priority="2437">
      <formula>AND($C7="Terrassement", $F7&gt;0, $G7&gt;0, $CF$7&gt;=$F7, $CF$7&lt;=$G7)</formula>
    </cfRule>
    <cfRule type="expression" dxfId="10" priority="2438">
      <formula>AND($C7="Terrassement", $F7&gt;0, $G7&gt;0, $CF$7&gt;=$F7, $CF$7&lt;=($F7+ROUND(($G7-$F7+1)*$H7,0)-1))</formula>
    </cfRule>
    <cfRule type="expression" dxfId="11" priority="2439">
      <formula>AND($C7="Réseaux (EU/EP/ER/GAZ)", $F7&gt;0, $G7&gt;0, $CF$7&gt;=$F7, $CF$7&lt;=$G7)</formula>
    </cfRule>
    <cfRule type="expression" dxfId="12" priority="2440">
      <formula>AND($C7="Réseaux (EU/EP/ER/GAZ)", $F7&gt;0, $G7&gt;0, $CF$7&gt;=$F7, $CF$7&lt;=($F7+ROUND(($G7-$F7+1)*$H7,0)-1))</formula>
    </cfRule>
    <cfRule type="expression" dxfId="13" priority="2441">
      <formula>AND($C7="Regard &amp; Branchement", $F7&gt;0, $G7&gt;0, $CF$7&gt;=$F7, $CF$7&lt;=$G7)</formula>
    </cfRule>
    <cfRule type="expression" dxfId="14" priority="2442">
      <formula>AND($C7="Regard &amp; Branchement", $F7&gt;0, $G7&gt;0, $CF$7&gt;=$F7, $CF$7&lt;=($F7+ROUND(($G7-$F7+1)*$H7,0)-1))</formula>
    </cfRule>
    <cfRule type="expression" dxfId="15" priority="2443">
      <formula>AND($C7="Structure (couche de forme)", $F7&gt;0, $G7&gt;0, $CF$7&gt;=$F7, $CF$7&lt;=$G7)</formula>
    </cfRule>
    <cfRule type="expression" dxfId="16" priority="2444">
      <formula>AND($C7="Structure (couche de forme)", $F7&gt;0, $G7&gt;0, $CF$7&gt;=$F7, $CF$7&lt;=($F7+ROUND(($G7-$F7+1)*$H7,0)-1))</formula>
    </cfRule>
    <cfRule type="expression" dxfId="17" priority="2445">
      <formula>AND($C7="Fondation/Grave", $F7&gt;0, $G7&gt;0, $CF$7&gt;=$F7, $CF$7&lt;=$G7)</formula>
    </cfRule>
    <cfRule type="expression" dxfId="18" priority="2446">
      <formula>AND($C7="Fondation/Grave", $F7&gt;0, $G7&gt;0, $CF$7&gt;=$F7, $CF$7&lt;=($F7+ROUND(($G7-$F7+1)*$H7,0)-1))</formula>
    </cfRule>
    <cfRule type="expression" dxfId="19" priority="2447">
      <formula>AND($C7="Enrobés / Béton", $F7&gt;0, $G7&gt;0, $CF$7&gt;=$F7, $CF$7&lt;=$G7)</formula>
    </cfRule>
    <cfRule type="expression" dxfId="20" priority="2448">
      <formula>AND($C7="Enrobés / Béton", $F7&gt;0, $G7&gt;0, $CF$7&gt;=$F7, $CF$7&lt;=($F7+ROUND(($G7-$F7+1)*$H7,0)-1))</formula>
    </cfRule>
    <cfRule type="expression" dxfId="21" priority="2449">
      <formula>AND($C7="Bordures &amp; Trottoirs", $F7&gt;0, $G7&gt;0, $CF$7&gt;=$F7, $CF$7&lt;=$G7)</formula>
    </cfRule>
    <cfRule type="expression" dxfId="22" priority="2450">
      <formula>AND($C7="Bordures &amp; Trottoirs", $F7&gt;0, $G7&gt;0, $CF$7&gt;=$F7, $CF$7&lt;=($F7+ROUND(($G7-$F7+1)*$H7,0)-1))</formula>
    </cfRule>
    <cfRule type="expression" dxfId="23" priority="2451">
      <formula>AND($C7="Caniveaux &amp; Avaloirs", $F7&gt;0, $G7&gt;0, $CF$7&gt;=$F7, $CF$7&lt;=$G7)</formula>
    </cfRule>
    <cfRule type="expression" dxfId="24" priority="2452">
      <formula>AND($C7="Caniveaux &amp; Avaloirs", $F7&gt;0, $G7&gt;0, $CF$7&gt;=$F7, $CF$7&lt;=($F7+ROUND(($G7-$F7+1)*$H7,0)-1))</formula>
    </cfRule>
    <cfRule type="expression" dxfId="25" priority="2453">
      <formula>AND($C7="Éclairage / Candélabres", $F7&gt;0, $G7&gt;0, $CF$7&gt;=$F7, $CF$7&lt;=$G7)</formula>
    </cfRule>
    <cfRule type="expression" dxfId="26" priority="2454">
      <formula>AND($C7="Éclairage / Candélabres", $F7&gt;0, $G7&gt;0, $CF$7&gt;=$F7, $CF$7&lt;=($F7+ROUND(($G7-$F7+1)*$H7,0)-1))</formula>
    </cfRule>
    <cfRule type="expression" dxfId="27" priority="2455">
      <formula>AND($C7="Marquage &amp; Signalétique", $F7&gt;0, $G7&gt;0, $CF$7&gt;=$F7, $CF$7&lt;=$G7)</formula>
    </cfRule>
    <cfRule type="expression" dxfId="28" priority="2456">
      <formula>AND($C7="Marquage &amp; Signalétique", $F7&gt;0, $G7&gt;0, $CF$7&gt;=$F7, $CF$7&lt;=($F7+ROUND(($G7-$F7+1)*$H7,0)-1))</formula>
    </cfRule>
    <cfRule type="expression" dxfId="29" priority="2457">
      <formula>AND($C7="Espaces verts / Finitions", $F7&gt;0, $G7&gt;0, $CF$7&gt;=$F7, $CF$7&lt;=$G7)</formula>
    </cfRule>
    <cfRule type="expression" dxfId="30" priority="2458">
      <formula>AND($C7="Espaces verts / Finitions", $F7&gt;0, $G7&gt;0, $CF$7&gt;=$F7, $CF$7&lt;=($F7+ROUND(($G7-$F7+1)*$H7,0)-1))</formula>
    </cfRule>
    <cfRule type="expression" dxfId="31" priority="2459">
      <formula>AND($C7="Réception &amp; Réserves", $F7&gt;0, $G7&gt;0, $CF$7&gt;=$F7, $CF$7&lt;=$G7)</formula>
    </cfRule>
    <cfRule type="expression" dxfId="32" priority="2460">
      <formula>AND($C7="Réception &amp; Réserves", $F7&gt;0, $G7&gt;0, $CF$7&gt;=$F7, $CF$7&lt;=($F7+ROUND(($G7-$F7+1)*$H7,0)-1))</formula>
    </cfRule>
    <cfRule type="expression" dxfId="0" priority="2461">
      <formula>AND($C7="Réouverture circulation", $F7&gt;0, $G7&gt;0, $CF$7&gt;=$F7, $CF$7&lt;=$G7)</formula>
    </cfRule>
    <cfRule type="expression" dxfId="33" priority="2462">
      <formula>AND($C7="Réouverture circulation", $F7&gt;0, $G7&gt;0, $CF$7&gt;=$F7, $CF$7&lt;=($F7+ROUND(($G7-$F7+1)*$H7,0)-1))</formula>
    </cfRule>
  </conditionalFormatting>
  <conditionalFormatting sqref="CG7:CG43">
    <cfRule type="expression" dxfId="0" priority="75">
      <formula>($CG$7=TODAY())</formula>
    </cfRule>
  </conditionalFormatting>
  <conditionalFormatting sqref="CG8:CG43">
    <cfRule type="expression" dxfId="3" priority="2463">
      <formula>AND($C7="Études &amp; DICT", $F7&gt;0, $G7&gt;0, $CG$7&gt;=$F7, $CG$7&lt;=$G7)</formula>
    </cfRule>
    <cfRule type="expression" dxfId="4" priority="2464">
      <formula>AND($C7="Études &amp; DICT", $F7&gt;0, $G7&gt;0, $CG$7&gt;=$F7, $CG$7&lt;=($F7+ROUND(($G7-$F7+1)*$H7,0)-1))</formula>
    </cfRule>
    <cfRule type="expression" dxfId="5" priority="2465">
      <formula>AND($C7="Piquetage &amp; Implantation", $F7&gt;0, $G7&gt;0, $CG$7&gt;=$F7, $CG$7&lt;=$G7)</formula>
    </cfRule>
    <cfRule type="expression" dxfId="6" priority="2466">
      <formula>AND($C7="Piquetage &amp; Implantation", $F7&gt;0, $G7&gt;0, $CG$7&gt;=$F7, $CG$7&lt;=($F7+ROUND(($G7-$F7+1)*$H7,0)-1))</formula>
    </cfRule>
    <cfRule type="expression" dxfId="7" priority="2467">
      <formula>AND($C7="Préparation &amp; Signalisation", $F7&gt;0, $G7&gt;0, $CG$7&gt;=$F7, $CG$7&lt;=$G7)</formula>
    </cfRule>
    <cfRule type="expression" dxfId="8" priority="2468">
      <formula>AND($C7="Préparation &amp; Signalisation", $F7&gt;0, $G7&gt;0, $CG$7&gt;=$F7, $CG$7&lt;=($F7+ROUND(($G7-$F7+1)*$H7,0)-1))</formula>
    </cfRule>
    <cfRule type="expression" dxfId="9" priority="2469">
      <formula>AND($C7="Terrassement", $F7&gt;0, $G7&gt;0, $CG$7&gt;=$F7, $CG$7&lt;=$G7)</formula>
    </cfRule>
    <cfRule type="expression" dxfId="10" priority="2470">
      <formula>AND($C7="Terrassement", $F7&gt;0, $G7&gt;0, $CG$7&gt;=$F7, $CG$7&lt;=($F7+ROUND(($G7-$F7+1)*$H7,0)-1))</formula>
    </cfRule>
    <cfRule type="expression" dxfId="11" priority="2471">
      <formula>AND($C7="Réseaux (EU/EP/ER/GAZ)", $F7&gt;0, $G7&gt;0, $CG$7&gt;=$F7, $CG$7&lt;=$G7)</formula>
    </cfRule>
    <cfRule type="expression" dxfId="12" priority="2472">
      <formula>AND($C7="Réseaux (EU/EP/ER/GAZ)", $F7&gt;0, $G7&gt;0, $CG$7&gt;=$F7, $CG$7&lt;=($F7+ROUND(($G7-$F7+1)*$H7,0)-1))</formula>
    </cfRule>
    <cfRule type="expression" dxfId="13" priority="2473">
      <formula>AND($C7="Regard &amp; Branchement", $F7&gt;0, $G7&gt;0, $CG$7&gt;=$F7, $CG$7&lt;=$G7)</formula>
    </cfRule>
    <cfRule type="expression" dxfId="14" priority="2474">
      <formula>AND($C7="Regard &amp; Branchement", $F7&gt;0, $G7&gt;0, $CG$7&gt;=$F7, $CG$7&lt;=($F7+ROUND(($G7-$F7+1)*$H7,0)-1))</formula>
    </cfRule>
    <cfRule type="expression" dxfId="15" priority="2475">
      <formula>AND($C7="Structure (couche de forme)", $F7&gt;0, $G7&gt;0, $CG$7&gt;=$F7, $CG$7&lt;=$G7)</formula>
    </cfRule>
    <cfRule type="expression" dxfId="16" priority="2476">
      <formula>AND($C7="Structure (couche de forme)", $F7&gt;0, $G7&gt;0, $CG$7&gt;=$F7, $CG$7&lt;=($F7+ROUND(($G7-$F7+1)*$H7,0)-1))</formula>
    </cfRule>
    <cfRule type="expression" dxfId="17" priority="2477">
      <formula>AND($C7="Fondation/Grave", $F7&gt;0, $G7&gt;0, $CG$7&gt;=$F7, $CG$7&lt;=$G7)</formula>
    </cfRule>
    <cfRule type="expression" dxfId="18" priority="2478">
      <formula>AND($C7="Fondation/Grave", $F7&gt;0, $G7&gt;0, $CG$7&gt;=$F7, $CG$7&lt;=($F7+ROUND(($G7-$F7+1)*$H7,0)-1))</formula>
    </cfRule>
    <cfRule type="expression" dxfId="19" priority="2479">
      <formula>AND($C7="Enrobés / Béton", $F7&gt;0, $G7&gt;0, $CG$7&gt;=$F7, $CG$7&lt;=$G7)</formula>
    </cfRule>
    <cfRule type="expression" dxfId="20" priority="2480">
      <formula>AND($C7="Enrobés / Béton", $F7&gt;0, $G7&gt;0, $CG$7&gt;=$F7, $CG$7&lt;=($F7+ROUND(($G7-$F7+1)*$H7,0)-1))</formula>
    </cfRule>
    <cfRule type="expression" dxfId="21" priority="2481">
      <formula>AND($C7="Bordures &amp; Trottoirs", $F7&gt;0, $G7&gt;0, $CG$7&gt;=$F7, $CG$7&lt;=$G7)</formula>
    </cfRule>
    <cfRule type="expression" dxfId="22" priority="2482">
      <formula>AND($C7="Bordures &amp; Trottoirs", $F7&gt;0, $G7&gt;0, $CG$7&gt;=$F7, $CG$7&lt;=($F7+ROUND(($G7-$F7+1)*$H7,0)-1))</formula>
    </cfRule>
    <cfRule type="expression" dxfId="23" priority="2483">
      <formula>AND($C7="Caniveaux &amp; Avaloirs", $F7&gt;0, $G7&gt;0, $CG$7&gt;=$F7, $CG$7&lt;=$G7)</formula>
    </cfRule>
    <cfRule type="expression" dxfId="24" priority="2484">
      <formula>AND($C7="Caniveaux &amp; Avaloirs", $F7&gt;0, $G7&gt;0, $CG$7&gt;=$F7, $CG$7&lt;=($F7+ROUND(($G7-$F7+1)*$H7,0)-1))</formula>
    </cfRule>
    <cfRule type="expression" dxfId="25" priority="2485">
      <formula>AND($C7="Éclairage / Candélabres", $F7&gt;0, $G7&gt;0, $CG$7&gt;=$F7, $CG$7&lt;=$G7)</formula>
    </cfRule>
    <cfRule type="expression" dxfId="26" priority="2486">
      <formula>AND($C7="Éclairage / Candélabres", $F7&gt;0, $G7&gt;0, $CG$7&gt;=$F7, $CG$7&lt;=($F7+ROUND(($G7-$F7+1)*$H7,0)-1))</formula>
    </cfRule>
    <cfRule type="expression" dxfId="27" priority="2487">
      <formula>AND($C7="Marquage &amp; Signalétique", $F7&gt;0, $G7&gt;0, $CG$7&gt;=$F7, $CG$7&lt;=$G7)</formula>
    </cfRule>
    <cfRule type="expression" dxfId="28" priority="2488">
      <formula>AND($C7="Marquage &amp; Signalétique", $F7&gt;0, $G7&gt;0, $CG$7&gt;=$F7, $CG$7&lt;=($F7+ROUND(($G7-$F7+1)*$H7,0)-1))</formula>
    </cfRule>
    <cfRule type="expression" dxfId="29" priority="2489">
      <formula>AND($C7="Espaces verts / Finitions", $F7&gt;0, $G7&gt;0, $CG$7&gt;=$F7, $CG$7&lt;=$G7)</formula>
    </cfRule>
    <cfRule type="expression" dxfId="30" priority="2490">
      <formula>AND($C7="Espaces verts / Finitions", $F7&gt;0, $G7&gt;0, $CG$7&gt;=$F7, $CG$7&lt;=($F7+ROUND(($G7-$F7+1)*$H7,0)-1))</formula>
    </cfRule>
    <cfRule type="expression" dxfId="31" priority="2491">
      <formula>AND($C7="Réception &amp; Réserves", $F7&gt;0, $G7&gt;0, $CG$7&gt;=$F7, $CG$7&lt;=$G7)</formula>
    </cfRule>
    <cfRule type="expression" dxfId="32" priority="2492">
      <formula>AND($C7="Réception &amp; Réserves", $F7&gt;0, $G7&gt;0, $CG$7&gt;=$F7, $CG$7&lt;=($F7+ROUND(($G7-$F7+1)*$H7,0)-1))</formula>
    </cfRule>
    <cfRule type="expression" dxfId="0" priority="2493">
      <formula>AND($C7="Réouverture circulation", $F7&gt;0, $G7&gt;0, $CG$7&gt;=$F7, $CG$7&lt;=$G7)</formula>
    </cfRule>
    <cfRule type="expression" dxfId="33" priority="2494">
      <formula>AND($C7="Réouverture circulation", $F7&gt;0, $G7&gt;0, $CG$7&gt;=$F7, $CG$7&lt;=($F7+ROUND(($G7-$F7+1)*$H7,0)-1))</formula>
    </cfRule>
  </conditionalFormatting>
  <conditionalFormatting sqref="CH7:CH43">
    <cfRule type="expression" dxfId="0" priority="76">
      <formula>($CH$7=TODAY())</formula>
    </cfRule>
  </conditionalFormatting>
  <conditionalFormatting sqref="CH8:CH43">
    <cfRule type="expression" dxfId="3" priority="2495">
      <formula>AND($C7="Études &amp; DICT", $F7&gt;0, $G7&gt;0, $CH$7&gt;=$F7, $CH$7&lt;=$G7)</formula>
    </cfRule>
    <cfRule type="expression" dxfId="4" priority="2496">
      <formula>AND($C7="Études &amp; DICT", $F7&gt;0, $G7&gt;0, $CH$7&gt;=$F7, $CH$7&lt;=($F7+ROUND(($G7-$F7+1)*$H7,0)-1))</formula>
    </cfRule>
    <cfRule type="expression" dxfId="5" priority="2497">
      <formula>AND($C7="Piquetage &amp; Implantation", $F7&gt;0, $G7&gt;0, $CH$7&gt;=$F7, $CH$7&lt;=$G7)</formula>
    </cfRule>
    <cfRule type="expression" dxfId="6" priority="2498">
      <formula>AND($C7="Piquetage &amp; Implantation", $F7&gt;0, $G7&gt;0, $CH$7&gt;=$F7, $CH$7&lt;=($F7+ROUND(($G7-$F7+1)*$H7,0)-1))</formula>
    </cfRule>
    <cfRule type="expression" dxfId="7" priority="2499">
      <formula>AND($C7="Préparation &amp; Signalisation", $F7&gt;0, $G7&gt;0, $CH$7&gt;=$F7, $CH$7&lt;=$G7)</formula>
    </cfRule>
    <cfRule type="expression" dxfId="8" priority="2500">
      <formula>AND($C7="Préparation &amp; Signalisation", $F7&gt;0, $G7&gt;0, $CH$7&gt;=$F7, $CH$7&lt;=($F7+ROUND(($G7-$F7+1)*$H7,0)-1))</formula>
    </cfRule>
    <cfRule type="expression" dxfId="9" priority="2501">
      <formula>AND($C7="Terrassement", $F7&gt;0, $G7&gt;0, $CH$7&gt;=$F7, $CH$7&lt;=$G7)</formula>
    </cfRule>
    <cfRule type="expression" dxfId="10" priority="2502">
      <formula>AND($C7="Terrassement", $F7&gt;0, $G7&gt;0, $CH$7&gt;=$F7, $CH$7&lt;=($F7+ROUND(($G7-$F7+1)*$H7,0)-1))</formula>
    </cfRule>
    <cfRule type="expression" dxfId="11" priority="2503">
      <formula>AND($C7="Réseaux (EU/EP/ER/GAZ)", $F7&gt;0, $G7&gt;0, $CH$7&gt;=$F7, $CH$7&lt;=$G7)</formula>
    </cfRule>
    <cfRule type="expression" dxfId="12" priority="2504">
      <formula>AND($C7="Réseaux (EU/EP/ER/GAZ)", $F7&gt;0, $G7&gt;0, $CH$7&gt;=$F7, $CH$7&lt;=($F7+ROUND(($G7-$F7+1)*$H7,0)-1))</formula>
    </cfRule>
    <cfRule type="expression" dxfId="13" priority="2505">
      <formula>AND($C7="Regard &amp; Branchement", $F7&gt;0, $G7&gt;0, $CH$7&gt;=$F7, $CH$7&lt;=$G7)</formula>
    </cfRule>
    <cfRule type="expression" dxfId="14" priority="2506">
      <formula>AND($C7="Regard &amp; Branchement", $F7&gt;0, $G7&gt;0, $CH$7&gt;=$F7, $CH$7&lt;=($F7+ROUND(($G7-$F7+1)*$H7,0)-1))</formula>
    </cfRule>
    <cfRule type="expression" dxfId="15" priority="2507">
      <formula>AND($C7="Structure (couche de forme)", $F7&gt;0, $G7&gt;0, $CH$7&gt;=$F7, $CH$7&lt;=$G7)</formula>
    </cfRule>
    <cfRule type="expression" dxfId="16" priority="2508">
      <formula>AND($C7="Structure (couche de forme)", $F7&gt;0, $G7&gt;0, $CH$7&gt;=$F7, $CH$7&lt;=($F7+ROUND(($G7-$F7+1)*$H7,0)-1))</formula>
    </cfRule>
    <cfRule type="expression" dxfId="17" priority="2509">
      <formula>AND($C7="Fondation/Grave", $F7&gt;0, $G7&gt;0, $CH$7&gt;=$F7, $CH$7&lt;=$G7)</formula>
    </cfRule>
    <cfRule type="expression" dxfId="18" priority="2510">
      <formula>AND($C7="Fondation/Grave", $F7&gt;0, $G7&gt;0, $CH$7&gt;=$F7, $CH$7&lt;=($F7+ROUND(($G7-$F7+1)*$H7,0)-1))</formula>
    </cfRule>
    <cfRule type="expression" dxfId="19" priority="2511">
      <formula>AND($C7="Enrobés / Béton", $F7&gt;0, $G7&gt;0, $CH$7&gt;=$F7, $CH$7&lt;=$G7)</formula>
    </cfRule>
    <cfRule type="expression" dxfId="20" priority="2512">
      <formula>AND($C7="Enrobés / Béton", $F7&gt;0, $G7&gt;0, $CH$7&gt;=$F7, $CH$7&lt;=($F7+ROUND(($G7-$F7+1)*$H7,0)-1))</formula>
    </cfRule>
    <cfRule type="expression" dxfId="21" priority="2513">
      <formula>AND($C7="Bordures &amp; Trottoirs", $F7&gt;0, $G7&gt;0, $CH$7&gt;=$F7, $CH$7&lt;=$G7)</formula>
    </cfRule>
    <cfRule type="expression" dxfId="22" priority="2514">
      <formula>AND($C7="Bordures &amp; Trottoirs", $F7&gt;0, $G7&gt;0, $CH$7&gt;=$F7, $CH$7&lt;=($F7+ROUND(($G7-$F7+1)*$H7,0)-1))</formula>
    </cfRule>
    <cfRule type="expression" dxfId="23" priority="2515">
      <formula>AND($C7="Caniveaux &amp; Avaloirs", $F7&gt;0, $G7&gt;0, $CH$7&gt;=$F7, $CH$7&lt;=$G7)</formula>
    </cfRule>
    <cfRule type="expression" dxfId="24" priority="2516">
      <formula>AND($C7="Caniveaux &amp; Avaloirs", $F7&gt;0, $G7&gt;0, $CH$7&gt;=$F7, $CH$7&lt;=($F7+ROUND(($G7-$F7+1)*$H7,0)-1))</formula>
    </cfRule>
    <cfRule type="expression" dxfId="25" priority="2517">
      <formula>AND($C7="Éclairage / Candélabres", $F7&gt;0, $G7&gt;0, $CH$7&gt;=$F7, $CH$7&lt;=$G7)</formula>
    </cfRule>
    <cfRule type="expression" dxfId="26" priority="2518">
      <formula>AND($C7="Éclairage / Candélabres", $F7&gt;0, $G7&gt;0, $CH$7&gt;=$F7, $CH$7&lt;=($F7+ROUND(($G7-$F7+1)*$H7,0)-1))</formula>
    </cfRule>
    <cfRule type="expression" dxfId="27" priority="2519">
      <formula>AND($C7="Marquage &amp; Signalétique", $F7&gt;0, $G7&gt;0, $CH$7&gt;=$F7, $CH$7&lt;=$G7)</formula>
    </cfRule>
    <cfRule type="expression" dxfId="28" priority="2520">
      <formula>AND($C7="Marquage &amp; Signalétique", $F7&gt;0, $G7&gt;0, $CH$7&gt;=$F7, $CH$7&lt;=($F7+ROUND(($G7-$F7+1)*$H7,0)-1))</formula>
    </cfRule>
    <cfRule type="expression" dxfId="29" priority="2521">
      <formula>AND($C7="Espaces verts / Finitions", $F7&gt;0, $G7&gt;0, $CH$7&gt;=$F7, $CH$7&lt;=$G7)</formula>
    </cfRule>
    <cfRule type="expression" dxfId="30" priority="2522">
      <formula>AND($C7="Espaces verts / Finitions", $F7&gt;0, $G7&gt;0, $CH$7&gt;=$F7, $CH$7&lt;=($F7+ROUND(($G7-$F7+1)*$H7,0)-1))</formula>
    </cfRule>
    <cfRule type="expression" dxfId="31" priority="2523">
      <formula>AND($C7="Réception &amp; Réserves", $F7&gt;0, $G7&gt;0, $CH$7&gt;=$F7, $CH$7&lt;=$G7)</formula>
    </cfRule>
    <cfRule type="expression" dxfId="32" priority="2524">
      <formula>AND($C7="Réception &amp; Réserves", $F7&gt;0, $G7&gt;0, $CH$7&gt;=$F7, $CH$7&lt;=($F7+ROUND(($G7-$F7+1)*$H7,0)-1))</formula>
    </cfRule>
    <cfRule type="expression" dxfId="0" priority="2525">
      <formula>AND($C7="Réouverture circulation", $F7&gt;0, $G7&gt;0, $CH$7&gt;=$F7, $CH$7&lt;=$G7)</formula>
    </cfRule>
    <cfRule type="expression" dxfId="33" priority="2526">
      <formula>AND($C7="Réouverture circulation", $F7&gt;0, $G7&gt;0, $CH$7&gt;=$F7, $CH$7&lt;=($F7+ROUND(($G7-$F7+1)*$H7,0)-1))</formula>
    </cfRule>
  </conditionalFormatting>
  <conditionalFormatting sqref="CI7:CI43">
    <cfRule type="expression" dxfId="0" priority="77">
      <formula>($CI$7=TODAY())</formula>
    </cfRule>
  </conditionalFormatting>
  <conditionalFormatting sqref="CI8:CI43">
    <cfRule type="expression" dxfId="3" priority="2527">
      <formula>AND($C7="Études &amp; DICT", $F7&gt;0, $G7&gt;0, $CI$7&gt;=$F7, $CI$7&lt;=$G7)</formula>
    </cfRule>
    <cfRule type="expression" dxfId="4" priority="2528">
      <formula>AND($C7="Études &amp; DICT", $F7&gt;0, $G7&gt;0, $CI$7&gt;=$F7, $CI$7&lt;=($F7+ROUND(($G7-$F7+1)*$H7,0)-1))</formula>
    </cfRule>
    <cfRule type="expression" dxfId="5" priority="2529">
      <formula>AND($C7="Piquetage &amp; Implantation", $F7&gt;0, $G7&gt;0, $CI$7&gt;=$F7, $CI$7&lt;=$G7)</formula>
    </cfRule>
    <cfRule type="expression" dxfId="6" priority="2530">
      <formula>AND($C7="Piquetage &amp; Implantation", $F7&gt;0, $G7&gt;0, $CI$7&gt;=$F7, $CI$7&lt;=($F7+ROUND(($G7-$F7+1)*$H7,0)-1))</formula>
    </cfRule>
    <cfRule type="expression" dxfId="7" priority="2531">
      <formula>AND($C7="Préparation &amp; Signalisation", $F7&gt;0, $G7&gt;0, $CI$7&gt;=$F7, $CI$7&lt;=$G7)</formula>
    </cfRule>
    <cfRule type="expression" dxfId="8" priority="2532">
      <formula>AND($C7="Préparation &amp; Signalisation", $F7&gt;0, $G7&gt;0, $CI$7&gt;=$F7, $CI$7&lt;=($F7+ROUND(($G7-$F7+1)*$H7,0)-1))</formula>
    </cfRule>
    <cfRule type="expression" dxfId="9" priority="2533">
      <formula>AND($C7="Terrassement", $F7&gt;0, $G7&gt;0, $CI$7&gt;=$F7, $CI$7&lt;=$G7)</formula>
    </cfRule>
    <cfRule type="expression" dxfId="10" priority="2534">
      <formula>AND($C7="Terrassement", $F7&gt;0, $G7&gt;0, $CI$7&gt;=$F7, $CI$7&lt;=($F7+ROUND(($G7-$F7+1)*$H7,0)-1))</formula>
    </cfRule>
    <cfRule type="expression" dxfId="11" priority="2535">
      <formula>AND($C7="Réseaux (EU/EP/ER/GAZ)", $F7&gt;0, $G7&gt;0, $CI$7&gt;=$F7, $CI$7&lt;=$G7)</formula>
    </cfRule>
    <cfRule type="expression" dxfId="12" priority="2536">
      <formula>AND($C7="Réseaux (EU/EP/ER/GAZ)", $F7&gt;0, $G7&gt;0, $CI$7&gt;=$F7, $CI$7&lt;=($F7+ROUND(($G7-$F7+1)*$H7,0)-1))</formula>
    </cfRule>
    <cfRule type="expression" dxfId="13" priority="2537">
      <formula>AND($C7="Regard &amp; Branchement", $F7&gt;0, $G7&gt;0, $CI$7&gt;=$F7, $CI$7&lt;=$G7)</formula>
    </cfRule>
    <cfRule type="expression" dxfId="14" priority="2538">
      <formula>AND($C7="Regard &amp; Branchement", $F7&gt;0, $G7&gt;0, $CI$7&gt;=$F7, $CI$7&lt;=($F7+ROUND(($G7-$F7+1)*$H7,0)-1))</formula>
    </cfRule>
    <cfRule type="expression" dxfId="15" priority="2539">
      <formula>AND($C7="Structure (couche de forme)", $F7&gt;0, $G7&gt;0, $CI$7&gt;=$F7, $CI$7&lt;=$G7)</formula>
    </cfRule>
    <cfRule type="expression" dxfId="16" priority="2540">
      <formula>AND($C7="Structure (couche de forme)", $F7&gt;0, $G7&gt;0, $CI$7&gt;=$F7, $CI$7&lt;=($F7+ROUND(($G7-$F7+1)*$H7,0)-1))</formula>
    </cfRule>
    <cfRule type="expression" dxfId="17" priority="2541">
      <formula>AND($C7="Fondation/Grave", $F7&gt;0, $G7&gt;0, $CI$7&gt;=$F7, $CI$7&lt;=$G7)</formula>
    </cfRule>
    <cfRule type="expression" dxfId="18" priority="2542">
      <formula>AND($C7="Fondation/Grave", $F7&gt;0, $G7&gt;0, $CI$7&gt;=$F7, $CI$7&lt;=($F7+ROUND(($G7-$F7+1)*$H7,0)-1))</formula>
    </cfRule>
    <cfRule type="expression" dxfId="19" priority="2543">
      <formula>AND($C7="Enrobés / Béton", $F7&gt;0, $G7&gt;0, $CI$7&gt;=$F7, $CI$7&lt;=$G7)</formula>
    </cfRule>
    <cfRule type="expression" dxfId="20" priority="2544">
      <formula>AND($C7="Enrobés / Béton", $F7&gt;0, $G7&gt;0, $CI$7&gt;=$F7, $CI$7&lt;=($F7+ROUND(($G7-$F7+1)*$H7,0)-1))</formula>
    </cfRule>
    <cfRule type="expression" dxfId="21" priority="2545">
      <formula>AND($C7="Bordures &amp; Trottoirs", $F7&gt;0, $G7&gt;0, $CI$7&gt;=$F7, $CI$7&lt;=$G7)</formula>
    </cfRule>
    <cfRule type="expression" dxfId="22" priority="2546">
      <formula>AND($C7="Bordures &amp; Trottoirs", $F7&gt;0, $G7&gt;0, $CI$7&gt;=$F7, $CI$7&lt;=($F7+ROUND(($G7-$F7+1)*$H7,0)-1))</formula>
    </cfRule>
    <cfRule type="expression" dxfId="23" priority="2547">
      <formula>AND($C7="Caniveaux &amp; Avaloirs", $F7&gt;0, $G7&gt;0, $CI$7&gt;=$F7, $CI$7&lt;=$G7)</formula>
    </cfRule>
    <cfRule type="expression" dxfId="24" priority="2548">
      <formula>AND($C7="Caniveaux &amp; Avaloirs", $F7&gt;0, $G7&gt;0, $CI$7&gt;=$F7, $CI$7&lt;=($F7+ROUND(($G7-$F7+1)*$H7,0)-1))</formula>
    </cfRule>
    <cfRule type="expression" dxfId="25" priority="2549">
      <formula>AND($C7="Éclairage / Candélabres", $F7&gt;0, $G7&gt;0, $CI$7&gt;=$F7, $CI$7&lt;=$G7)</formula>
    </cfRule>
    <cfRule type="expression" dxfId="26" priority="2550">
      <formula>AND($C7="Éclairage / Candélabres", $F7&gt;0, $G7&gt;0, $CI$7&gt;=$F7, $CI$7&lt;=($F7+ROUND(($G7-$F7+1)*$H7,0)-1))</formula>
    </cfRule>
    <cfRule type="expression" dxfId="27" priority="2551">
      <formula>AND($C7="Marquage &amp; Signalétique", $F7&gt;0, $G7&gt;0, $CI$7&gt;=$F7, $CI$7&lt;=$G7)</formula>
    </cfRule>
    <cfRule type="expression" dxfId="28" priority="2552">
      <formula>AND($C7="Marquage &amp; Signalétique", $F7&gt;0, $G7&gt;0, $CI$7&gt;=$F7, $CI$7&lt;=($F7+ROUND(($G7-$F7+1)*$H7,0)-1))</formula>
    </cfRule>
    <cfRule type="expression" dxfId="29" priority="2553">
      <formula>AND($C7="Espaces verts / Finitions", $F7&gt;0, $G7&gt;0, $CI$7&gt;=$F7, $CI$7&lt;=$G7)</formula>
    </cfRule>
    <cfRule type="expression" dxfId="30" priority="2554">
      <formula>AND($C7="Espaces verts / Finitions", $F7&gt;0, $G7&gt;0, $CI$7&gt;=$F7, $CI$7&lt;=($F7+ROUND(($G7-$F7+1)*$H7,0)-1))</formula>
    </cfRule>
    <cfRule type="expression" dxfId="31" priority="2555">
      <formula>AND($C7="Réception &amp; Réserves", $F7&gt;0, $G7&gt;0, $CI$7&gt;=$F7, $CI$7&lt;=$G7)</formula>
    </cfRule>
    <cfRule type="expression" dxfId="32" priority="2556">
      <formula>AND($C7="Réception &amp; Réserves", $F7&gt;0, $G7&gt;0, $CI$7&gt;=$F7, $CI$7&lt;=($F7+ROUND(($G7-$F7+1)*$H7,0)-1))</formula>
    </cfRule>
    <cfRule type="expression" dxfId="0" priority="2557">
      <formula>AND($C7="Réouverture circulation", $F7&gt;0, $G7&gt;0, $CI$7&gt;=$F7, $CI$7&lt;=$G7)</formula>
    </cfRule>
    <cfRule type="expression" dxfId="33" priority="2558">
      <formula>AND($C7="Réouverture circulation", $F7&gt;0, $G7&gt;0, $CI$7&gt;=$F7, $CI$7&lt;=($F7+ROUND(($G7-$F7+1)*$H7,0)-1))</formula>
    </cfRule>
  </conditionalFormatting>
  <conditionalFormatting sqref="CJ7:CJ43">
    <cfRule type="expression" dxfId="0" priority="78">
      <formula>($CJ$7=TODAY())</formula>
    </cfRule>
  </conditionalFormatting>
  <conditionalFormatting sqref="CJ8:CJ43">
    <cfRule type="expression" dxfId="3" priority="2559">
      <formula>AND($C7="Études &amp; DICT", $F7&gt;0, $G7&gt;0, $CJ$7&gt;=$F7, $CJ$7&lt;=$G7)</formula>
    </cfRule>
    <cfRule type="expression" dxfId="4" priority="2560">
      <formula>AND($C7="Études &amp; DICT", $F7&gt;0, $G7&gt;0, $CJ$7&gt;=$F7, $CJ$7&lt;=($F7+ROUND(($G7-$F7+1)*$H7,0)-1))</formula>
    </cfRule>
    <cfRule type="expression" dxfId="5" priority="2561">
      <formula>AND($C7="Piquetage &amp; Implantation", $F7&gt;0, $G7&gt;0, $CJ$7&gt;=$F7, $CJ$7&lt;=$G7)</formula>
    </cfRule>
    <cfRule type="expression" dxfId="6" priority="2562">
      <formula>AND($C7="Piquetage &amp; Implantation", $F7&gt;0, $G7&gt;0, $CJ$7&gt;=$F7, $CJ$7&lt;=($F7+ROUND(($G7-$F7+1)*$H7,0)-1))</formula>
    </cfRule>
    <cfRule type="expression" dxfId="7" priority="2563">
      <formula>AND($C7="Préparation &amp; Signalisation", $F7&gt;0, $G7&gt;0, $CJ$7&gt;=$F7, $CJ$7&lt;=$G7)</formula>
    </cfRule>
    <cfRule type="expression" dxfId="8" priority="2564">
      <formula>AND($C7="Préparation &amp; Signalisation", $F7&gt;0, $G7&gt;0, $CJ$7&gt;=$F7, $CJ$7&lt;=($F7+ROUND(($G7-$F7+1)*$H7,0)-1))</formula>
    </cfRule>
    <cfRule type="expression" dxfId="9" priority="2565">
      <formula>AND($C7="Terrassement", $F7&gt;0, $G7&gt;0, $CJ$7&gt;=$F7, $CJ$7&lt;=$G7)</formula>
    </cfRule>
    <cfRule type="expression" dxfId="10" priority="2566">
      <formula>AND($C7="Terrassement", $F7&gt;0, $G7&gt;0, $CJ$7&gt;=$F7, $CJ$7&lt;=($F7+ROUND(($G7-$F7+1)*$H7,0)-1))</formula>
    </cfRule>
    <cfRule type="expression" dxfId="11" priority="2567">
      <formula>AND($C7="Réseaux (EU/EP/ER/GAZ)", $F7&gt;0, $G7&gt;0, $CJ$7&gt;=$F7, $CJ$7&lt;=$G7)</formula>
    </cfRule>
    <cfRule type="expression" dxfId="12" priority="2568">
      <formula>AND($C7="Réseaux (EU/EP/ER/GAZ)", $F7&gt;0, $G7&gt;0, $CJ$7&gt;=$F7, $CJ$7&lt;=($F7+ROUND(($G7-$F7+1)*$H7,0)-1))</formula>
    </cfRule>
    <cfRule type="expression" dxfId="13" priority="2569">
      <formula>AND($C7="Regard &amp; Branchement", $F7&gt;0, $G7&gt;0, $CJ$7&gt;=$F7, $CJ$7&lt;=$G7)</formula>
    </cfRule>
    <cfRule type="expression" dxfId="14" priority="2570">
      <formula>AND($C7="Regard &amp; Branchement", $F7&gt;0, $G7&gt;0, $CJ$7&gt;=$F7, $CJ$7&lt;=($F7+ROUND(($G7-$F7+1)*$H7,0)-1))</formula>
    </cfRule>
    <cfRule type="expression" dxfId="15" priority="2571">
      <formula>AND($C7="Structure (couche de forme)", $F7&gt;0, $G7&gt;0, $CJ$7&gt;=$F7, $CJ$7&lt;=$G7)</formula>
    </cfRule>
    <cfRule type="expression" dxfId="16" priority="2572">
      <formula>AND($C7="Structure (couche de forme)", $F7&gt;0, $G7&gt;0, $CJ$7&gt;=$F7, $CJ$7&lt;=($F7+ROUND(($G7-$F7+1)*$H7,0)-1))</formula>
    </cfRule>
    <cfRule type="expression" dxfId="17" priority="2573">
      <formula>AND($C7="Fondation/Grave", $F7&gt;0, $G7&gt;0, $CJ$7&gt;=$F7, $CJ$7&lt;=$G7)</formula>
    </cfRule>
    <cfRule type="expression" dxfId="18" priority="2574">
      <formula>AND($C7="Fondation/Grave", $F7&gt;0, $G7&gt;0, $CJ$7&gt;=$F7, $CJ$7&lt;=($F7+ROUND(($G7-$F7+1)*$H7,0)-1))</formula>
    </cfRule>
    <cfRule type="expression" dxfId="19" priority="2575">
      <formula>AND($C7="Enrobés / Béton", $F7&gt;0, $G7&gt;0, $CJ$7&gt;=$F7, $CJ$7&lt;=$G7)</formula>
    </cfRule>
    <cfRule type="expression" dxfId="20" priority="2576">
      <formula>AND($C7="Enrobés / Béton", $F7&gt;0, $G7&gt;0, $CJ$7&gt;=$F7, $CJ$7&lt;=($F7+ROUND(($G7-$F7+1)*$H7,0)-1))</formula>
    </cfRule>
    <cfRule type="expression" dxfId="21" priority="2577">
      <formula>AND($C7="Bordures &amp; Trottoirs", $F7&gt;0, $G7&gt;0, $CJ$7&gt;=$F7, $CJ$7&lt;=$G7)</formula>
    </cfRule>
    <cfRule type="expression" dxfId="22" priority="2578">
      <formula>AND($C7="Bordures &amp; Trottoirs", $F7&gt;0, $G7&gt;0, $CJ$7&gt;=$F7, $CJ$7&lt;=($F7+ROUND(($G7-$F7+1)*$H7,0)-1))</formula>
    </cfRule>
    <cfRule type="expression" dxfId="23" priority="2579">
      <formula>AND($C7="Caniveaux &amp; Avaloirs", $F7&gt;0, $G7&gt;0, $CJ$7&gt;=$F7, $CJ$7&lt;=$G7)</formula>
    </cfRule>
    <cfRule type="expression" dxfId="24" priority="2580">
      <formula>AND($C7="Caniveaux &amp; Avaloirs", $F7&gt;0, $G7&gt;0, $CJ$7&gt;=$F7, $CJ$7&lt;=($F7+ROUND(($G7-$F7+1)*$H7,0)-1))</formula>
    </cfRule>
    <cfRule type="expression" dxfId="25" priority="2581">
      <formula>AND($C7="Éclairage / Candélabres", $F7&gt;0, $G7&gt;0, $CJ$7&gt;=$F7, $CJ$7&lt;=$G7)</formula>
    </cfRule>
    <cfRule type="expression" dxfId="26" priority="2582">
      <formula>AND($C7="Éclairage / Candélabres", $F7&gt;0, $G7&gt;0, $CJ$7&gt;=$F7, $CJ$7&lt;=($F7+ROUND(($G7-$F7+1)*$H7,0)-1))</formula>
    </cfRule>
    <cfRule type="expression" dxfId="27" priority="2583">
      <formula>AND($C7="Marquage &amp; Signalétique", $F7&gt;0, $G7&gt;0, $CJ$7&gt;=$F7, $CJ$7&lt;=$G7)</formula>
    </cfRule>
    <cfRule type="expression" dxfId="28" priority="2584">
      <formula>AND($C7="Marquage &amp; Signalétique", $F7&gt;0, $G7&gt;0, $CJ$7&gt;=$F7, $CJ$7&lt;=($F7+ROUND(($G7-$F7+1)*$H7,0)-1))</formula>
    </cfRule>
    <cfRule type="expression" dxfId="29" priority="2585">
      <formula>AND($C7="Espaces verts / Finitions", $F7&gt;0, $G7&gt;0, $CJ$7&gt;=$F7, $CJ$7&lt;=$G7)</formula>
    </cfRule>
    <cfRule type="expression" dxfId="30" priority="2586">
      <formula>AND($C7="Espaces verts / Finitions", $F7&gt;0, $G7&gt;0, $CJ$7&gt;=$F7, $CJ$7&lt;=($F7+ROUND(($G7-$F7+1)*$H7,0)-1))</formula>
    </cfRule>
    <cfRule type="expression" dxfId="31" priority="2587">
      <formula>AND($C7="Réception &amp; Réserves", $F7&gt;0, $G7&gt;0, $CJ$7&gt;=$F7, $CJ$7&lt;=$G7)</formula>
    </cfRule>
    <cfRule type="expression" dxfId="32" priority="2588">
      <formula>AND($C7="Réception &amp; Réserves", $F7&gt;0, $G7&gt;0, $CJ$7&gt;=$F7, $CJ$7&lt;=($F7+ROUND(($G7-$F7+1)*$H7,0)-1))</formula>
    </cfRule>
    <cfRule type="expression" dxfId="0" priority="2589">
      <formula>AND($C7="Réouverture circulation", $F7&gt;0, $G7&gt;0, $CJ$7&gt;=$F7, $CJ$7&lt;=$G7)</formula>
    </cfRule>
    <cfRule type="expression" dxfId="33" priority="2590">
      <formula>AND($C7="Réouverture circulation", $F7&gt;0, $G7&gt;0, $CJ$7&gt;=$F7, $CJ$7&lt;=($F7+ROUND(($G7-$F7+1)*$H7,0)-1))</formula>
    </cfRule>
  </conditionalFormatting>
  <conditionalFormatting sqref="CK7:CK43">
    <cfRule type="expression" dxfId="0" priority="79">
      <formula>($CK$7=TODAY())</formula>
    </cfRule>
  </conditionalFormatting>
  <conditionalFormatting sqref="CK8:CK43">
    <cfRule type="expression" dxfId="3" priority="2591">
      <formula>AND($C7="Études &amp; DICT", $F7&gt;0, $G7&gt;0, $CK$7&gt;=$F7, $CK$7&lt;=$G7)</formula>
    </cfRule>
    <cfRule type="expression" dxfId="4" priority="2592">
      <formula>AND($C7="Études &amp; DICT", $F7&gt;0, $G7&gt;0, $CK$7&gt;=$F7, $CK$7&lt;=($F7+ROUND(($G7-$F7+1)*$H7,0)-1))</formula>
    </cfRule>
    <cfRule type="expression" dxfId="5" priority="2593">
      <formula>AND($C7="Piquetage &amp; Implantation", $F7&gt;0, $G7&gt;0, $CK$7&gt;=$F7, $CK$7&lt;=$G7)</formula>
    </cfRule>
    <cfRule type="expression" dxfId="6" priority="2594">
      <formula>AND($C7="Piquetage &amp; Implantation", $F7&gt;0, $G7&gt;0, $CK$7&gt;=$F7, $CK$7&lt;=($F7+ROUND(($G7-$F7+1)*$H7,0)-1))</formula>
    </cfRule>
    <cfRule type="expression" dxfId="7" priority="2595">
      <formula>AND($C7="Préparation &amp; Signalisation", $F7&gt;0, $G7&gt;0, $CK$7&gt;=$F7, $CK$7&lt;=$G7)</formula>
    </cfRule>
    <cfRule type="expression" dxfId="8" priority="2596">
      <formula>AND($C7="Préparation &amp; Signalisation", $F7&gt;0, $G7&gt;0, $CK$7&gt;=$F7, $CK$7&lt;=($F7+ROUND(($G7-$F7+1)*$H7,0)-1))</formula>
    </cfRule>
    <cfRule type="expression" dxfId="9" priority="2597">
      <formula>AND($C7="Terrassement", $F7&gt;0, $G7&gt;0, $CK$7&gt;=$F7, $CK$7&lt;=$G7)</formula>
    </cfRule>
    <cfRule type="expression" dxfId="10" priority="2598">
      <formula>AND($C7="Terrassement", $F7&gt;0, $G7&gt;0, $CK$7&gt;=$F7, $CK$7&lt;=($F7+ROUND(($G7-$F7+1)*$H7,0)-1))</formula>
    </cfRule>
    <cfRule type="expression" dxfId="11" priority="2599">
      <formula>AND($C7="Réseaux (EU/EP/ER/GAZ)", $F7&gt;0, $G7&gt;0, $CK$7&gt;=$F7, $CK$7&lt;=$G7)</formula>
    </cfRule>
    <cfRule type="expression" dxfId="12" priority="2600">
      <formula>AND($C7="Réseaux (EU/EP/ER/GAZ)", $F7&gt;0, $G7&gt;0, $CK$7&gt;=$F7, $CK$7&lt;=($F7+ROUND(($G7-$F7+1)*$H7,0)-1))</formula>
    </cfRule>
    <cfRule type="expression" dxfId="13" priority="2601">
      <formula>AND($C7="Regard &amp; Branchement", $F7&gt;0, $G7&gt;0, $CK$7&gt;=$F7, $CK$7&lt;=$G7)</formula>
    </cfRule>
    <cfRule type="expression" dxfId="14" priority="2602">
      <formula>AND($C7="Regard &amp; Branchement", $F7&gt;0, $G7&gt;0, $CK$7&gt;=$F7, $CK$7&lt;=($F7+ROUND(($G7-$F7+1)*$H7,0)-1))</formula>
    </cfRule>
    <cfRule type="expression" dxfId="15" priority="2603">
      <formula>AND($C7="Structure (couche de forme)", $F7&gt;0, $G7&gt;0, $CK$7&gt;=$F7, $CK$7&lt;=$G7)</formula>
    </cfRule>
    <cfRule type="expression" dxfId="16" priority="2604">
      <formula>AND($C7="Structure (couche de forme)", $F7&gt;0, $G7&gt;0, $CK$7&gt;=$F7, $CK$7&lt;=($F7+ROUND(($G7-$F7+1)*$H7,0)-1))</formula>
    </cfRule>
    <cfRule type="expression" dxfId="17" priority="2605">
      <formula>AND($C7="Fondation/Grave", $F7&gt;0, $G7&gt;0, $CK$7&gt;=$F7, $CK$7&lt;=$G7)</formula>
    </cfRule>
    <cfRule type="expression" dxfId="18" priority="2606">
      <formula>AND($C7="Fondation/Grave", $F7&gt;0, $G7&gt;0, $CK$7&gt;=$F7, $CK$7&lt;=($F7+ROUND(($G7-$F7+1)*$H7,0)-1))</formula>
    </cfRule>
    <cfRule type="expression" dxfId="19" priority="2607">
      <formula>AND($C7="Enrobés / Béton", $F7&gt;0, $G7&gt;0, $CK$7&gt;=$F7, $CK$7&lt;=$G7)</formula>
    </cfRule>
    <cfRule type="expression" dxfId="20" priority="2608">
      <formula>AND($C7="Enrobés / Béton", $F7&gt;0, $G7&gt;0, $CK$7&gt;=$F7, $CK$7&lt;=($F7+ROUND(($G7-$F7+1)*$H7,0)-1))</formula>
    </cfRule>
    <cfRule type="expression" dxfId="21" priority="2609">
      <formula>AND($C7="Bordures &amp; Trottoirs", $F7&gt;0, $G7&gt;0, $CK$7&gt;=$F7, $CK$7&lt;=$G7)</formula>
    </cfRule>
    <cfRule type="expression" dxfId="22" priority="2610">
      <formula>AND($C7="Bordures &amp; Trottoirs", $F7&gt;0, $G7&gt;0, $CK$7&gt;=$F7, $CK$7&lt;=($F7+ROUND(($G7-$F7+1)*$H7,0)-1))</formula>
    </cfRule>
    <cfRule type="expression" dxfId="23" priority="2611">
      <formula>AND($C7="Caniveaux &amp; Avaloirs", $F7&gt;0, $G7&gt;0, $CK$7&gt;=$F7, $CK$7&lt;=$G7)</formula>
    </cfRule>
    <cfRule type="expression" dxfId="24" priority="2612">
      <formula>AND($C7="Caniveaux &amp; Avaloirs", $F7&gt;0, $G7&gt;0, $CK$7&gt;=$F7, $CK$7&lt;=($F7+ROUND(($G7-$F7+1)*$H7,0)-1))</formula>
    </cfRule>
    <cfRule type="expression" dxfId="25" priority="2613">
      <formula>AND($C7="Éclairage / Candélabres", $F7&gt;0, $G7&gt;0, $CK$7&gt;=$F7, $CK$7&lt;=$G7)</formula>
    </cfRule>
    <cfRule type="expression" dxfId="26" priority="2614">
      <formula>AND($C7="Éclairage / Candélabres", $F7&gt;0, $G7&gt;0, $CK$7&gt;=$F7, $CK$7&lt;=($F7+ROUND(($G7-$F7+1)*$H7,0)-1))</formula>
    </cfRule>
    <cfRule type="expression" dxfId="27" priority="2615">
      <formula>AND($C7="Marquage &amp; Signalétique", $F7&gt;0, $G7&gt;0, $CK$7&gt;=$F7, $CK$7&lt;=$G7)</formula>
    </cfRule>
    <cfRule type="expression" dxfId="28" priority="2616">
      <formula>AND($C7="Marquage &amp; Signalétique", $F7&gt;0, $G7&gt;0, $CK$7&gt;=$F7, $CK$7&lt;=($F7+ROUND(($G7-$F7+1)*$H7,0)-1))</formula>
    </cfRule>
    <cfRule type="expression" dxfId="29" priority="2617">
      <formula>AND($C7="Espaces verts / Finitions", $F7&gt;0, $G7&gt;0, $CK$7&gt;=$F7, $CK$7&lt;=$G7)</formula>
    </cfRule>
    <cfRule type="expression" dxfId="30" priority="2618">
      <formula>AND($C7="Espaces verts / Finitions", $F7&gt;0, $G7&gt;0, $CK$7&gt;=$F7, $CK$7&lt;=($F7+ROUND(($G7-$F7+1)*$H7,0)-1))</formula>
    </cfRule>
    <cfRule type="expression" dxfId="31" priority="2619">
      <formula>AND($C7="Réception &amp; Réserves", $F7&gt;0, $G7&gt;0, $CK$7&gt;=$F7, $CK$7&lt;=$G7)</formula>
    </cfRule>
    <cfRule type="expression" dxfId="32" priority="2620">
      <formula>AND($C7="Réception &amp; Réserves", $F7&gt;0, $G7&gt;0, $CK$7&gt;=$F7, $CK$7&lt;=($F7+ROUND(($G7-$F7+1)*$H7,0)-1))</formula>
    </cfRule>
    <cfRule type="expression" dxfId="0" priority="2621">
      <formula>AND($C7="Réouverture circulation", $F7&gt;0, $G7&gt;0, $CK$7&gt;=$F7, $CK$7&lt;=$G7)</formula>
    </cfRule>
    <cfRule type="expression" dxfId="33" priority="2622">
      <formula>AND($C7="Réouverture circulation", $F7&gt;0, $G7&gt;0, $CK$7&gt;=$F7, $CK$7&lt;=($F7+ROUND(($G7-$F7+1)*$H7,0)-1))</formula>
    </cfRule>
  </conditionalFormatting>
  <conditionalFormatting sqref="CL7:CL43">
    <cfRule type="expression" dxfId="0" priority="80">
      <formula>($CL$7=TODAY())</formula>
    </cfRule>
  </conditionalFormatting>
  <conditionalFormatting sqref="CL8:CL43">
    <cfRule type="expression" dxfId="3" priority="2623">
      <formula>AND($C7="Études &amp; DICT", $F7&gt;0, $G7&gt;0, $CL$7&gt;=$F7, $CL$7&lt;=$G7)</formula>
    </cfRule>
    <cfRule type="expression" dxfId="4" priority="2624">
      <formula>AND($C7="Études &amp; DICT", $F7&gt;0, $G7&gt;0, $CL$7&gt;=$F7, $CL$7&lt;=($F7+ROUND(($G7-$F7+1)*$H7,0)-1))</formula>
    </cfRule>
    <cfRule type="expression" dxfId="5" priority="2625">
      <formula>AND($C7="Piquetage &amp; Implantation", $F7&gt;0, $G7&gt;0, $CL$7&gt;=$F7, $CL$7&lt;=$G7)</formula>
    </cfRule>
    <cfRule type="expression" dxfId="6" priority="2626">
      <formula>AND($C7="Piquetage &amp; Implantation", $F7&gt;0, $G7&gt;0, $CL$7&gt;=$F7, $CL$7&lt;=($F7+ROUND(($G7-$F7+1)*$H7,0)-1))</formula>
    </cfRule>
    <cfRule type="expression" dxfId="7" priority="2627">
      <formula>AND($C7="Préparation &amp; Signalisation", $F7&gt;0, $G7&gt;0, $CL$7&gt;=$F7, $CL$7&lt;=$G7)</formula>
    </cfRule>
    <cfRule type="expression" dxfId="8" priority="2628">
      <formula>AND($C7="Préparation &amp; Signalisation", $F7&gt;0, $G7&gt;0, $CL$7&gt;=$F7, $CL$7&lt;=($F7+ROUND(($G7-$F7+1)*$H7,0)-1))</formula>
    </cfRule>
    <cfRule type="expression" dxfId="9" priority="2629">
      <formula>AND($C7="Terrassement", $F7&gt;0, $G7&gt;0, $CL$7&gt;=$F7, $CL$7&lt;=$G7)</formula>
    </cfRule>
    <cfRule type="expression" dxfId="10" priority="2630">
      <formula>AND($C7="Terrassement", $F7&gt;0, $G7&gt;0, $CL$7&gt;=$F7, $CL$7&lt;=($F7+ROUND(($G7-$F7+1)*$H7,0)-1))</formula>
    </cfRule>
    <cfRule type="expression" dxfId="11" priority="2631">
      <formula>AND($C7="Réseaux (EU/EP/ER/GAZ)", $F7&gt;0, $G7&gt;0, $CL$7&gt;=$F7, $CL$7&lt;=$G7)</formula>
    </cfRule>
    <cfRule type="expression" dxfId="12" priority="2632">
      <formula>AND($C7="Réseaux (EU/EP/ER/GAZ)", $F7&gt;0, $G7&gt;0, $CL$7&gt;=$F7, $CL$7&lt;=($F7+ROUND(($G7-$F7+1)*$H7,0)-1))</formula>
    </cfRule>
    <cfRule type="expression" dxfId="13" priority="2633">
      <formula>AND($C7="Regard &amp; Branchement", $F7&gt;0, $G7&gt;0, $CL$7&gt;=$F7, $CL$7&lt;=$G7)</formula>
    </cfRule>
    <cfRule type="expression" dxfId="14" priority="2634">
      <formula>AND($C7="Regard &amp; Branchement", $F7&gt;0, $G7&gt;0, $CL$7&gt;=$F7, $CL$7&lt;=($F7+ROUND(($G7-$F7+1)*$H7,0)-1))</formula>
    </cfRule>
    <cfRule type="expression" dxfId="15" priority="2635">
      <formula>AND($C7="Structure (couche de forme)", $F7&gt;0, $G7&gt;0, $CL$7&gt;=$F7, $CL$7&lt;=$G7)</formula>
    </cfRule>
    <cfRule type="expression" dxfId="16" priority="2636">
      <formula>AND($C7="Structure (couche de forme)", $F7&gt;0, $G7&gt;0, $CL$7&gt;=$F7, $CL$7&lt;=($F7+ROUND(($G7-$F7+1)*$H7,0)-1))</formula>
    </cfRule>
    <cfRule type="expression" dxfId="17" priority="2637">
      <formula>AND($C7="Fondation/Grave", $F7&gt;0, $G7&gt;0, $CL$7&gt;=$F7, $CL$7&lt;=$G7)</formula>
    </cfRule>
    <cfRule type="expression" dxfId="18" priority="2638">
      <formula>AND($C7="Fondation/Grave", $F7&gt;0, $G7&gt;0, $CL$7&gt;=$F7, $CL$7&lt;=($F7+ROUND(($G7-$F7+1)*$H7,0)-1))</formula>
    </cfRule>
    <cfRule type="expression" dxfId="19" priority="2639">
      <formula>AND($C7="Enrobés / Béton", $F7&gt;0, $G7&gt;0, $CL$7&gt;=$F7, $CL$7&lt;=$G7)</formula>
    </cfRule>
    <cfRule type="expression" dxfId="20" priority="2640">
      <formula>AND($C7="Enrobés / Béton", $F7&gt;0, $G7&gt;0, $CL$7&gt;=$F7, $CL$7&lt;=($F7+ROUND(($G7-$F7+1)*$H7,0)-1))</formula>
    </cfRule>
    <cfRule type="expression" dxfId="21" priority="2641">
      <formula>AND($C7="Bordures &amp; Trottoirs", $F7&gt;0, $G7&gt;0, $CL$7&gt;=$F7, $CL$7&lt;=$G7)</formula>
    </cfRule>
    <cfRule type="expression" dxfId="22" priority="2642">
      <formula>AND($C7="Bordures &amp; Trottoirs", $F7&gt;0, $G7&gt;0, $CL$7&gt;=$F7, $CL$7&lt;=($F7+ROUND(($G7-$F7+1)*$H7,0)-1))</formula>
    </cfRule>
    <cfRule type="expression" dxfId="23" priority="2643">
      <formula>AND($C7="Caniveaux &amp; Avaloirs", $F7&gt;0, $G7&gt;0, $CL$7&gt;=$F7, $CL$7&lt;=$G7)</formula>
    </cfRule>
    <cfRule type="expression" dxfId="24" priority="2644">
      <formula>AND($C7="Caniveaux &amp; Avaloirs", $F7&gt;0, $G7&gt;0, $CL$7&gt;=$F7, $CL$7&lt;=($F7+ROUND(($G7-$F7+1)*$H7,0)-1))</formula>
    </cfRule>
    <cfRule type="expression" dxfId="25" priority="2645">
      <formula>AND($C7="Éclairage / Candélabres", $F7&gt;0, $G7&gt;0, $CL$7&gt;=$F7, $CL$7&lt;=$G7)</formula>
    </cfRule>
    <cfRule type="expression" dxfId="26" priority="2646">
      <formula>AND($C7="Éclairage / Candélabres", $F7&gt;0, $G7&gt;0, $CL$7&gt;=$F7, $CL$7&lt;=($F7+ROUND(($G7-$F7+1)*$H7,0)-1))</formula>
    </cfRule>
    <cfRule type="expression" dxfId="27" priority="2647">
      <formula>AND($C7="Marquage &amp; Signalétique", $F7&gt;0, $G7&gt;0, $CL$7&gt;=$F7, $CL$7&lt;=$G7)</formula>
    </cfRule>
    <cfRule type="expression" dxfId="28" priority="2648">
      <formula>AND($C7="Marquage &amp; Signalétique", $F7&gt;0, $G7&gt;0, $CL$7&gt;=$F7, $CL$7&lt;=($F7+ROUND(($G7-$F7+1)*$H7,0)-1))</formula>
    </cfRule>
    <cfRule type="expression" dxfId="29" priority="2649">
      <formula>AND($C7="Espaces verts / Finitions", $F7&gt;0, $G7&gt;0, $CL$7&gt;=$F7, $CL$7&lt;=$G7)</formula>
    </cfRule>
    <cfRule type="expression" dxfId="30" priority="2650">
      <formula>AND($C7="Espaces verts / Finitions", $F7&gt;0, $G7&gt;0, $CL$7&gt;=$F7, $CL$7&lt;=($F7+ROUND(($G7-$F7+1)*$H7,0)-1))</formula>
    </cfRule>
    <cfRule type="expression" dxfId="31" priority="2651">
      <formula>AND($C7="Réception &amp; Réserves", $F7&gt;0, $G7&gt;0, $CL$7&gt;=$F7, $CL$7&lt;=$G7)</formula>
    </cfRule>
    <cfRule type="expression" dxfId="32" priority="2652">
      <formula>AND($C7="Réception &amp; Réserves", $F7&gt;0, $G7&gt;0, $CL$7&gt;=$F7, $CL$7&lt;=($F7+ROUND(($G7-$F7+1)*$H7,0)-1))</formula>
    </cfRule>
    <cfRule type="expression" dxfId="0" priority="2653">
      <formula>AND($C7="Réouverture circulation", $F7&gt;0, $G7&gt;0, $CL$7&gt;=$F7, $CL$7&lt;=$G7)</formula>
    </cfRule>
    <cfRule type="expression" dxfId="33" priority="2654">
      <formula>AND($C7="Réouverture circulation", $F7&gt;0, $G7&gt;0, $CL$7&gt;=$F7, $CL$7&lt;=($F7+ROUND(($G7-$F7+1)*$H7,0)-1))</formula>
    </cfRule>
  </conditionalFormatting>
  <conditionalFormatting sqref="CM7:CM43">
    <cfRule type="expression" dxfId="0" priority="81">
      <formula>($CM$7=TODAY())</formula>
    </cfRule>
  </conditionalFormatting>
  <conditionalFormatting sqref="CM8:CM43">
    <cfRule type="expression" dxfId="3" priority="2655">
      <formula>AND($C7="Études &amp; DICT", $F7&gt;0, $G7&gt;0, $CM$7&gt;=$F7, $CM$7&lt;=$G7)</formula>
    </cfRule>
    <cfRule type="expression" dxfId="4" priority="2656">
      <formula>AND($C7="Études &amp; DICT", $F7&gt;0, $G7&gt;0, $CM$7&gt;=$F7, $CM$7&lt;=($F7+ROUND(($G7-$F7+1)*$H7,0)-1))</formula>
    </cfRule>
    <cfRule type="expression" dxfId="5" priority="2657">
      <formula>AND($C7="Piquetage &amp; Implantation", $F7&gt;0, $G7&gt;0, $CM$7&gt;=$F7, $CM$7&lt;=$G7)</formula>
    </cfRule>
    <cfRule type="expression" dxfId="6" priority="2658">
      <formula>AND($C7="Piquetage &amp; Implantation", $F7&gt;0, $G7&gt;0, $CM$7&gt;=$F7, $CM$7&lt;=($F7+ROUND(($G7-$F7+1)*$H7,0)-1))</formula>
    </cfRule>
    <cfRule type="expression" dxfId="7" priority="2659">
      <formula>AND($C7="Préparation &amp; Signalisation", $F7&gt;0, $G7&gt;0, $CM$7&gt;=$F7, $CM$7&lt;=$G7)</formula>
    </cfRule>
    <cfRule type="expression" dxfId="8" priority="2660">
      <formula>AND($C7="Préparation &amp; Signalisation", $F7&gt;0, $G7&gt;0, $CM$7&gt;=$F7, $CM$7&lt;=($F7+ROUND(($G7-$F7+1)*$H7,0)-1))</formula>
    </cfRule>
    <cfRule type="expression" dxfId="9" priority="2661">
      <formula>AND($C7="Terrassement", $F7&gt;0, $G7&gt;0, $CM$7&gt;=$F7, $CM$7&lt;=$G7)</formula>
    </cfRule>
    <cfRule type="expression" dxfId="10" priority="2662">
      <formula>AND($C7="Terrassement", $F7&gt;0, $G7&gt;0, $CM$7&gt;=$F7, $CM$7&lt;=($F7+ROUND(($G7-$F7+1)*$H7,0)-1))</formula>
    </cfRule>
    <cfRule type="expression" dxfId="11" priority="2663">
      <formula>AND($C7="Réseaux (EU/EP/ER/GAZ)", $F7&gt;0, $G7&gt;0, $CM$7&gt;=$F7, $CM$7&lt;=$G7)</formula>
    </cfRule>
    <cfRule type="expression" dxfId="12" priority="2664">
      <formula>AND($C7="Réseaux (EU/EP/ER/GAZ)", $F7&gt;0, $G7&gt;0, $CM$7&gt;=$F7, $CM$7&lt;=($F7+ROUND(($G7-$F7+1)*$H7,0)-1))</formula>
    </cfRule>
    <cfRule type="expression" dxfId="13" priority="2665">
      <formula>AND($C7="Regard &amp; Branchement", $F7&gt;0, $G7&gt;0, $CM$7&gt;=$F7, $CM$7&lt;=$G7)</formula>
    </cfRule>
    <cfRule type="expression" dxfId="14" priority="2666">
      <formula>AND($C7="Regard &amp; Branchement", $F7&gt;0, $G7&gt;0, $CM$7&gt;=$F7, $CM$7&lt;=($F7+ROUND(($G7-$F7+1)*$H7,0)-1))</formula>
    </cfRule>
    <cfRule type="expression" dxfId="15" priority="2667">
      <formula>AND($C7="Structure (couche de forme)", $F7&gt;0, $G7&gt;0, $CM$7&gt;=$F7, $CM$7&lt;=$G7)</formula>
    </cfRule>
    <cfRule type="expression" dxfId="16" priority="2668">
      <formula>AND($C7="Structure (couche de forme)", $F7&gt;0, $G7&gt;0, $CM$7&gt;=$F7, $CM$7&lt;=($F7+ROUND(($G7-$F7+1)*$H7,0)-1))</formula>
    </cfRule>
    <cfRule type="expression" dxfId="17" priority="2669">
      <formula>AND($C7="Fondation/Grave", $F7&gt;0, $G7&gt;0, $CM$7&gt;=$F7, $CM$7&lt;=$G7)</formula>
    </cfRule>
    <cfRule type="expression" dxfId="18" priority="2670">
      <formula>AND($C7="Fondation/Grave", $F7&gt;0, $G7&gt;0, $CM$7&gt;=$F7, $CM$7&lt;=($F7+ROUND(($G7-$F7+1)*$H7,0)-1))</formula>
    </cfRule>
    <cfRule type="expression" dxfId="19" priority="2671">
      <formula>AND($C7="Enrobés / Béton", $F7&gt;0, $G7&gt;0, $CM$7&gt;=$F7, $CM$7&lt;=$G7)</formula>
    </cfRule>
    <cfRule type="expression" dxfId="20" priority="2672">
      <formula>AND($C7="Enrobés / Béton", $F7&gt;0, $G7&gt;0, $CM$7&gt;=$F7, $CM$7&lt;=($F7+ROUND(($G7-$F7+1)*$H7,0)-1))</formula>
    </cfRule>
    <cfRule type="expression" dxfId="21" priority="2673">
      <formula>AND($C7="Bordures &amp; Trottoirs", $F7&gt;0, $G7&gt;0, $CM$7&gt;=$F7, $CM$7&lt;=$G7)</formula>
    </cfRule>
    <cfRule type="expression" dxfId="22" priority="2674">
      <formula>AND($C7="Bordures &amp; Trottoirs", $F7&gt;0, $G7&gt;0, $CM$7&gt;=$F7, $CM$7&lt;=($F7+ROUND(($G7-$F7+1)*$H7,0)-1))</formula>
    </cfRule>
    <cfRule type="expression" dxfId="23" priority="2675">
      <formula>AND($C7="Caniveaux &amp; Avaloirs", $F7&gt;0, $G7&gt;0, $CM$7&gt;=$F7, $CM$7&lt;=$G7)</formula>
    </cfRule>
    <cfRule type="expression" dxfId="24" priority="2676">
      <formula>AND($C7="Caniveaux &amp; Avaloirs", $F7&gt;0, $G7&gt;0, $CM$7&gt;=$F7, $CM$7&lt;=($F7+ROUND(($G7-$F7+1)*$H7,0)-1))</formula>
    </cfRule>
    <cfRule type="expression" dxfId="25" priority="2677">
      <formula>AND($C7="Éclairage / Candélabres", $F7&gt;0, $G7&gt;0, $CM$7&gt;=$F7, $CM$7&lt;=$G7)</formula>
    </cfRule>
    <cfRule type="expression" dxfId="26" priority="2678">
      <formula>AND($C7="Éclairage / Candélabres", $F7&gt;0, $G7&gt;0, $CM$7&gt;=$F7, $CM$7&lt;=($F7+ROUND(($G7-$F7+1)*$H7,0)-1))</formula>
    </cfRule>
    <cfRule type="expression" dxfId="27" priority="2679">
      <formula>AND($C7="Marquage &amp; Signalétique", $F7&gt;0, $G7&gt;0, $CM$7&gt;=$F7, $CM$7&lt;=$G7)</formula>
    </cfRule>
    <cfRule type="expression" dxfId="28" priority="2680">
      <formula>AND($C7="Marquage &amp; Signalétique", $F7&gt;0, $G7&gt;0, $CM$7&gt;=$F7, $CM$7&lt;=($F7+ROUND(($G7-$F7+1)*$H7,0)-1))</formula>
    </cfRule>
    <cfRule type="expression" dxfId="29" priority="2681">
      <formula>AND($C7="Espaces verts / Finitions", $F7&gt;0, $G7&gt;0, $CM$7&gt;=$F7, $CM$7&lt;=$G7)</formula>
    </cfRule>
    <cfRule type="expression" dxfId="30" priority="2682">
      <formula>AND($C7="Espaces verts / Finitions", $F7&gt;0, $G7&gt;0, $CM$7&gt;=$F7, $CM$7&lt;=($F7+ROUND(($G7-$F7+1)*$H7,0)-1))</formula>
    </cfRule>
    <cfRule type="expression" dxfId="31" priority="2683">
      <formula>AND($C7="Réception &amp; Réserves", $F7&gt;0, $G7&gt;0, $CM$7&gt;=$F7, $CM$7&lt;=$G7)</formula>
    </cfRule>
    <cfRule type="expression" dxfId="32" priority="2684">
      <formula>AND($C7="Réception &amp; Réserves", $F7&gt;0, $G7&gt;0, $CM$7&gt;=$F7, $CM$7&lt;=($F7+ROUND(($G7-$F7+1)*$H7,0)-1))</formula>
    </cfRule>
    <cfRule type="expression" dxfId="0" priority="2685">
      <formula>AND($C7="Réouverture circulation", $F7&gt;0, $G7&gt;0, $CM$7&gt;=$F7, $CM$7&lt;=$G7)</formula>
    </cfRule>
    <cfRule type="expression" dxfId="33" priority="2686">
      <formula>AND($C7="Réouverture circulation", $F7&gt;0, $G7&gt;0, $CM$7&gt;=$F7, $CM$7&lt;=($F7+ROUND(($G7-$F7+1)*$H7,0)-1))</formula>
    </cfRule>
  </conditionalFormatting>
  <conditionalFormatting sqref="CN7:CN43">
    <cfRule type="expression" dxfId="0" priority="82">
      <formula>($CN$7=TODAY())</formula>
    </cfRule>
  </conditionalFormatting>
  <conditionalFormatting sqref="CN8:CN43">
    <cfRule type="expression" dxfId="3" priority="2687">
      <formula>AND($C7="Études &amp; DICT", $F7&gt;0, $G7&gt;0, $CN$7&gt;=$F7, $CN$7&lt;=$G7)</formula>
    </cfRule>
    <cfRule type="expression" dxfId="4" priority="2688">
      <formula>AND($C7="Études &amp; DICT", $F7&gt;0, $G7&gt;0, $CN$7&gt;=$F7, $CN$7&lt;=($F7+ROUND(($G7-$F7+1)*$H7,0)-1))</formula>
    </cfRule>
    <cfRule type="expression" dxfId="5" priority="2689">
      <formula>AND($C7="Piquetage &amp; Implantation", $F7&gt;0, $G7&gt;0, $CN$7&gt;=$F7, $CN$7&lt;=$G7)</formula>
    </cfRule>
    <cfRule type="expression" dxfId="6" priority="2690">
      <formula>AND($C7="Piquetage &amp; Implantation", $F7&gt;0, $G7&gt;0, $CN$7&gt;=$F7, $CN$7&lt;=($F7+ROUND(($G7-$F7+1)*$H7,0)-1))</formula>
    </cfRule>
    <cfRule type="expression" dxfId="7" priority="2691">
      <formula>AND($C7="Préparation &amp; Signalisation", $F7&gt;0, $G7&gt;0, $CN$7&gt;=$F7, $CN$7&lt;=$G7)</formula>
    </cfRule>
    <cfRule type="expression" dxfId="8" priority="2692">
      <formula>AND($C7="Préparation &amp; Signalisation", $F7&gt;0, $G7&gt;0, $CN$7&gt;=$F7, $CN$7&lt;=($F7+ROUND(($G7-$F7+1)*$H7,0)-1))</formula>
    </cfRule>
    <cfRule type="expression" dxfId="9" priority="2693">
      <formula>AND($C7="Terrassement", $F7&gt;0, $G7&gt;0, $CN$7&gt;=$F7, $CN$7&lt;=$G7)</formula>
    </cfRule>
    <cfRule type="expression" dxfId="10" priority="2694">
      <formula>AND($C7="Terrassement", $F7&gt;0, $G7&gt;0, $CN$7&gt;=$F7, $CN$7&lt;=($F7+ROUND(($G7-$F7+1)*$H7,0)-1))</formula>
    </cfRule>
    <cfRule type="expression" dxfId="11" priority="2695">
      <formula>AND($C7="Réseaux (EU/EP/ER/GAZ)", $F7&gt;0, $G7&gt;0, $CN$7&gt;=$F7, $CN$7&lt;=$G7)</formula>
    </cfRule>
    <cfRule type="expression" dxfId="12" priority="2696">
      <formula>AND($C7="Réseaux (EU/EP/ER/GAZ)", $F7&gt;0, $G7&gt;0, $CN$7&gt;=$F7, $CN$7&lt;=($F7+ROUND(($G7-$F7+1)*$H7,0)-1))</formula>
    </cfRule>
    <cfRule type="expression" dxfId="13" priority="2697">
      <formula>AND($C7="Regard &amp; Branchement", $F7&gt;0, $G7&gt;0, $CN$7&gt;=$F7, $CN$7&lt;=$G7)</formula>
    </cfRule>
    <cfRule type="expression" dxfId="14" priority="2698">
      <formula>AND($C7="Regard &amp; Branchement", $F7&gt;0, $G7&gt;0, $CN$7&gt;=$F7, $CN$7&lt;=($F7+ROUND(($G7-$F7+1)*$H7,0)-1))</formula>
    </cfRule>
    <cfRule type="expression" dxfId="15" priority="2699">
      <formula>AND($C7="Structure (couche de forme)", $F7&gt;0, $G7&gt;0, $CN$7&gt;=$F7, $CN$7&lt;=$G7)</formula>
    </cfRule>
    <cfRule type="expression" dxfId="16" priority="2700">
      <formula>AND($C7="Structure (couche de forme)", $F7&gt;0, $G7&gt;0, $CN$7&gt;=$F7, $CN$7&lt;=($F7+ROUND(($G7-$F7+1)*$H7,0)-1))</formula>
    </cfRule>
    <cfRule type="expression" dxfId="17" priority="2701">
      <formula>AND($C7="Fondation/Grave", $F7&gt;0, $G7&gt;0, $CN$7&gt;=$F7, $CN$7&lt;=$G7)</formula>
    </cfRule>
    <cfRule type="expression" dxfId="18" priority="2702">
      <formula>AND($C7="Fondation/Grave", $F7&gt;0, $G7&gt;0, $CN$7&gt;=$F7, $CN$7&lt;=($F7+ROUND(($G7-$F7+1)*$H7,0)-1))</formula>
    </cfRule>
    <cfRule type="expression" dxfId="19" priority="2703">
      <formula>AND($C7="Enrobés / Béton", $F7&gt;0, $G7&gt;0, $CN$7&gt;=$F7, $CN$7&lt;=$G7)</formula>
    </cfRule>
    <cfRule type="expression" dxfId="20" priority="2704">
      <formula>AND($C7="Enrobés / Béton", $F7&gt;0, $G7&gt;0, $CN$7&gt;=$F7, $CN$7&lt;=($F7+ROUND(($G7-$F7+1)*$H7,0)-1))</formula>
    </cfRule>
    <cfRule type="expression" dxfId="21" priority="2705">
      <formula>AND($C7="Bordures &amp; Trottoirs", $F7&gt;0, $G7&gt;0, $CN$7&gt;=$F7, $CN$7&lt;=$G7)</formula>
    </cfRule>
    <cfRule type="expression" dxfId="22" priority="2706">
      <formula>AND($C7="Bordures &amp; Trottoirs", $F7&gt;0, $G7&gt;0, $CN$7&gt;=$F7, $CN$7&lt;=($F7+ROUND(($G7-$F7+1)*$H7,0)-1))</formula>
    </cfRule>
    <cfRule type="expression" dxfId="23" priority="2707">
      <formula>AND($C7="Caniveaux &amp; Avaloirs", $F7&gt;0, $G7&gt;0, $CN$7&gt;=$F7, $CN$7&lt;=$G7)</formula>
    </cfRule>
    <cfRule type="expression" dxfId="24" priority="2708">
      <formula>AND($C7="Caniveaux &amp; Avaloirs", $F7&gt;0, $G7&gt;0, $CN$7&gt;=$F7, $CN$7&lt;=($F7+ROUND(($G7-$F7+1)*$H7,0)-1))</formula>
    </cfRule>
    <cfRule type="expression" dxfId="25" priority="2709">
      <formula>AND($C7="Éclairage / Candélabres", $F7&gt;0, $G7&gt;0, $CN$7&gt;=$F7, $CN$7&lt;=$G7)</formula>
    </cfRule>
    <cfRule type="expression" dxfId="26" priority="2710">
      <formula>AND($C7="Éclairage / Candélabres", $F7&gt;0, $G7&gt;0, $CN$7&gt;=$F7, $CN$7&lt;=($F7+ROUND(($G7-$F7+1)*$H7,0)-1))</formula>
    </cfRule>
    <cfRule type="expression" dxfId="27" priority="2711">
      <formula>AND($C7="Marquage &amp; Signalétique", $F7&gt;0, $G7&gt;0, $CN$7&gt;=$F7, $CN$7&lt;=$G7)</formula>
    </cfRule>
    <cfRule type="expression" dxfId="28" priority="2712">
      <formula>AND($C7="Marquage &amp; Signalétique", $F7&gt;0, $G7&gt;0, $CN$7&gt;=$F7, $CN$7&lt;=($F7+ROUND(($G7-$F7+1)*$H7,0)-1))</formula>
    </cfRule>
    <cfRule type="expression" dxfId="29" priority="2713">
      <formula>AND($C7="Espaces verts / Finitions", $F7&gt;0, $G7&gt;0, $CN$7&gt;=$F7, $CN$7&lt;=$G7)</formula>
    </cfRule>
    <cfRule type="expression" dxfId="30" priority="2714">
      <formula>AND($C7="Espaces verts / Finitions", $F7&gt;0, $G7&gt;0, $CN$7&gt;=$F7, $CN$7&lt;=($F7+ROUND(($G7-$F7+1)*$H7,0)-1))</formula>
    </cfRule>
    <cfRule type="expression" dxfId="31" priority="2715">
      <formula>AND($C7="Réception &amp; Réserves", $F7&gt;0, $G7&gt;0, $CN$7&gt;=$F7, $CN$7&lt;=$G7)</formula>
    </cfRule>
    <cfRule type="expression" dxfId="32" priority="2716">
      <formula>AND($C7="Réception &amp; Réserves", $F7&gt;0, $G7&gt;0, $CN$7&gt;=$F7, $CN$7&lt;=($F7+ROUND(($G7-$F7+1)*$H7,0)-1))</formula>
    </cfRule>
    <cfRule type="expression" dxfId="0" priority="2717">
      <formula>AND($C7="Réouverture circulation", $F7&gt;0, $G7&gt;0, $CN$7&gt;=$F7, $CN$7&lt;=$G7)</formula>
    </cfRule>
    <cfRule type="expression" dxfId="33" priority="2718">
      <formula>AND($C7="Réouverture circulation", $F7&gt;0, $G7&gt;0, $CN$7&gt;=$F7, $CN$7&lt;=($F7+ROUND(($G7-$F7+1)*$H7,0)-1))</formula>
    </cfRule>
  </conditionalFormatting>
  <conditionalFormatting sqref="CO7:CO43">
    <cfRule type="expression" dxfId="0" priority="83">
      <formula>($CO$7=TODAY())</formula>
    </cfRule>
  </conditionalFormatting>
  <conditionalFormatting sqref="CO8:CO43">
    <cfRule type="expression" dxfId="3" priority="2719">
      <formula>AND($C7="Études &amp; DICT", $F7&gt;0, $G7&gt;0, $CO$7&gt;=$F7, $CO$7&lt;=$G7)</formula>
    </cfRule>
    <cfRule type="expression" dxfId="4" priority="2720">
      <formula>AND($C7="Études &amp; DICT", $F7&gt;0, $G7&gt;0, $CO$7&gt;=$F7, $CO$7&lt;=($F7+ROUND(($G7-$F7+1)*$H7,0)-1))</formula>
    </cfRule>
    <cfRule type="expression" dxfId="5" priority="2721">
      <formula>AND($C7="Piquetage &amp; Implantation", $F7&gt;0, $G7&gt;0, $CO$7&gt;=$F7, $CO$7&lt;=$G7)</formula>
    </cfRule>
    <cfRule type="expression" dxfId="6" priority="2722">
      <formula>AND($C7="Piquetage &amp; Implantation", $F7&gt;0, $G7&gt;0, $CO$7&gt;=$F7, $CO$7&lt;=($F7+ROUND(($G7-$F7+1)*$H7,0)-1))</formula>
    </cfRule>
    <cfRule type="expression" dxfId="7" priority="2723">
      <formula>AND($C7="Préparation &amp; Signalisation", $F7&gt;0, $G7&gt;0, $CO$7&gt;=$F7, $CO$7&lt;=$G7)</formula>
    </cfRule>
    <cfRule type="expression" dxfId="8" priority="2724">
      <formula>AND($C7="Préparation &amp; Signalisation", $F7&gt;0, $G7&gt;0, $CO$7&gt;=$F7, $CO$7&lt;=($F7+ROUND(($G7-$F7+1)*$H7,0)-1))</formula>
    </cfRule>
    <cfRule type="expression" dxfId="9" priority="2725">
      <formula>AND($C7="Terrassement", $F7&gt;0, $G7&gt;0, $CO$7&gt;=$F7, $CO$7&lt;=$G7)</formula>
    </cfRule>
    <cfRule type="expression" dxfId="10" priority="2726">
      <formula>AND($C7="Terrassement", $F7&gt;0, $G7&gt;0, $CO$7&gt;=$F7, $CO$7&lt;=($F7+ROUND(($G7-$F7+1)*$H7,0)-1))</formula>
    </cfRule>
    <cfRule type="expression" dxfId="11" priority="2727">
      <formula>AND($C7="Réseaux (EU/EP/ER/GAZ)", $F7&gt;0, $G7&gt;0, $CO$7&gt;=$F7, $CO$7&lt;=$G7)</formula>
    </cfRule>
    <cfRule type="expression" dxfId="12" priority="2728">
      <formula>AND($C7="Réseaux (EU/EP/ER/GAZ)", $F7&gt;0, $G7&gt;0, $CO$7&gt;=$F7, $CO$7&lt;=($F7+ROUND(($G7-$F7+1)*$H7,0)-1))</formula>
    </cfRule>
    <cfRule type="expression" dxfId="13" priority="2729">
      <formula>AND($C7="Regard &amp; Branchement", $F7&gt;0, $G7&gt;0, $CO$7&gt;=$F7, $CO$7&lt;=$G7)</formula>
    </cfRule>
    <cfRule type="expression" dxfId="14" priority="2730">
      <formula>AND($C7="Regard &amp; Branchement", $F7&gt;0, $G7&gt;0, $CO$7&gt;=$F7, $CO$7&lt;=($F7+ROUND(($G7-$F7+1)*$H7,0)-1))</formula>
    </cfRule>
    <cfRule type="expression" dxfId="15" priority="2731">
      <formula>AND($C7="Structure (couche de forme)", $F7&gt;0, $G7&gt;0, $CO$7&gt;=$F7, $CO$7&lt;=$G7)</formula>
    </cfRule>
    <cfRule type="expression" dxfId="16" priority="2732">
      <formula>AND($C7="Structure (couche de forme)", $F7&gt;0, $G7&gt;0, $CO$7&gt;=$F7, $CO$7&lt;=($F7+ROUND(($G7-$F7+1)*$H7,0)-1))</formula>
    </cfRule>
    <cfRule type="expression" dxfId="17" priority="2733">
      <formula>AND($C7="Fondation/Grave", $F7&gt;0, $G7&gt;0, $CO$7&gt;=$F7, $CO$7&lt;=$G7)</formula>
    </cfRule>
    <cfRule type="expression" dxfId="18" priority="2734">
      <formula>AND($C7="Fondation/Grave", $F7&gt;0, $G7&gt;0, $CO$7&gt;=$F7, $CO$7&lt;=($F7+ROUND(($G7-$F7+1)*$H7,0)-1))</formula>
    </cfRule>
    <cfRule type="expression" dxfId="19" priority="2735">
      <formula>AND($C7="Enrobés / Béton", $F7&gt;0, $G7&gt;0, $CO$7&gt;=$F7, $CO$7&lt;=$G7)</formula>
    </cfRule>
    <cfRule type="expression" dxfId="20" priority="2736">
      <formula>AND($C7="Enrobés / Béton", $F7&gt;0, $G7&gt;0, $CO$7&gt;=$F7, $CO$7&lt;=($F7+ROUND(($G7-$F7+1)*$H7,0)-1))</formula>
    </cfRule>
    <cfRule type="expression" dxfId="21" priority="2737">
      <formula>AND($C7="Bordures &amp; Trottoirs", $F7&gt;0, $G7&gt;0, $CO$7&gt;=$F7, $CO$7&lt;=$G7)</formula>
    </cfRule>
    <cfRule type="expression" dxfId="22" priority="2738">
      <formula>AND($C7="Bordures &amp; Trottoirs", $F7&gt;0, $G7&gt;0, $CO$7&gt;=$F7, $CO$7&lt;=($F7+ROUND(($G7-$F7+1)*$H7,0)-1))</formula>
    </cfRule>
    <cfRule type="expression" dxfId="23" priority="2739">
      <formula>AND($C7="Caniveaux &amp; Avaloirs", $F7&gt;0, $G7&gt;0, $CO$7&gt;=$F7, $CO$7&lt;=$G7)</formula>
    </cfRule>
    <cfRule type="expression" dxfId="24" priority="2740">
      <formula>AND($C7="Caniveaux &amp; Avaloirs", $F7&gt;0, $G7&gt;0, $CO$7&gt;=$F7, $CO$7&lt;=($F7+ROUND(($G7-$F7+1)*$H7,0)-1))</formula>
    </cfRule>
    <cfRule type="expression" dxfId="25" priority="2741">
      <formula>AND($C7="Éclairage / Candélabres", $F7&gt;0, $G7&gt;0, $CO$7&gt;=$F7, $CO$7&lt;=$G7)</formula>
    </cfRule>
    <cfRule type="expression" dxfId="26" priority="2742">
      <formula>AND($C7="Éclairage / Candélabres", $F7&gt;0, $G7&gt;0, $CO$7&gt;=$F7, $CO$7&lt;=($F7+ROUND(($G7-$F7+1)*$H7,0)-1))</formula>
    </cfRule>
    <cfRule type="expression" dxfId="27" priority="2743">
      <formula>AND($C7="Marquage &amp; Signalétique", $F7&gt;0, $G7&gt;0, $CO$7&gt;=$F7, $CO$7&lt;=$G7)</formula>
    </cfRule>
    <cfRule type="expression" dxfId="28" priority="2744">
      <formula>AND($C7="Marquage &amp; Signalétique", $F7&gt;0, $G7&gt;0, $CO$7&gt;=$F7, $CO$7&lt;=($F7+ROUND(($G7-$F7+1)*$H7,0)-1))</formula>
    </cfRule>
    <cfRule type="expression" dxfId="29" priority="2745">
      <formula>AND($C7="Espaces verts / Finitions", $F7&gt;0, $G7&gt;0, $CO$7&gt;=$F7, $CO$7&lt;=$G7)</formula>
    </cfRule>
    <cfRule type="expression" dxfId="30" priority="2746">
      <formula>AND($C7="Espaces verts / Finitions", $F7&gt;0, $G7&gt;0, $CO$7&gt;=$F7, $CO$7&lt;=($F7+ROUND(($G7-$F7+1)*$H7,0)-1))</formula>
    </cfRule>
    <cfRule type="expression" dxfId="31" priority="2747">
      <formula>AND($C7="Réception &amp; Réserves", $F7&gt;0, $G7&gt;0, $CO$7&gt;=$F7, $CO$7&lt;=$G7)</formula>
    </cfRule>
    <cfRule type="expression" dxfId="32" priority="2748">
      <formula>AND($C7="Réception &amp; Réserves", $F7&gt;0, $G7&gt;0, $CO$7&gt;=$F7, $CO$7&lt;=($F7+ROUND(($G7-$F7+1)*$H7,0)-1))</formula>
    </cfRule>
    <cfRule type="expression" dxfId="0" priority="2749">
      <formula>AND($C7="Réouverture circulation", $F7&gt;0, $G7&gt;0, $CO$7&gt;=$F7, $CO$7&lt;=$G7)</formula>
    </cfRule>
    <cfRule type="expression" dxfId="33" priority="2750">
      <formula>AND($C7="Réouverture circulation", $F7&gt;0, $G7&gt;0, $CO$7&gt;=$F7, $CO$7&lt;=($F7+ROUND(($G7-$F7+1)*$H7,0)-1))</formula>
    </cfRule>
  </conditionalFormatting>
  <conditionalFormatting sqref="CP7:CP43">
    <cfRule type="expression" dxfId="0" priority="84">
      <formula>($CP$7=TODAY())</formula>
    </cfRule>
  </conditionalFormatting>
  <conditionalFormatting sqref="CP8:CP43">
    <cfRule type="expression" dxfId="3" priority="2751">
      <formula>AND($C7="Études &amp; DICT", $F7&gt;0, $G7&gt;0, $CP$7&gt;=$F7, $CP$7&lt;=$G7)</formula>
    </cfRule>
    <cfRule type="expression" dxfId="4" priority="2752">
      <formula>AND($C7="Études &amp; DICT", $F7&gt;0, $G7&gt;0, $CP$7&gt;=$F7, $CP$7&lt;=($F7+ROUND(($G7-$F7+1)*$H7,0)-1))</formula>
    </cfRule>
    <cfRule type="expression" dxfId="5" priority="2753">
      <formula>AND($C7="Piquetage &amp; Implantation", $F7&gt;0, $G7&gt;0, $CP$7&gt;=$F7, $CP$7&lt;=$G7)</formula>
    </cfRule>
    <cfRule type="expression" dxfId="6" priority="2754">
      <formula>AND($C7="Piquetage &amp; Implantation", $F7&gt;0, $G7&gt;0, $CP$7&gt;=$F7, $CP$7&lt;=($F7+ROUND(($G7-$F7+1)*$H7,0)-1))</formula>
    </cfRule>
    <cfRule type="expression" dxfId="7" priority="2755">
      <formula>AND($C7="Préparation &amp; Signalisation", $F7&gt;0, $G7&gt;0, $CP$7&gt;=$F7, $CP$7&lt;=$G7)</formula>
    </cfRule>
    <cfRule type="expression" dxfId="8" priority="2756">
      <formula>AND($C7="Préparation &amp; Signalisation", $F7&gt;0, $G7&gt;0, $CP$7&gt;=$F7, $CP$7&lt;=($F7+ROUND(($G7-$F7+1)*$H7,0)-1))</formula>
    </cfRule>
    <cfRule type="expression" dxfId="9" priority="2757">
      <formula>AND($C7="Terrassement", $F7&gt;0, $G7&gt;0, $CP$7&gt;=$F7, $CP$7&lt;=$G7)</formula>
    </cfRule>
    <cfRule type="expression" dxfId="10" priority="2758">
      <formula>AND($C7="Terrassement", $F7&gt;0, $G7&gt;0, $CP$7&gt;=$F7, $CP$7&lt;=($F7+ROUND(($G7-$F7+1)*$H7,0)-1))</formula>
    </cfRule>
    <cfRule type="expression" dxfId="11" priority="2759">
      <formula>AND($C7="Réseaux (EU/EP/ER/GAZ)", $F7&gt;0, $G7&gt;0, $CP$7&gt;=$F7, $CP$7&lt;=$G7)</formula>
    </cfRule>
    <cfRule type="expression" dxfId="12" priority="2760">
      <formula>AND($C7="Réseaux (EU/EP/ER/GAZ)", $F7&gt;0, $G7&gt;0, $CP$7&gt;=$F7, $CP$7&lt;=($F7+ROUND(($G7-$F7+1)*$H7,0)-1))</formula>
    </cfRule>
    <cfRule type="expression" dxfId="13" priority="2761">
      <formula>AND($C7="Regard &amp; Branchement", $F7&gt;0, $G7&gt;0, $CP$7&gt;=$F7, $CP$7&lt;=$G7)</formula>
    </cfRule>
    <cfRule type="expression" dxfId="14" priority="2762">
      <formula>AND($C7="Regard &amp; Branchement", $F7&gt;0, $G7&gt;0, $CP$7&gt;=$F7, $CP$7&lt;=($F7+ROUND(($G7-$F7+1)*$H7,0)-1))</formula>
    </cfRule>
    <cfRule type="expression" dxfId="15" priority="2763">
      <formula>AND($C7="Structure (couche de forme)", $F7&gt;0, $G7&gt;0, $CP$7&gt;=$F7, $CP$7&lt;=$G7)</formula>
    </cfRule>
    <cfRule type="expression" dxfId="16" priority="2764">
      <formula>AND($C7="Structure (couche de forme)", $F7&gt;0, $G7&gt;0, $CP$7&gt;=$F7, $CP$7&lt;=($F7+ROUND(($G7-$F7+1)*$H7,0)-1))</formula>
    </cfRule>
    <cfRule type="expression" dxfId="17" priority="2765">
      <formula>AND($C7="Fondation/Grave", $F7&gt;0, $G7&gt;0, $CP$7&gt;=$F7, $CP$7&lt;=$G7)</formula>
    </cfRule>
    <cfRule type="expression" dxfId="18" priority="2766">
      <formula>AND($C7="Fondation/Grave", $F7&gt;0, $G7&gt;0, $CP$7&gt;=$F7, $CP$7&lt;=($F7+ROUND(($G7-$F7+1)*$H7,0)-1))</formula>
    </cfRule>
    <cfRule type="expression" dxfId="19" priority="2767">
      <formula>AND($C7="Enrobés / Béton", $F7&gt;0, $G7&gt;0, $CP$7&gt;=$F7, $CP$7&lt;=$G7)</formula>
    </cfRule>
    <cfRule type="expression" dxfId="20" priority="2768">
      <formula>AND($C7="Enrobés / Béton", $F7&gt;0, $G7&gt;0, $CP$7&gt;=$F7, $CP$7&lt;=($F7+ROUND(($G7-$F7+1)*$H7,0)-1))</formula>
    </cfRule>
    <cfRule type="expression" dxfId="21" priority="2769">
      <formula>AND($C7="Bordures &amp; Trottoirs", $F7&gt;0, $G7&gt;0, $CP$7&gt;=$F7, $CP$7&lt;=$G7)</formula>
    </cfRule>
    <cfRule type="expression" dxfId="22" priority="2770">
      <formula>AND($C7="Bordures &amp; Trottoirs", $F7&gt;0, $G7&gt;0, $CP$7&gt;=$F7, $CP$7&lt;=($F7+ROUND(($G7-$F7+1)*$H7,0)-1))</formula>
    </cfRule>
    <cfRule type="expression" dxfId="23" priority="2771">
      <formula>AND($C7="Caniveaux &amp; Avaloirs", $F7&gt;0, $G7&gt;0, $CP$7&gt;=$F7, $CP$7&lt;=$G7)</formula>
    </cfRule>
    <cfRule type="expression" dxfId="24" priority="2772">
      <formula>AND($C7="Caniveaux &amp; Avaloirs", $F7&gt;0, $G7&gt;0, $CP$7&gt;=$F7, $CP$7&lt;=($F7+ROUND(($G7-$F7+1)*$H7,0)-1))</formula>
    </cfRule>
    <cfRule type="expression" dxfId="25" priority="2773">
      <formula>AND($C7="Éclairage / Candélabres", $F7&gt;0, $G7&gt;0, $CP$7&gt;=$F7, $CP$7&lt;=$G7)</formula>
    </cfRule>
    <cfRule type="expression" dxfId="26" priority="2774">
      <formula>AND($C7="Éclairage / Candélabres", $F7&gt;0, $G7&gt;0, $CP$7&gt;=$F7, $CP$7&lt;=($F7+ROUND(($G7-$F7+1)*$H7,0)-1))</formula>
    </cfRule>
    <cfRule type="expression" dxfId="27" priority="2775">
      <formula>AND($C7="Marquage &amp; Signalétique", $F7&gt;0, $G7&gt;0, $CP$7&gt;=$F7, $CP$7&lt;=$G7)</formula>
    </cfRule>
    <cfRule type="expression" dxfId="28" priority="2776">
      <formula>AND($C7="Marquage &amp; Signalétique", $F7&gt;0, $G7&gt;0, $CP$7&gt;=$F7, $CP$7&lt;=($F7+ROUND(($G7-$F7+1)*$H7,0)-1))</formula>
    </cfRule>
    <cfRule type="expression" dxfId="29" priority="2777">
      <formula>AND($C7="Espaces verts / Finitions", $F7&gt;0, $G7&gt;0, $CP$7&gt;=$F7, $CP$7&lt;=$G7)</formula>
    </cfRule>
    <cfRule type="expression" dxfId="30" priority="2778">
      <formula>AND($C7="Espaces verts / Finitions", $F7&gt;0, $G7&gt;0, $CP$7&gt;=$F7, $CP$7&lt;=($F7+ROUND(($G7-$F7+1)*$H7,0)-1))</formula>
    </cfRule>
    <cfRule type="expression" dxfId="31" priority="2779">
      <formula>AND($C7="Réception &amp; Réserves", $F7&gt;0, $G7&gt;0, $CP$7&gt;=$F7, $CP$7&lt;=$G7)</formula>
    </cfRule>
    <cfRule type="expression" dxfId="32" priority="2780">
      <formula>AND($C7="Réception &amp; Réserves", $F7&gt;0, $G7&gt;0, $CP$7&gt;=$F7, $CP$7&lt;=($F7+ROUND(($G7-$F7+1)*$H7,0)-1))</formula>
    </cfRule>
    <cfRule type="expression" dxfId="0" priority="2781">
      <formula>AND($C7="Réouverture circulation", $F7&gt;0, $G7&gt;0, $CP$7&gt;=$F7, $CP$7&lt;=$G7)</formula>
    </cfRule>
    <cfRule type="expression" dxfId="33" priority="2782">
      <formula>AND($C7="Réouverture circulation", $F7&gt;0, $G7&gt;0, $CP$7&gt;=$F7, $CP$7&lt;=($F7+ROUND(($G7-$F7+1)*$H7,0)-1))</formula>
    </cfRule>
  </conditionalFormatting>
  <conditionalFormatting sqref="CQ7:CQ43">
    <cfRule type="expression" dxfId="0" priority="85">
      <formula>($CQ$7=TODAY())</formula>
    </cfRule>
  </conditionalFormatting>
  <conditionalFormatting sqref="CQ8:CQ43">
    <cfRule type="expression" dxfId="3" priority="2783">
      <formula>AND($C7="Études &amp; DICT", $F7&gt;0, $G7&gt;0, $CQ$7&gt;=$F7, $CQ$7&lt;=$G7)</formula>
    </cfRule>
    <cfRule type="expression" dxfId="4" priority="2784">
      <formula>AND($C7="Études &amp; DICT", $F7&gt;0, $G7&gt;0, $CQ$7&gt;=$F7, $CQ$7&lt;=($F7+ROUND(($G7-$F7+1)*$H7,0)-1))</formula>
    </cfRule>
    <cfRule type="expression" dxfId="5" priority="2785">
      <formula>AND($C7="Piquetage &amp; Implantation", $F7&gt;0, $G7&gt;0, $CQ$7&gt;=$F7, $CQ$7&lt;=$G7)</formula>
    </cfRule>
    <cfRule type="expression" dxfId="6" priority="2786">
      <formula>AND($C7="Piquetage &amp; Implantation", $F7&gt;0, $G7&gt;0, $CQ$7&gt;=$F7, $CQ$7&lt;=($F7+ROUND(($G7-$F7+1)*$H7,0)-1))</formula>
    </cfRule>
    <cfRule type="expression" dxfId="7" priority="2787">
      <formula>AND($C7="Préparation &amp; Signalisation", $F7&gt;0, $G7&gt;0, $CQ$7&gt;=$F7, $CQ$7&lt;=$G7)</formula>
    </cfRule>
    <cfRule type="expression" dxfId="8" priority="2788">
      <formula>AND($C7="Préparation &amp; Signalisation", $F7&gt;0, $G7&gt;0, $CQ$7&gt;=$F7, $CQ$7&lt;=($F7+ROUND(($G7-$F7+1)*$H7,0)-1))</formula>
    </cfRule>
    <cfRule type="expression" dxfId="9" priority="2789">
      <formula>AND($C7="Terrassement", $F7&gt;0, $G7&gt;0, $CQ$7&gt;=$F7, $CQ$7&lt;=$G7)</formula>
    </cfRule>
    <cfRule type="expression" dxfId="10" priority="2790">
      <formula>AND($C7="Terrassement", $F7&gt;0, $G7&gt;0, $CQ$7&gt;=$F7, $CQ$7&lt;=($F7+ROUND(($G7-$F7+1)*$H7,0)-1))</formula>
    </cfRule>
    <cfRule type="expression" dxfId="11" priority="2791">
      <formula>AND($C7="Réseaux (EU/EP/ER/GAZ)", $F7&gt;0, $G7&gt;0, $CQ$7&gt;=$F7, $CQ$7&lt;=$G7)</formula>
    </cfRule>
    <cfRule type="expression" dxfId="12" priority="2792">
      <formula>AND($C7="Réseaux (EU/EP/ER/GAZ)", $F7&gt;0, $G7&gt;0, $CQ$7&gt;=$F7, $CQ$7&lt;=($F7+ROUND(($G7-$F7+1)*$H7,0)-1))</formula>
    </cfRule>
    <cfRule type="expression" dxfId="13" priority="2793">
      <formula>AND($C7="Regard &amp; Branchement", $F7&gt;0, $G7&gt;0, $CQ$7&gt;=$F7, $CQ$7&lt;=$G7)</formula>
    </cfRule>
    <cfRule type="expression" dxfId="14" priority="2794">
      <formula>AND($C7="Regard &amp; Branchement", $F7&gt;0, $G7&gt;0, $CQ$7&gt;=$F7, $CQ$7&lt;=($F7+ROUND(($G7-$F7+1)*$H7,0)-1))</formula>
    </cfRule>
    <cfRule type="expression" dxfId="15" priority="2795">
      <formula>AND($C7="Structure (couche de forme)", $F7&gt;0, $G7&gt;0, $CQ$7&gt;=$F7, $CQ$7&lt;=$G7)</formula>
    </cfRule>
    <cfRule type="expression" dxfId="16" priority="2796">
      <formula>AND($C7="Structure (couche de forme)", $F7&gt;0, $G7&gt;0, $CQ$7&gt;=$F7, $CQ$7&lt;=($F7+ROUND(($G7-$F7+1)*$H7,0)-1))</formula>
    </cfRule>
    <cfRule type="expression" dxfId="17" priority="2797">
      <formula>AND($C7="Fondation/Grave", $F7&gt;0, $G7&gt;0, $CQ$7&gt;=$F7, $CQ$7&lt;=$G7)</formula>
    </cfRule>
    <cfRule type="expression" dxfId="18" priority="2798">
      <formula>AND($C7="Fondation/Grave", $F7&gt;0, $G7&gt;0, $CQ$7&gt;=$F7, $CQ$7&lt;=($F7+ROUND(($G7-$F7+1)*$H7,0)-1))</formula>
    </cfRule>
    <cfRule type="expression" dxfId="19" priority="2799">
      <formula>AND($C7="Enrobés / Béton", $F7&gt;0, $G7&gt;0, $CQ$7&gt;=$F7, $CQ$7&lt;=$G7)</formula>
    </cfRule>
    <cfRule type="expression" dxfId="20" priority="2800">
      <formula>AND($C7="Enrobés / Béton", $F7&gt;0, $G7&gt;0, $CQ$7&gt;=$F7, $CQ$7&lt;=($F7+ROUND(($G7-$F7+1)*$H7,0)-1))</formula>
    </cfRule>
    <cfRule type="expression" dxfId="21" priority="2801">
      <formula>AND($C7="Bordures &amp; Trottoirs", $F7&gt;0, $G7&gt;0, $CQ$7&gt;=$F7, $CQ$7&lt;=$G7)</formula>
    </cfRule>
    <cfRule type="expression" dxfId="22" priority="2802">
      <formula>AND($C7="Bordures &amp; Trottoirs", $F7&gt;0, $G7&gt;0, $CQ$7&gt;=$F7, $CQ$7&lt;=($F7+ROUND(($G7-$F7+1)*$H7,0)-1))</formula>
    </cfRule>
    <cfRule type="expression" dxfId="23" priority="2803">
      <formula>AND($C7="Caniveaux &amp; Avaloirs", $F7&gt;0, $G7&gt;0, $CQ$7&gt;=$F7, $CQ$7&lt;=$G7)</formula>
    </cfRule>
    <cfRule type="expression" dxfId="24" priority="2804">
      <formula>AND($C7="Caniveaux &amp; Avaloirs", $F7&gt;0, $G7&gt;0, $CQ$7&gt;=$F7, $CQ$7&lt;=($F7+ROUND(($G7-$F7+1)*$H7,0)-1))</formula>
    </cfRule>
    <cfRule type="expression" dxfId="25" priority="2805">
      <formula>AND($C7="Éclairage / Candélabres", $F7&gt;0, $G7&gt;0, $CQ$7&gt;=$F7, $CQ$7&lt;=$G7)</formula>
    </cfRule>
    <cfRule type="expression" dxfId="26" priority="2806">
      <formula>AND($C7="Éclairage / Candélabres", $F7&gt;0, $G7&gt;0, $CQ$7&gt;=$F7, $CQ$7&lt;=($F7+ROUND(($G7-$F7+1)*$H7,0)-1))</formula>
    </cfRule>
    <cfRule type="expression" dxfId="27" priority="2807">
      <formula>AND($C7="Marquage &amp; Signalétique", $F7&gt;0, $G7&gt;0, $CQ$7&gt;=$F7, $CQ$7&lt;=$G7)</formula>
    </cfRule>
    <cfRule type="expression" dxfId="28" priority="2808">
      <formula>AND($C7="Marquage &amp; Signalétique", $F7&gt;0, $G7&gt;0, $CQ$7&gt;=$F7, $CQ$7&lt;=($F7+ROUND(($G7-$F7+1)*$H7,0)-1))</formula>
    </cfRule>
    <cfRule type="expression" dxfId="29" priority="2809">
      <formula>AND($C7="Espaces verts / Finitions", $F7&gt;0, $G7&gt;0, $CQ$7&gt;=$F7, $CQ$7&lt;=$G7)</formula>
    </cfRule>
    <cfRule type="expression" dxfId="30" priority="2810">
      <formula>AND($C7="Espaces verts / Finitions", $F7&gt;0, $G7&gt;0, $CQ$7&gt;=$F7, $CQ$7&lt;=($F7+ROUND(($G7-$F7+1)*$H7,0)-1))</formula>
    </cfRule>
    <cfRule type="expression" dxfId="31" priority="2811">
      <formula>AND($C7="Réception &amp; Réserves", $F7&gt;0, $G7&gt;0, $CQ$7&gt;=$F7, $CQ$7&lt;=$G7)</formula>
    </cfRule>
    <cfRule type="expression" dxfId="32" priority="2812">
      <formula>AND($C7="Réception &amp; Réserves", $F7&gt;0, $G7&gt;0, $CQ$7&gt;=$F7, $CQ$7&lt;=($F7+ROUND(($G7-$F7+1)*$H7,0)-1))</formula>
    </cfRule>
    <cfRule type="expression" dxfId="0" priority="2813">
      <formula>AND($C7="Réouverture circulation", $F7&gt;0, $G7&gt;0, $CQ$7&gt;=$F7, $CQ$7&lt;=$G7)</formula>
    </cfRule>
    <cfRule type="expression" dxfId="33" priority="2814">
      <formula>AND($C7="Réouverture circulation", $F7&gt;0, $G7&gt;0, $CQ$7&gt;=$F7, $CQ$7&lt;=($F7+ROUND(($G7-$F7+1)*$H7,0)-1))</formula>
    </cfRule>
  </conditionalFormatting>
  <conditionalFormatting sqref="CR7:CR43">
    <cfRule type="expression" dxfId="0" priority="86">
      <formula>($CR$7=TODAY())</formula>
    </cfRule>
  </conditionalFormatting>
  <conditionalFormatting sqref="CR8:CR43">
    <cfRule type="expression" dxfId="3" priority="2815">
      <formula>AND($C7="Études &amp; DICT", $F7&gt;0, $G7&gt;0, $CR$7&gt;=$F7, $CR$7&lt;=$G7)</formula>
    </cfRule>
    <cfRule type="expression" dxfId="4" priority="2816">
      <formula>AND($C7="Études &amp; DICT", $F7&gt;0, $G7&gt;0, $CR$7&gt;=$F7, $CR$7&lt;=($F7+ROUND(($G7-$F7+1)*$H7,0)-1))</formula>
    </cfRule>
    <cfRule type="expression" dxfId="5" priority="2817">
      <formula>AND($C7="Piquetage &amp; Implantation", $F7&gt;0, $G7&gt;0, $CR$7&gt;=$F7, $CR$7&lt;=$G7)</formula>
    </cfRule>
    <cfRule type="expression" dxfId="6" priority="2818">
      <formula>AND($C7="Piquetage &amp; Implantation", $F7&gt;0, $G7&gt;0, $CR$7&gt;=$F7, $CR$7&lt;=($F7+ROUND(($G7-$F7+1)*$H7,0)-1))</formula>
    </cfRule>
    <cfRule type="expression" dxfId="7" priority="2819">
      <formula>AND($C7="Préparation &amp; Signalisation", $F7&gt;0, $G7&gt;0, $CR$7&gt;=$F7, $CR$7&lt;=$G7)</formula>
    </cfRule>
    <cfRule type="expression" dxfId="8" priority="2820">
      <formula>AND($C7="Préparation &amp; Signalisation", $F7&gt;0, $G7&gt;0, $CR$7&gt;=$F7, $CR$7&lt;=($F7+ROUND(($G7-$F7+1)*$H7,0)-1))</formula>
    </cfRule>
    <cfRule type="expression" dxfId="9" priority="2821">
      <formula>AND($C7="Terrassement", $F7&gt;0, $G7&gt;0, $CR$7&gt;=$F7, $CR$7&lt;=$G7)</formula>
    </cfRule>
    <cfRule type="expression" dxfId="10" priority="2822">
      <formula>AND($C7="Terrassement", $F7&gt;0, $G7&gt;0, $CR$7&gt;=$F7, $CR$7&lt;=($F7+ROUND(($G7-$F7+1)*$H7,0)-1))</formula>
    </cfRule>
    <cfRule type="expression" dxfId="11" priority="2823">
      <formula>AND($C7="Réseaux (EU/EP/ER/GAZ)", $F7&gt;0, $G7&gt;0, $CR$7&gt;=$F7, $CR$7&lt;=$G7)</formula>
    </cfRule>
    <cfRule type="expression" dxfId="12" priority="2824">
      <formula>AND($C7="Réseaux (EU/EP/ER/GAZ)", $F7&gt;0, $G7&gt;0, $CR$7&gt;=$F7, $CR$7&lt;=($F7+ROUND(($G7-$F7+1)*$H7,0)-1))</formula>
    </cfRule>
    <cfRule type="expression" dxfId="13" priority="2825">
      <formula>AND($C7="Regard &amp; Branchement", $F7&gt;0, $G7&gt;0, $CR$7&gt;=$F7, $CR$7&lt;=$G7)</formula>
    </cfRule>
    <cfRule type="expression" dxfId="14" priority="2826">
      <formula>AND($C7="Regard &amp; Branchement", $F7&gt;0, $G7&gt;0, $CR$7&gt;=$F7, $CR$7&lt;=($F7+ROUND(($G7-$F7+1)*$H7,0)-1))</formula>
    </cfRule>
    <cfRule type="expression" dxfId="15" priority="2827">
      <formula>AND($C7="Structure (couche de forme)", $F7&gt;0, $G7&gt;0, $CR$7&gt;=$F7, $CR$7&lt;=$G7)</formula>
    </cfRule>
    <cfRule type="expression" dxfId="16" priority="2828">
      <formula>AND($C7="Structure (couche de forme)", $F7&gt;0, $G7&gt;0, $CR$7&gt;=$F7, $CR$7&lt;=($F7+ROUND(($G7-$F7+1)*$H7,0)-1))</formula>
    </cfRule>
    <cfRule type="expression" dxfId="17" priority="2829">
      <formula>AND($C7="Fondation/Grave", $F7&gt;0, $G7&gt;0, $CR$7&gt;=$F7, $CR$7&lt;=$G7)</formula>
    </cfRule>
    <cfRule type="expression" dxfId="18" priority="2830">
      <formula>AND($C7="Fondation/Grave", $F7&gt;0, $G7&gt;0, $CR$7&gt;=$F7, $CR$7&lt;=($F7+ROUND(($G7-$F7+1)*$H7,0)-1))</formula>
    </cfRule>
    <cfRule type="expression" dxfId="19" priority="2831">
      <formula>AND($C7="Enrobés / Béton", $F7&gt;0, $G7&gt;0, $CR$7&gt;=$F7, $CR$7&lt;=$G7)</formula>
    </cfRule>
    <cfRule type="expression" dxfId="20" priority="2832">
      <formula>AND($C7="Enrobés / Béton", $F7&gt;0, $G7&gt;0, $CR$7&gt;=$F7, $CR$7&lt;=($F7+ROUND(($G7-$F7+1)*$H7,0)-1))</formula>
    </cfRule>
    <cfRule type="expression" dxfId="21" priority="2833">
      <formula>AND($C7="Bordures &amp; Trottoirs", $F7&gt;0, $G7&gt;0, $CR$7&gt;=$F7, $CR$7&lt;=$G7)</formula>
    </cfRule>
    <cfRule type="expression" dxfId="22" priority="2834">
      <formula>AND($C7="Bordures &amp; Trottoirs", $F7&gt;0, $G7&gt;0, $CR$7&gt;=$F7, $CR$7&lt;=($F7+ROUND(($G7-$F7+1)*$H7,0)-1))</formula>
    </cfRule>
    <cfRule type="expression" dxfId="23" priority="2835">
      <formula>AND($C7="Caniveaux &amp; Avaloirs", $F7&gt;0, $G7&gt;0, $CR$7&gt;=$F7, $CR$7&lt;=$G7)</formula>
    </cfRule>
    <cfRule type="expression" dxfId="24" priority="2836">
      <formula>AND($C7="Caniveaux &amp; Avaloirs", $F7&gt;0, $G7&gt;0, $CR$7&gt;=$F7, $CR$7&lt;=($F7+ROUND(($G7-$F7+1)*$H7,0)-1))</formula>
    </cfRule>
    <cfRule type="expression" dxfId="25" priority="2837">
      <formula>AND($C7="Éclairage / Candélabres", $F7&gt;0, $G7&gt;0, $CR$7&gt;=$F7, $CR$7&lt;=$G7)</formula>
    </cfRule>
    <cfRule type="expression" dxfId="26" priority="2838">
      <formula>AND($C7="Éclairage / Candélabres", $F7&gt;0, $G7&gt;0, $CR$7&gt;=$F7, $CR$7&lt;=($F7+ROUND(($G7-$F7+1)*$H7,0)-1))</formula>
    </cfRule>
    <cfRule type="expression" dxfId="27" priority="2839">
      <formula>AND($C7="Marquage &amp; Signalétique", $F7&gt;0, $G7&gt;0, $CR$7&gt;=$F7, $CR$7&lt;=$G7)</formula>
    </cfRule>
    <cfRule type="expression" dxfId="28" priority="2840">
      <formula>AND($C7="Marquage &amp; Signalétique", $F7&gt;0, $G7&gt;0, $CR$7&gt;=$F7, $CR$7&lt;=($F7+ROUND(($G7-$F7+1)*$H7,0)-1))</formula>
    </cfRule>
    <cfRule type="expression" dxfId="29" priority="2841">
      <formula>AND($C7="Espaces verts / Finitions", $F7&gt;0, $G7&gt;0, $CR$7&gt;=$F7, $CR$7&lt;=$G7)</formula>
    </cfRule>
    <cfRule type="expression" dxfId="30" priority="2842">
      <formula>AND($C7="Espaces verts / Finitions", $F7&gt;0, $G7&gt;0, $CR$7&gt;=$F7, $CR$7&lt;=($F7+ROUND(($G7-$F7+1)*$H7,0)-1))</formula>
    </cfRule>
    <cfRule type="expression" dxfId="31" priority="2843">
      <formula>AND($C7="Réception &amp; Réserves", $F7&gt;0, $G7&gt;0, $CR$7&gt;=$F7, $CR$7&lt;=$G7)</formula>
    </cfRule>
    <cfRule type="expression" dxfId="32" priority="2844">
      <formula>AND($C7="Réception &amp; Réserves", $F7&gt;0, $G7&gt;0, $CR$7&gt;=$F7, $CR$7&lt;=($F7+ROUND(($G7-$F7+1)*$H7,0)-1))</formula>
    </cfRule>
    <cfRule type="expression" dxfId="0" priority="2845">
      <formula>AND($C7="Réouverture circulation", $F7&gt;0, $G7&gt;0, $CR$7&gt;=$F7, $CR$7&lt;=$G7)</formula>
    </cfRule>
    <cfRule type="expression" dxfId="33" priority="2846">
      <formula>AND($C7="Réouverture circulation", $F7&gt;0, $G7&gt;0, $CR$7&gt;=$F7, $CR$7&lt;=($F7+ROUND(($G7-$F7+1)*$H7,0)-1))</formula>
    </cfRule>
  </conditionalFormatting>
  <conditionalFormatting sqref="CS7:CS43">
    <cfRule type="expression" dxfId="0" priority="87">
      <formula>($CS$7=TODAY())</formula>
    </cfRule>
  </conditionalFormatting>
  <conditionalFormatting sqref="CS8:CS43">
    <cfRule type="expression" dxfId="3" priority="2847">
      <formula>AND($C7="Études &amp; DICT", $F7&gt;0, $G7&gt;0, $CS$7&gt;=$F7, $CS$7&lt;=$G7)</formula>
    </cfRule>
    <cfRule type="expression" dxfId="4" priority="2848">
      <formula>AND($C7="Études &amp; DICT", $F7&gt;0, $G7&gt;0, $CS$7&gt;=$F7, $CS$7&lt;=($F7+ROUND(($G7-$F7+1)*$H7,0)-1))</formula>
    </cfRule>
    <cfRule type="expression" dxfId="5" priority="2849">
      <formula>AND($C7="Piquetage &amp; Implantation", $F7&gt;0, $G7&gt;0, $CS$7&gt;=$F7, $CS$7&lt;=$G7)</formula>
    </cfRule>
    <cfRule type="expression" dxfId="6" priority="2850">
      <formula>AND($C7="Piquetage &amp; Implantation", $F7&gt;0, $G7&gt;0, $CS$7&gt;=$F7, $CS$7&lt;=($F7+ROUND(($G7-$F7+1)*$H7,0)-1))</formula>
    </cfRule>
    <cfRule type="expression" dxfId="7" priority="2851">
      <formula>AND($C7="Préparation &amp; Signalisation", $F7&gt;0, $G7&gt;0, $CS$7&gt;=$F7, $CS$7&lt;=$G7)</formula>
    </cfRule>
    <cfRule type="expression" dxfId="8" priority="2852">
      <formula>AND($C7="Préparation &amp; Signalisation", $F7&gt;0, $G7&gt;0, $CS$7&gt;=$F7, $CS$7&lt;=($F7+ROUND(($G7-$F7+1)*$H7,0)-1))</formula>
    </cfRule>
    <cfRule type="expression" dxfId="9" priority="2853">
      <formula>AND($C7="Terrassement", $F7&gt;0, $G7&gt;0, $CS$7&gt;=$F7, $CS$7&lt;=$G7)</formula>
    </cfRule>
    <cfRule type="expression" dxfId="10" priority="2854">
      <formula>AND($C7="Terrassement", $F7&gt;0, $G7&gt;0, $CS$7&gt;=$F7, $CS$7&lt;=($F7+ROUND(($G7-$F7+1)*$H7,0)-1))</formula>
    </cfRule>
    <cfRule type="expression" dxfId="11" priority="2855">
      <formula>AND($C7="Réseaux (EU/EP/ER/GAZ)", $F7&gt;0, $G7&gt;0, $CS$7&gt;=$F7, $CS$7&lt;=$G7)</formula>
    </cfRule>
    <cfRule type="expression" dxfId="12" priority="2856">
      <formula>AND($C7="Réseaux (EU/EP/ER/GAZ)", $F7&gt;0, $G7&gt;0, $CS$7&gt;=$F7, $CS$7&lt;=($F7+ROUND(($G7-$F7+1)*$H7,0)-1))</formula>
    </cfRule>
    <cfRule type="expression" dxfId="13" priority="2857">
      <formula>AND($C7="Regard &amp; Branchement", $F7&gt;0, $G7&gt;0, $CS$7&gt;=$F7, $CS$7&lt;=$G7)</formula>
    </cfRule>
    <cfRule type="expression" dxfId="14" priority="2858">
      <formula>AND($C7="Regard &amp; Branchement", $F7&gt;0, $G7&gt;0, $CS$7&gt;=$F7, $CS$7&lt;=($F7+ROUND(($G7-$F7+1)*$H7,0)-1))</formula>
    </cfRule>
    <cfRule type="expression" dxfId="15" priority="2859">
      <formula>AND($C7="Structure (couche de forme)", $F7&gt;0, $G7&gt;0, $CS$7&gt;=$F7, $CS$7&lt;=$G7)</formula>
    </cfRule>
    <cfRule type="expression" dxfId="16" priority="2860">
      <formula>AND($C7="Structure (couche de forme)", $F7&gt;0, $G7&gt;0, $CS$7&gt;=$F7, $CS$7&lt;=($F7+ROUND(($G7-$F7+1)*$H7,0)-1))</formula>
    </cfRule>
    <cfRule type="expression" dxfId="17" priority="2861">
      <formula>AND($C7="Fondation/Grave", $F7&gt;0, $G7&gt;0, $CS$7&gt;=$F7, $CS$7&lt;=$G7)</formula>
    </cfRule>
    <cfRule type="expression" dxfId="18" priority="2862">
      <formula>AND($C7="Fondation/Grave", $F7&gt;0, $G7&gt;0, $CS$7&gt;=$F7, $CS$7&lt;=($F7+ROUND(($G7-$F7+1)*$H7,0)-1))</formula>
    </cfRule>
    <cfRule type="expression" dxfId="19" priority="2863">
      <formula>AND($C7="Enrobés / Béton", $F7&gt;0, $G7&gt;0, $CS$7&gt;=$F7, $CS$7&lt;=$G7)</formula>
    </cfRule>
    <cfRule type="expression" dxfId="20" priority="2864">
      <formula>AND($C7="Enrobés / Béton", $F7&gt;0, $G7&gt;0, $CS$7&gt;=$F7, $CS$7&lt;=($F7+ROUND(($G7-$F7+1)*$H7,0)-1))</formula>
    </cfRule>
    <cfRule type="expression" dxfId="21" priority="2865">
      <formula>AND($C7="Bordures &amp; Trottoirs", $F7&gt;0, $G7&gt;0, $CS$7&gt;=$F7, $CS$7&lt;=$G7)</formula>
    </cfRule>
    <cfRule type="expression" dxfId="22" priority="2866">
      <formula>AND($C7="Bordures &amp; Trottoirs", $F7&gt;0, $G7&gt;0, $CS$7&gt;=$F7, $CS$7&lt;=($F7+ROUND(($G7-$F7+1)*$H7,0)-1))</formula>
    </cfRule>
    <cfRule type="expression" dxfId="23" priority="2867">
      <formula>AND($C7="Caniveaux &amp; Avaloirs", $F7&gt;0, $G7&gt;0, $CS$7&gt;=$F7, $CS$7&lt;=$G7)</formula>
    </cfRule>
    <cfRule type="expression" dxfId="24" priority="2868">
      <formula>AND($C7="Caniveaux &amp; Avaloirs", $F7&gt;0, $G7&gt;0, $CS$7&gt;=$F7, $CS$7&lt;=($F7+ROUND(($G7-$F7+1)*$H7,0)-1))</formula>
    </cfRule>
    <cfRule type="expression" dxfId="25" priority="2869">
      <formula>AND($C7="Éclairage / Candélabres", $F7&gt;0, $G7&gt;0, $CS$7&gt;=$F7, $CS$7&lt;=$G7)</formula>
    </cfRule>
    <cfRule type="expression" dxfId="26" priority="2870">
      <formula>AND($C7="Éclairage / Candélabres", $F7&gt;0, $G7&gt;0, $CS$7&gt;=$F7, $CS$7&lt;=($F7+ROUND(($G7-$F7+1)*$H7,0)-1))</formula>
    </cfRule>
    <cfRule type="expression" dxfId="27" priority="2871">
      <formula>AND($C7="Marquage &amp; Signalétique", $F7&gt;0, $G7&gt;0, $CS$7&gt;=$F7, $CS$7&lt;=$G7)</formula>
    </cfRule>
    <cfRule type="expression" dxfId="28" priority="2872">
      <formula>AND($C7="Marquage &amp; Signalétique", $F7&gt;0, $G7&gt;0, $CS$7&gt;=$F7, $CS$7&lt;=($F7+ROUND(($G7-$F7+1)*$H7,0)-1))</formula>
    </cfRule>
    <cfRule type="expression" dxfId="29" priority="2873">
      <formula>AND($C7="Espaces verts / Finitions", $F7&gt;0, $G7&gt;0, $CS$7&gt;=$F7, $CS$7&lt;=$G7)</formula>
    </cfRule>
    <cfRule type="expression" dxfId="30" priority="2874">
      <formula>AND($C7="Espaces verts / Finitions", $F7&gt;0, $G7&gt;0, $CS$7&gt;=$F7, $CS$7&lt;=($F7+ROUND(($G7-$F7+1)*$H7,0)-1))</formula>
    </cfRule>
    <cfRule type="expression" dxfId="31" priority="2875">
      <formula>AND($C7="Réception &amp; Réserves", $F7&gt;0, $G7&gt;0, $CS$7&gt;=$F7, $CS$7&lt;=$G7)</formula>
    </cfRule>
    <cfRule type="expression" dxfId="32" priority="2876">
      <formula>AND($C7="Réception &amp; Réserves", $F7&gt;0, $G7&gt;0, $CS$7&gt;=$F7, $CS$7&lt;=($F7+ROUND(($G7-$F7+1)*$H7,0)-1))</formula>
    </cfRule>
    <cfRule type="expression" dxfId="0" priority="2877">
      <formula>AND($C7="Réouverture circulation", $F7&gt;0, $G7&gt;0, $CS$7&gt;=$F7, $CS$7&lt;=$G7)</formula>
    </cfRule>
    <cfRule type="expression" dxfId="33" priority="2878">
      <formula>AND($C7="Réouverture circulation", $F7&gt;0, $G7&gt;0, $CS$7&gt;=$F7, $CS$7&lt;=($F7+ROUND(($G7-$F7+1)*$H7,0)-1))</formula>
    </cfRule>
  </conditionalFormatting>
  <conditionalFormatting sqref="CT7:CT43">
    <cfRule type="expression" dxfId="0" priority="88">
      <formula>($CT$7=TODAY())</formula>
    </cfRule>
  </conditionalFormatting>
  <conditionalFormatting sqref="CT8:CT43">
    <cfRule type="expression" dxfId="3" priority="2879">
      <formula>AND($C7="Études &amp; DICT", $F7&gt;0, $G7&gt;0, $CT$7&gt;=$F7, $CT$7&lt;=$G7)</formula>
    </cfRule>
    <cfRule type="expression" dxfId="4" priority="2880">
      <formula>AND($C7="Études &amp; DICT", $F7&gt;0, $G7&gt;0, $CT$7&gt;=$F7, $CT$7&lt;=($F7+ROUND(($G7-$F7+1)*$H7,0)-1))</formula>
    </cfRule>
    <cfRule type="expression" dxfId="5" priority="2881">
      <formula>AND($C7="Piquetage &amp; Implantation", $F7&gt;0, $G7&gt;0, $CT$7&gt;=$F7, $CT$7&lt;=$G7)</formula>
    </cfRule>
    <cfRule type="expression" dxfId="6" priority="2882">
      <formula>AND($C7="Piquetage &amp; Implantation", $F7&gt;0, $G7&gt;0, $CT$7&gt;=$F7, $CT$7&lt;=($F7+ROUND(($G7-$F7+1)*$H7,0)-1))</formula>
    </cfRule>
    <cfRule type="expression" dxfId="7" priority="2883">
      <formula>AND($C7="Préparation &amp; Signalisation", $F7&gt;0, $G7&gt;0, $CT$7&gt;=$F7, $CT$7&lt;=$G7)</formula>
    </cfRule>
    <cfRule type="expression" dxfId="8" priority="2884">
      <formula>AND($C7="Préparation &amp; Signalisation", $F7&gt;0, $G7&gt;0, $CT$7&gt;=$F7, $CT$7&lt;=($F7+ROUND(($G7-$F7+1)*$H7,0)-1))</formula>
    </cfRule>
    <cfRule type="expression" dxfId="9" priority="2885">
      <formula>AND($C7="Terrassement", $F7&gt;0, $G7&gt;0, $CT$7&gt;=$F7, $CT$7&lt;=$G7)</formula>
    </cfRule>
    <cfRule type="expression" dxfId="10" priority="2886">
      <formula>AND($C7="Terrassement", $F7&gt;0, $G7&gt;0, $CT$7&gt;=$F7, $CT$7&lt;=($F7+ROUND(($G7-$F7+1)*$H7,0)-1))</formula>
    </cfRule>
    <cfRule type="expression" dxfId="11" priority="2887">
      <formula>AND($C7="Réseaux (EU/EP/ER/GAZ)", $F7&gt;0, $G7&gt;0, $CT$7&gt;=$F7, $CT$7&lt;=$G7)</formula>
    </cfRule>
    <cfRule type="expression" dxfId="12" priority="2888">
      <formula>AND($C7="Réseaux (EU/EP/ER/GAZ)", $F7&gt;0, $G7&gt;0, $CT$7&gt;=$F7, $CT$7&lt;=($F7+ROUND(($G7-$F7+1)*$H7,0)-1))</formula>
    </cfRule>
    <cfRule type="expression" dxfId="13" priority="2889">
      <formula>AND($C7="Regard &amp; Branchement", $F7&gt;0, $G7&gt;0, $CT$7&gt;=$F7, $CT$7&lt;=$G7)</formula>
    </cfRule>
    <cfRule type="expression" dxfId="14" priority="2890">
      <formula>AND($C7="Regard &amp; Branchement", $F7&gt;0, $G7&gt;0, $CT$7&gt;=$F7, $CT$7&lt;=($F7+ROUND(($G7-$F7+1)*$H7,0)-1))</formula>
    </cfRule>
    <cfRule type="expression" dxfId="15" priority="2891">
      <formula>AND($C7="Structure (couche de forme)", $F7&gt;0, $G7&gt;0, $CT$7&gt;=$F7, $CT$7&lt;=$G7)</formula>
    </cfRule>
    <cfRule type="expression" dxfId="16" priority="2892">
      <formula>AND($C7="Structure (couche de forme)", $F7&gt;0, $G7&gt;0, $CT$7&gt;=$F7, $CT$7&lt;=($F7+ROUND(($G7-$F7+1)*$H7,0)-1))</formula>
    </cfRule>
    <cfRule type="expression" dxfId="17" priority="2893">
      <formula>AND($C7="Fondation/Grave", $F7&gt;0, $G7&gt;0, $CT$7&gt;=$F7, $CT$7&lt;=$G7)</formula>
    </cfRule>
    <cfRule type="expression" dxfId="18" priority="2894">
      <formula>AND($C7="Fondation/Grave", $F7&gt;0, $G7&gt;0, $CT$7&gt;=$F7, $CT$7&lt;=($F7+ROUND(($G7-$F7+1)*$H7,0)-1))</formula>
    </cfRule>
    <cfRule type="expression" dxfId="19" priority="2895">
      <formula>AND($C7="Enrobés / Béton", $F7&gt;0, $G7&gt;0, $CT$7&gt;=$F7, $CT$7&lt;=$G7)</formula>
    </cfRule>
    <cfRule type="expression" dxfId="20" priority="2896">
      <formula>AND($C7="Enrobés / Béton", $F7&gt;0, $G7&gt;0, $CT$7&gt;=$F7, $CT$7&lt;=($F7+ROUND(($G7-$F7+1)*$H7,0)-1))</formula>
    </cfRule>
    <cfRule type="expression" dxfId="21" priority="2897">
      <formula>AND($C7="Bordures &amp; Trottoirs", $F7&gt;0, $G7&gt;0, $CT$7&gt;=$F7, $CT$7&lt;=$G7)</formula>
    </cfRule>
    <cfRule type="expression" dxfId="22" priority="2898">
      <formula>AND($C7="Bordures &amp; Trottoirs", $F7&gt;0, $G7&gt;0, $CT$7&gt;=$F7, $CT$7&lt;=($F7+ROUND(($G7-$F7+1)*$H7,0)-1))</formula>
    </cfRule>
    <cfRule type="expression" dxfId="23" priority="2899">
      <formula>AND($C7="Caniveaux &amp; Avaloirs", $F7&gt;0, $G7&gt;0, $CT$7&gt;=$F7, $CT$7&lt;=$G7)</formula>
    </cfRule>
    <cfRule type="expression" dxfId="24" priority="2900">
      <formula>AND($C7="Caniveaux &amp; Avaloirs", $F7&gt;0, $G7&gt;0, $CT$7&gt;=$F7, $CT$7&lt;=($F7+ROUND(($G7-$F7+1)*$H7,0)-1))</formula>
    </cfRule>
    <cfRule type="expression" dxfId="25" priority="2901">
      <formula>AND($C7="Éclairage / Candélabres", $F7&gt;0, $G7&gt;0, $CT$7&gt;=$F7, $CT$7&lt;=$G7)</formula>
    </cfRule>
    <cfRule type="expression" dxfId="26" priority="2902">
      <formula>AND($C7="Éclairage / Candélabres", $F7&gt;0, $G7&gt;0, $CT$7&gt;=$F7, $CT$7&lt;=($F7+ROUND(($G7-$F7+1)*$H7,0)-1))</formula>
    </cfRule>
    <cfRule type="expression" dxfId="27" priority="2903">
      <formula>AND($C7="Marquage &amp; Signalétique", $F7&gt;0, $G7&gt;0, $CT$7&gt;=$F7, $CT$7&lt;=$G7)</formula>
    </cfRule>
    <cfRule type="expression" dxfId="28" priority="2904">
      <formula>AND($C7="Marquage &amp; Signalétique", $F7&gt;0, $G7&gt;0, $CT$7&gt;=$F7, $CT$7&lt;=($F7+ROUND(($G7-$F7+1)*$H7,0)-1))</formula>
    </cfRule>
    <cfRule type="expression" dxfId="29" priority="2905">
      <formula>AND($C7="Espaces verts / Finitions", $F7&gt;0, $G7&gt;0, $CT$7&gt;=$F7, $CT$7&lt;=$G7)</formula>
    </cfRule>
    <cfRule type="expression" dxfId="30" priority="2906">
      <formula>AND($C7="Espaces verts / Finitions", $F7&gt;0, $G7&gt;0, $CT$7&gt;=$F7, $CT$7&lt;=($F7+ROUND(($G7-$F7+1)*$H7,0)-1))</formula>
    </cfRule>
    <cfRule type="expression" dxfId="31" priority="2907">
      <formula>AND($C7="Réception &amp; Réserves", $F7&gt;0, $G7&gt;0, $CT$7&gt;=$F7, $CT$7&lt;=$G7)</formula>
    </cfRule>
    <cfRule type="expression" dxfId="32" priority="2908">
      <formula>AND($C7="Réception &amp; Réserves", $F7&gt;0, $G7&gt;0, $CT$7&gt;=$F7, $CT$7&lt;=($F7+ROUND(($G7-$F7+1)*$H7,0)-1))</formula>
    </cfRule>
    <cfRule type="expression" dxfId="0" priority="2909">
      <formula>AND($C7="Réouverture circulation", $F7&gt;0, $G7&gt;0, $CT$7&gt;=$F7, $CT$7&lt;=$G7)</formula>
    </cfRule>
    <cfRule type="expression" dxfId="33" priority="2910">
      <formula>AND($C7="Réouverture circulation", $F7&gt;0, $G7&gt;0, $CT$7&gt;=$F7, $CT$7&lt;=($F7+ROUND(($G7-$F7+1)*$H7,0)-1))</formula>
    </cfRule>
  </conditionalFormatting>
  <conditionalFormatting sqref="CU7:CU43">
    <cfRule type="expression" dxfId="0" priority="89">
      <formula>($CU$7=TODAY())</formula>
    </cfRule>
  </conditionalFormatting>
  <conditionalFormatting sqref="CU8:CU43">
    <cfRule type="expression" dxfId="3" priority="2911">
      <formula>AND($C7="Études &amp; DICT", $F7&gt;0, $G7&gt;0, $CU$7&gt;=$F7, $CU$7&lt;=$G7)</formula>
    </cfRule>
    <cfRule type="expression" dxfId="4" priority="2912">
      <formula>AND($C7="Études &amp; DICT", $F7&gt;0, $G7&gt;0, $CU$7&gt;=$F7, $CU$7&lt;=($F7+ROUND(($G7-$F7+1)*$H7,0)-1))</formula>
    </cfRule>
    <cfRule type="expression" dxfId="5" priority="2913">
      <formula>AND($C7="Piquetage &amp; Implantation", $F7&gt;0, $G7&gt;0, $CU$7&gt;=$F7, $CU$7&lt;=$G7)</formula>
    </cfRule>
    <cfRule type="expression" dxfId="6" priority="2914">
      <formula>AND($C7="Piquetage &amp; Implantation", $F7&gt;0, $G7&gt;0, $CU$7&gt;=$F7, $CU$7&lt;=($F7+ROUND(($G7-$F7+1)*$H7,0)-1))</formula>
    </cfRule>
    <cfRule type="expression" dxfId="7" priority="2915">
      <formula>AND($C7="Préparation &amp; Signalisation", $F7&gt;0, $G7&gt;0, $CU$7&gt;=$F7, $CU$7&lt;=$G7)</formula>
    </cfRule>
    <cfRule type="expression" dxfId="8" priority="2916">
      <formula>AND($C7="Préparation &amp; Signalisation", $F7&gt;0, $G7&gt;0, $CU$7&gt;=$F7, $CU$7&lt;=($F7+ROUND(($G7-$F7+1)*$H7,0)-1))</formula>
    </cfRule>
    <cfRule type="expression" dxfId="9" priority="2917">
      <formula>AND($C7="Terrassement", $F7&gt;0, $G7&gt;0, $CU$7&gt;=$F7, $CU$7&lt;=$G7)</formula>
    </cfRule>
    <cfRule type="expression" dxfId="10" priority="2918">
      <formula>AND($C7="Terrassement", $F7&gt;0, $G7&gt;0, $CU$7&gt;=$F7, $CU$7&lt;=($F7+ROUND(($G7-$F7+1)*$H7,0)-1))</formula>
    </cfRule>
    <cfRule type="expression" dxfId="11" priority="2919">
      <formula>AND($C7="Réseaux (EU/EP/ER/GAZ)", $F7&gt;0, $G7&gt;0, $CU$7&gt;=$F7, $CU$7&lt;=$G7)</formula>
    </cfRule>
    <cfRule type="expression" dxfId="12" priority="2920">
      <formula>AND($C7="Réseaux (EU/EP/ER/GAZ)", $F7&gt;0, $G7&gt;0, $CU$7&gt;=$F7, $CU$7&lt;=($F7+ROUND(($G7-$F7+1)*$H7,0)-1))</formula>
    </cfRule>
    <cfRule type="expression" dxfId="13" priority="2921">
      <formula>AND($C7="Regard &amp; Branchement", $F7&gt;0, $G7&gt;0, $CU$7&gt;=$F7, $CU$7&lt;=$G7)</formula>
    </cfRule>
    <cfRule type="expression" dxfId="14" priority="2922">
      <formula>AND($C7="Regard &amp; Branchement", $F7&gt;0, $G7&gt;0, $CU$7&gt;=$F7, $CU$7&lt;=($F7+ROUND(($G7-$F7+1)*$H7,0)-1))</formula>
    </cfRule>
    <cfRule type="expression" dxfId="15" priority="2923">
      <formula>AND($C7="Structure (couche de forme)", $F7&gt;0, $G7&gt;0, $CU$7&gt;=$F7, $CU$7&lt;=$G7)</formula>
    </cfRule>
    <cfRule type="expression" dxfId="16" priority="2924">
      <formula>AND($C7="Structure (couche de forme)", $F7&gt;0, $G7&gt;0, $CU$7&gt;=$F7, $CU$7&lt;=($F7+ROUND(($G7-$F7+1)*$H7,0)-1))</formula>
    </cfRule>
    <cfRule type="expression" dxfId="17" priority="2925">
      <formula>AND($C7="Fondation/Grave", $F7&gt;0, $G7&gt;0, $CU$7&gt;=$F7, $CU$7&lt;=$G7)</formula>
    </cfRule>
    <cfRule type="expression" dxfId="18" priority="2926">
      <formula>AND($C7="Fondation/Grave", $F7&gt;0, $G7&gt;0, $CU$7&gt;=$F7, $CU$7&lt;=($F7+ROUND(($G7-$F7+1)*$H7,0)-1))</formula>
    </cfRule>
    <cfRule type="expression" dxfId="19" priority="2927">
      <formula>AND($C7="Enrobés / Béton", $F7&gt;0, $G7&gt;0, $CU$7&gt;=$F7, $CU$7&lt;=$G7)</formula>
    </cfRule>
    <cfRule type="expression" dxfId="20" priority="2928">
      <formula>AND($C7="Enrobés / Béton", $F7&gt;0, $G7&gt;0, $CU$7&gt;=$F7, $CU$7&lt;=($F7+ROUND(($G7-$F7+1)*$H7,0)-1))</formula>
    </cfRule>
    <cfRule type="expression" dxfId="21" priority="2929">
      <formula>AND($C7="Bordures &amp; Trottoirs", $F7&gt;0, $G7&gt;0, $CU$7&gt;=$F7, $CU$7&lt;=$G7)</formula>
    </cfRule>
    <cfRule type="expression" dxfId="22" priority="2930">
      <formula>AND($C7="Bordures &amp; Trottoirs", $F7&gt;0, $G7&gt;0, $CU$7&gt;=$F7, $CU$7&lt;=($F7+ROUND(($G7-$F7+1)*$H7,0)-1))</formula>
    </cfRule>
    <cfRule type="expression" dxfId="23" priority="2931">
      <formula>AND($C7="Caniveaux &amp; Avaloirs", $F7&gt;0, $G7&gt;0, $CU$7&gt;=$F7, $CU$7&lt;=$G7)</formula>
    </cfRule>
    <cfRule type="expression" dxfId="24" priority="2932">
      <formula>AND($C7="Caniveaux &amp; Avaloirs", $F7&gt;0, $G7&gt;0, $CU$7&gt;=$F7, $CU$7&lt;=($F7+ROUND(($G7-$F7+1)*$H7,0)-1))</formula>
    </cfRule>
    <cfRule type="expression" dxfId="25" priority="2933">
      <formula>AND($C7="Éclairage / Candélabres", $F7&gt;0, $G7&gt;0, $CU$7&gt;=$F7, $CU$7&lt;=$G7)</formula>
    </cfRule>
    <cfRule type="expression" dxfId="26" priority="2934">
      <formula>AND($C7="Éclairage / Candélabres", $F7&gt;0, $G7&gt;0, $CU$7&gt;=$F7, $CU$7&lt;=($F7+ROUND(($G7-$F7+1)*$H7,0)-1))</formula>
    </cfRule>
    <cfRule type="expression" dxfId="27" priority="2935">
      <formula>AND($C7="Marquage &amp; Signalétique", $F7&gt;0, $G7&gt;0, $CU$7&gt;=$F7, $CU$7&lt;=$G7)</formula>
    </cfRule>
    <cfRule type="expression" dxfId="28" priority="2936">
      <formula>AND($C7="Marquage &amp; Signalétique", $F7&gt;0, $G7&gt;0, $CU$7&gt;=$F7, $CU$7&lt;=($F7+ROUND(($G7-$F7+1)*$H7,0)-1))</formula>
    </cfRule>
    <cfRule type="expression" dxfId="29" priority="2937">
      <formula>AND($C7="Espaces verts / Finitions", $F7&gt;0, $G7&gt;0, $CU$7&gt;=$F7, $CU$7&lt;=$G7)</formula>
    </cfRule>
    <cfRule type="expression" dxfId="30" priority="2938">
      <formula>AND($C7="Espaces verts / Finitions", $F7&gt;0, $G7&gt;0, $CU$7&gt;=$F7, $CU$7&lt;=($F7+ROUND(($G7-$F7+1)*$H7,0)-1))</formula>
    </cfRule>
    <cfRule type="expression" dxfId="31" priority="2939">
      <formula>AND($C7="Réception &amp; Réserves", $F7&gt;0, $G7&gt;0, $CU$7&gt;=$F7, $CU$7&lt;=$G7)</formula>
    </cfRule>
    <cfRule type="expression" dxfId="32" priority="2940">
      <formula>AND($C7="Réception &amp; Réserves", $F7&gt;0, $G7&gt;0, $CU$7&gt;=$F7, $CU$7&lt;=($F7+ROUND(($G7-$F7+1)*$H7,0)-1))</formula>
    </cfRule>
    <cfRule type="expression" dxfId="0" priority="2941">
      <formula>AND($C7="Réouverture circulation", $F7&gt;0, $G7&gt;0, $CU$7&gt;=$F7, $CU$7&lt;=$G7)</formula>
    </cfRule>
    <cfRule type="expression" dxfId="33" priority="2942">
      <formula>AND($C7="Réouverture circulation", $F7&gt;0, $G7&gt;0, $CU$7&gt;=$F7, $CU$7&lt;=($F7+ROUND(($G7-$F7+1)*$H7,0)-1))</formula>
    </cfRule>
  </conditionalFormatting>
  <conditionalFormatting sqref="CV7:CV43">
    <cfRule type="expression" dxfId="0" priority="90">
      <formula>($CV$7=TODAY())</formula>
    </cfRule>
  </conditionalFormatting>
  <conditionalFormatting sqref="CV8:CV43">
    <cfRule type="expression" dxfId="3" priority="2943">
      <formula>AND($C7="Études &amp; DICT", $F7&gt;0, $G7&gt;0, $CV$7&gt;=$F7, $CV$7&lt;=$G7)</formula>
    </cfRule>
    <cfRule type="expression" dxfId="4" priority="2944">
      <formula>AND($C7="Études &amp; DICT", $F7&gt;0, $G7&gt;0, $CV$7&gt;=$F7, $CV$7&lt;=($F7+ROUND(($G7-$F7+1)*$H7,0)-1))</formula>
    </cfRule>
    <cfRule type="expression" dxfId="5" priority="2945">
      <formula>AND($C7="Piquetage &amp; Implantation", $F7&gt;0, $G7&gt;0, $CV$7&gt;=$F7, $CV$7&lt;=$G7)</formula>
    </cfRule>
    <cfRule type="expression" dxfId="6" priority="2946">
      <formula>AND($C7="Piquetage &amp; Implantation", $F7&gt;0, $G7&gt;0, $CV$7&gt;=$F7, $CV$7&lt;=($F7+ROUND(($G7-$F7+1)*$H7,0)-1))</formula>
    </cfRule>
    <cfRule type="expression" dxfId="7" priority="2947">
      <formula>AND($C7="Préparation &amp; Signalisation", $F7&gt;0, $G7&gt;0, $CV$7&gt;=$F7, $CV$7&lt;=$G7)</formula>
    </cfRule>
    <cfRule type="expression" dxfId="8" priority="2948">
      <formula>AND($C7="Préparation &amp; Signalisation", $F7&gt;0, $G7&gt;0, $CV$7&gt;=$F7, $CV$7&lt;=($F7+ROUND(($G7-$F7+1)*$H7,0)-1))</formula>
    </cfRule>
    <cfRule type="expression" dxfId="9" priority="2949">
      <formula>AND($C7="Terrassement", $F7&gt;0, $G7&gt;0, $CV$7&gt;=$F7, $CV$7&lt;=$G7)</formula>
    </cfRule>
    <cfRule type="expression" dxfId="10" priority="2950">
      <formula>AND($C7="Terrassement", $F7&gt;0, $G7&gt;0, $CV$7&gt;=$F7, $CV$7&lt;=($F7+ROUND(($G7-$F7+1)*$H7,0)-1))</formula>
    </cfRule>
    <cfRule type="expression" dxfId="11" priority="2951">
      <formula>AND($C7="Réseaux (EU/EP/ER/GAZ)", $F7&gt;0, $G7&gt;0, $CV$7&gt;=$F7, $CV$7&lt;=$G7)</formula>
    </cfRule>
    <cfRule type="expression" dxfId="12" priority="2952">
      <formula>AND($C7="Réseaux (EU/EP/ER/GAZ)", $F7&gt;0, $G7&gt;0, $CV$7&gt;=$F7, $CV$7&lt;=($F7+ROUND(($G7-$F7+1)*$H7,0)-1))</formula>
    </cfRule>
    <cfRule type="expression" dxfId="13" priority="2953">
      <formula>AND($C7="Regard &amp; Branchement", $F7&gt;0, $G7&gt;0, $CV$7&gt;=$F7, $CV$7&lt;=$G7)</formula>
    </cfRule>
    <cfRule type="expression" dxfId="14" priority="2954">
      <formula>AND($C7="Regard &amp; Branchement", $F7&gt;0, $G7&gt;0, $CV$7&gt;=$F7, $CV$7&lt;=($F7+ROUND(($G7-$F7+1)*$H7,0)-1))</formula>
    </cfRule>
    <cfRule type="expression" dxfId="15" priority="2955">
      <formula>AND($C7="Structure (couche de forme)", $F7&gt;0, $G7&gt;0, $CV$7&gt;=$F7, $CV$7&lt;=$G7)</formula>
    </cfRule>
    <cfRule type="expression" dxfId="16" priority="2956">
      <formula>AND($C7="Structure (couche de forme)", $F7&gt;0, $G7&gt;0, $CV$7&gt;=$F7, $CV$7&lt;=($F7+ROUND(($G7-$F7+1)*$H7,0)-1))</formula>
    </cfRule>
    <cfRule type="expression" dxfId="17" priority="2957">
      <formula>AND($C7="Fondation/Grave", $F7&gt;0, $G7&gt;0, $CV$7&gt;=$F7, $CV$7&lt;=$G7)</formula>
    </cfRule>
    <cfRule type="expression" dxfId="18" priority="2958">
      <formula>AND($C7="Fondation/Grave", $F7&gt;0, $G7&gt;0, $CV$7&gt;=$F7, $CV$7&lt;=($F7+ROUND(($G7-$F7+1)*$H7,0)-1))</formula>
    </cfRule>
    <cfRule type="expression" dxfId="19" priority="2959">
      <formula>AND($C7="Enrobés / Béton", $F7&gt;0, $G7&gt;0, $CV$7&gt;=$F7, $CV$7&lt;=$G7)</formula>
    </cfRule>
    <cfRule type="expression" dxfId="20" priority="2960">
      <formula>AND($C7="Enrobés / Béton", $F7&gt;0, $G7&gt;0, $CV$7&gt;=$F7, $CV$7&lt;=($F7+ROUND(($G7-$F7+1)*$H7,0)-1))</formula>
    </cfRule>
    <cfRule type="expression" dxfId="21" priority="2961">
      <formula>AND($C7="Bordures &amp; Trottoirs", $F7&gt;0, $G7&gt;0, $CV$7&gt;=$F7, $CV$7&lt;=$G7)</formula>
    </cfRule>
    <cfRule type="expression" dxfId="22" priority="2962">
      <formula>AND($C7="Bordures &amp; Trottoirs", $F7&gt;0, $G7&gt;0, $CV$7&gt;=$F7, $CV$7&lt;=($F7+ROUND(($G7-$F7+1)*$H7,0)-1))</formula>
    </cfRule>
    <cfRule type="expression" dxfId="23" priority="2963">
      <formula>AND($C7="Caniveaux &amp; Avaloirs", $F7&gt;0, $G7&gt;0, $CV$7&gt;=$F7, $CV$7&lt;=$G7)</formula>
    </cfRule>
    <cfRule type="expression" dxfId="24" priority="2964">
      <formula>AND($C7="Caniveaux &amp; Avaloirs", $F7&gt;0, $G7&gt;0, $CV$7&gt;=$F7, $CV$7&lt;=($F7+ROUND(($G7-$F7+1)*$H7,0)-1))</formula>
    </cfRule>
    <cfRule type="expression" dxfId="25" priority="2965">
      <formula>AND($C7="Éclairage / Candélabres", $F7&gt;0, $G7&gt;0, $CV$7&gt;=$F7, $CV$7&lt;=$G7)</formula>
    </cfRule>
    <cfRule type="expression" dxfId="26" priority="2966">
      <formula>AND($C7="Éclairage / Candélabres", $F7&gt;0, $G7&gt;0, $CV$7&gt;=$F7, $CV$7&lt;=($F7+ROUND(($G7-$F7+1)*$H7,0)-1))</formula>
    </cfRule>
    <cfRule type="expression" dxfId="27" priority="2967">
      <formula>AND($C7="Marquage &amp; Signalétique", $F7&gt;0, $G7&gt;0, $CV$7&gt;=$F7, $CV$7&lt;=$G7)</formula>
    </cfRule>
    <cfRule type="expression" dxfId="28" priority="2968">
      <formula>AND($C7="Marquage &amp; Signalétique", $F7&gt;0, $G7&gt;0, $CV$7&gt;=$F7, $CV$7&lt;=($F7+ROUND(($G7-$F7+1)*$H7,0)-1))</formula>
    </cfRule>
    <cfRule type="expression" dxfId="29" priority="2969">
      <formula>AND($C7="Espaces verts / Finitions", $F7&gt;0, $G7&gt;0, $CV$7&gt;=$F7, $CV$7&lt;=$G7)</formula>
    </cfRule>
    <cfRule type="expression" dxfId="30" priority="2970">
      <formula>AND($C7="Espaces verts / Finitions", $F7&gt;0, $G7&gt;0, $CV$7&gt;=$F7, $CV$7&lt;=($F7+ROUND(($G7-$F7+1)*$H7,0)-1))</formula>
    </cfRule>
    <cfRule type="expression" dxfId="31" priority="2971">
      <formula>AND($C7="Réception &amp; Réserves", $F7&gt;0, $G7&gt;0, $CV$7&gt;=$F7, $CV$7&lt;=$G7)</formula>
    </cfRule>
    <cfRule type="expression" dxfId="32" priority="2972">
      <formula>AND($C7="Réception &amp; Réserves", $F7&gt;0, $G7&gt;0, $CV$7&gt;=$F7, $CV$7&lt;=($F7+ROUND(($G7-$F7+1)*$H7,0)-1))</formula>
    </cfRule>
    <cfRule type="expression" dxfId="0" priority="2973">
      <formula>AND($C7="Réouverture circulation", $F7&gt;0, $G7&gt;0, $CV$7&gt;=$F7, $CV$7&lt;=$G7)</formula>
    </cfRule>
    <cfRule type="expression" dxfId="33" priority="2974">
      <formula>AND($C7="Réouverture circulation", $F7&gt;0, $G7&gt;0, $CV$7&gt;=$F7, $CV$7&lt;=($F7+ROUND(($G7-$F7+1)*$H7,0)-1))</formula>
    </cfRule>
  </conditionalFormatting>
  <conditionalFormatting sqref="CW7:CW43">
    <cfRule type="expression" dxfId="0" priority="91">
      <formula>($CW$7=TODAY())</formula>
    </cfRule>
  </conditionalFormatting>
  <conditionalFormatting sqref="CW8:CW43">
    <cfRule type="expression" dxfId="3" priority="2975">
      <formula>AND($C7="Études &amp; DICT", $F7&gt;0, $G7&gt;0, $CW$7&gt;=$F7, $CW$7&lt;=$G7)</formula>
    </cfRule>
    <cfRule type="expression" dxfId="4" priority="2976">
      <formula>AND($C7="Études &amp; DICT", $F7&gt;0, $G7&gt;0, $CW$7&gt;=$F7, $CW$7&lt;=($F7+ROUND(($G7-$F7+1)*$H7,0)-1))</formula>
    </cfRule>
    <cfRule type="expression" dxfId="5" priority="2977">
      <formula>AND($C7="Piquetage &amp; Implantation", $F7&gt;0, $G7&gt;0, $CW$7&gt;=$F7, $CW$7&lt;=$G7)</formula>
    </cfRule>
    <cfRule type="expression" dxfId="6" priority="2978">
      <formula>AND($C7="Piquetage &amp; Implantation", $F7&gt;0, $G7&gt;0, $CW$7&gt;=$F7, $CW$7&lt;=($F7+ROUND(($G7-$F7+1)*$H7,0)-1))</formula>
    </cfRule>
    <cfRule type="expression" dxfId="7" priority="2979">
      <formula>AND($C7="Préparation &amp; Signalisation", $F7&gt;0, $G7&gt;0, $CW$7&gt;=$F7, $CW$7&lt;=$G7)</formula>
    </cfRule>
    <cfRule type="expression" dxfId="8" priority="2980">
      <formula>AND($C7="Préparation &amp; Signalisation", $F7&gt;0, $G7&gt;0, $CW$7&gt;=$F7, $CW$7&lt;=($F7+ROUND(($G7-$F7+1)*$H7,0)-1))</formula>
    </cfRule>
    <cfRule type="expression" dxfId="9" priority="2981">
      <formula>AND($C7="Terrassement", $F7&gt;0, $G7&gt;0, $CW$7&gt;=$F7, $CW$7&lt;=$G7)</formula>
    </cfRule>
    <cfRule type="expression" dxfId="10" priority="2982">
      <formula>AND($C7="Terrassement", $F7&gt;0, $G7&gt;0, $CW$7&gt;=$F7, $CW$7&lt;=($F7+ROUND(($G7-$F7+1)*$H7,0)-1))</formula>
    </cfRule>
    <cfRule type="expression" dxfId="11" priority="2983">
      <formula>AND($C7="Réseaux (EU/EP/ER/GAZ)", $F7&gt;0, $G7&gt;0, $CW$7&gt;=$F7, $CW$7&lt;=$G7)</formula>
    </cfRule>
    <cfRule type="expression" dxfId="12" priority="2984">
      <formula>AND($C7="Réseaux (EU/EP/ER/GAZ)", $F7&gt;0, $G7&gt;0, $CW$7&gt;=$F7, $CW$7&lt;=($F7+ROUND(($G7-$F7+1)*$H7,0)-1))</formula>
    </cfRule>
    <cfRule type="expression" dxfId="13" priority="2985">
      <formula>AND($C7="Regard &amp; Branchement", $F7&gt;0, $G7&gt;0, $CW$7&gt;=$F7, $CW$7&lt;=$G7)</formula>
    </cfRule>
    <cfRule type="expression" dxfId="14" priority="2986">
      <formula>AND($C7="Regard &amp; Branchement", $F7&gt;0, $G7&gt;0, $CW$7&gt;=$F7, $CW$7&lt;=($F7+ROUND(($G7-$F7+1)*$H7,0)-1))</formula>
    </cfRule>
    <cfRule type="expression" dxfId="15" priority="2987">
      <formula>AND($C7="Structure (couche de forme)", $F7&gt;0, $G7&gt;0, $CW$7&gt;=$F7, $CW$7&lt;=$G7)</formula>
    </cfRule>
    <cfRule type="expression" dxfId="16" priority="2988">
      <formula>AND($C7="Structure (couche de forme)", $F7&gt;0, $G7&gt;0, $CW$7&gt;=$F7, $CW$7&lt;=($F7+ROUND(($G7-$F7+1)*$H7,0)-1))</formula>
    </cfRule>
    <cfRule type="expression" dxfId="17" priority="2989">
      <formula>AND($C7="Fondation/Grave", $F7&gt;0, $G7&gt;0, $CW$7&gt;=$F7, $CW$7&lt;=$G7)</formula>
    </cfRule>
    <cfRule type="expression" dxfId="18" priority="2990">
      <formula>AND($C7="Fondation/Grave", $F7&gt;0, $G7&gt;0, $CW$7&gt;=$F7, $CW$7&lt;=($F7+ROUND(($G7-$F7+1)*$H7,0)-1))</formula>
    </cfRule>
    <cfRule type="expression" dxfId="19" priority="2991">
      <formula>AND($C7="Enrobés / Béton", $F7&gt;0, $G7&gt;0, $CW$7&gt;=$F7, $CW$7&lt;=$G7)</formula>
    </cfRule>
    <cfRule type="expression" dxfId="20" priority="2992">
      <formula>AND($C7="Enrobés / Béton", $F7&gt;0, $G7&gt;0, $CW$7&gt;=$F7, $CW$7&lt;=($F7+ROUND(($G7-$F7+1)*$H7,0)-1))</formula>
    </cfRule>
    <cfRule type="expression" dxfId="21" priority="2993">
      <formula>AND($C7="Bordures &amp; Trottoirs", $F7&gt;0, $G7&gt;0, $CW$7&gt;=$F7, $CW$7&lt;=$G7)</formula>
    </cfRule>
    <cfRule type="expression" dxfId="22" priority="2994">
      <formula>AND($C7="Bordures &amp; Trottoirs", $F7&gt;0, $G7&gt;0, $CW$7&gt;=$F7, $CW$7&lt;=($F7+ROUND(($G7-$F7+1)*$H7,0)-1))</formula>
    </cfRule>
    <cfRule type="expression" dxfId="23" priority="2995">
      <formula>AND($C7="Caniveaux &amp; Avaloirs", $F7&gt;0, $G7&gt;0, $CW$7&gt;=$F7, $CW$7&lt;=$G7)</formula>
    </cfRule>
    <cfRule type="expression" dxfId="24" priority="2996">
      <formula>AND($C7="Caniveaux &amp; Avaloirs", $F7&gt;0, $G7&gt;0, $CW$7&gt;=$F7, $CW$7&lt;=($F7+ROUND(($G7-$F7+1)*$H7,0)-1))</formula>
    </cfRule>
    <cfRule type="expression" dxfId="25" priority="2997">
      <formula>AND($C7="Éclairage / Candélabres", $F7&gt;0, $G7&gt;0, $CW$7&gt;=$F7, $CW$7&lt;=$G7)</formula>
    </cfRule>
    <cfRule type="expression" dxfId="26" priority="2998">
      <formula>AND($C7="Éclairage / Candélabres", $F7&gt;0, $G7&gt;0, $CW$7&gt;=$F7, $CW$7&lt;=($F7+ROUND(($G7-$F7+1)*$H7,0)-1))</formula>
    </cfRule>
    <cfRule type="expression" dxfId="27" priority="2999">
      <formula>AND($C7="Marquage &amp; Signalétique", $F7&gt;0, $G7&gt;0, $CW$7&gt;=$F7, $CW$7&lt;=$G7)</formula>
    </cfRule>
    <cfRule type="expression" dxfId="28" priority="3000">
      <formula>AND($C7="Marquage &amp; Signalétique", $F7&gt;0, $G7&gt;0, $CW$7&gt;=$F7, $CW$7&lt;=($F7+ROUND(($G7-$F7+1)*$H7,0)-1))</formula>
    </cfRule>
    <cfRule type="expression" dxfId="29" priority="3001">
      <formula>AND($C7="Espaces verts / Finitions", $F7&gt;0, $G7&gt;0, $CW$7&gt;=$F7, $CW$7&lt;=$G7)</formula>
    </cfRule>
    <cfRule type="expression" dxfId="30" priority="3002">
      <formula>AND($C7="Espaces verts / Finitions", $F7&gt;0, $G7&gt;0, $CW$7&gt;=$F7, $CW$7&lt;=($F7+ROUND(($G7-$F7+1)*$H7,0)-1))</formula>
    </cfRule>
    <cfRule type="expression" dxfId="31" priority="3003">
      <formula>AND($C7="Réception &amp; Réserves", $F7&gt;0, $G7&gt;0, $CW$7&gt;=$F7, $CW$7&lt;=$G7)</formula>
    </cfRule>
    <cfRule type="expression" dxfId="32" priority="3004">
      <formula>AND($C7="Réception &amp; Réserves", $F7&gt;0, $G7&gt;0, $CW$7&gt;=$F7, $CW$7&lt;=($F7+ROUND(($G7-$F7+1)*$H7,0)-1))</formula>
    </cfRule>
    <cfRule type="expression" dxfId="0" priority="3005">
      <formula>AND($C7="Réouverture circulation", $F7&gt;0, $G7&gt;0, $CW$7&gt;=$F7, $CW$7&lt;=$G7)</formula>
    </cfRule>
    <cfRule type="expression" dxfId="33" priority="3006">
      <formula>AND($C7="Réouverture circulation", $F7&gt;0, $G7&gt;0, $CW$7&gt;=$F7, $CW$7&lt;=($F7+ROUND(($G7-$F7+1)*$H7,0)-1))</formula>
    </cfRule>
  </conditionalFormatting>
  <conditionalFormatting sqref="CX7:CX43">
    <cfRule type="expression" dxfId="0" priority="92">
      <formula>($CX$7=TODAY())</formula>
    </cfRule>
  </conditionalFormatting>
  <conditionalFormatting sqref="CX8:CX43">
    <cfRule type="expression" dxfId="3" priority="3007">
      <formula>AND($C7="Études &amp; DICT", $F7&gt;0, $G7&gt;0, $CX$7&gt;=$F7, $CX$7&lt;=$G7)</formula>
    </cfRule>
    <cfRule type="expression" dxfId="4" priority="3008">
      <formula>AND($C7="Études &amp; DICT", $F7&gt;0, $G7&gt;0, $CX$7&gt;=$F7, $CX$7&lt;=($F7+ROUND(($G7-$F7+1)*$H7,0)-1))</formula>
    </cfRule>
    <cfRule type="expression" dxfId="5" priority="3009">
      <formula>AND($C7="Piquetage &amp; Implantation", $F7&gt;0, $G7&gt;0, $CX$7&gt;=$F7, $CX$7&lt;=$G7)</formula>
    </cfRule>
    <cfRule type="expression" dxfId="6" priority="3010">
      <formula>AND($C7="Piquetage &amp; Implantation", $F7&gt;0, $G7&gt;0, $CX$7&gt;=$F7, $CX$7&lt;=($F7+ROUND(($G7-$F7+1)*$H7,0)-1))</formula>
    </cfRule>
    <cfRule type="expression" dxfId="7" priority="3011">
      <formula>AND($C7="Préparation &amp; Signalisation", $F7&gt;0, $G7&gt;0, $CX$7&gt;=$F7, $CX$7&lt;=$G7)</formula>
    </cfRule>
    <cfRule type="expression" dxfId="8" priority="3012">
      <formula>AND($C7="Préparation &amp; Signalisation", $F7&gt;0, $G7&gt;0, $CX$7&gt;=$F7, $CX$7&lt;=($F7+ROUND(($G7-$F7+1)*$H7,0)-1))</formula>
    </cfRule>
    <cfRule type="expression" dxfId="9" priority="3013">
      <formula>AND($C7="Terrassement", $F7&gt;0, $G7&gt;0, $CX$7&gt;=$F7, $CX$7&lt;=$G7)</formula>
    </cfRule>
    <cfRule type="expression" dxfId="10" priority="3014">
      <formula>AND($C7="Terrassement", $F7&gt;0, $G7&gt;0, $CX$7&gt;=$F7, $CX$7&lt;=($F7+ROUND(($G7-$F7+1)*$H7,0)-1))</formula>
    </cfRule>
    <cfRule type="expression" dxfId="11" priority="3015">
      <formula>AND($C7="Réseaux (EU/EP/ER/GAZ)", $F7&gt;0, $G7&gt;0, $CX$7&gt;=$F7, $CX$7&lt;=$G7)</formula>
    </cfRule>
    <cfRule type="expression" dxfId="12" priority="3016">
      <formula>AND($C7="Réseaux (EU/EP/ER/GAZ)", $F7&gt;0, $G7&gt;0, $CX$7&gt;=$F7, $CX$7&lt;=($F7+ROUND(($G7-$F7+1)*$H7,0)-1))</formula>
    </cfRule>
    <cfRule type="expression" dxfId="13" priority="3017">
      <formula>AND($C7="Regard &amp; Branchement", $F7&gt;0, $G7&gt;0, $CX$7&gt;=$F7, $CX$7&lt;=$G7)</formula>
    </cfRule>
    <cfRule type="expression" dxfId="14" priority="3018">
      <formula>AND($C7="Regard &amp; Branchement", $F7&gt;0, $G7&gt;0, $CX$7&gt;=$F7, $CX$7&lt;=($F7+ROUND(($G7-$F7+1)*$H7,0)-1))</formula>
    </cfRule>
    <cfRule type="expression" dxfId="15" priority="3019">
      <formula>AND($C7="Structure (couche de forme)", $F7&gt;0, $G7&gt;0, $CX$7&gt;=$F7, $CX$7&lt;=$G7)</formula>
    </cfRule>
    <cfRule type="expression" dxfId="16" priority="3020">
      <formula>AND($C7="Structure (couche de forme)", $F7&gt;0, $G7&gt;0, $CX$7&gt;=$F7, $CX$7&lt;=($F7+ROUND(($G7-$F7+1)*$H7,0)-1))</formula>
    </cfRule>
    <cfRule type="expression" dxfId="17" priority="3021">
      <formula>AND($C7="Fondation/Grave", $F7&gt;0, $G7&gt;0, $CX$7&gt;=$F7, $CX$7&lt;=$G7)</formula>
    </cfRule>
    <cfRule type="expression" dxfId="18" priority="3022">
      <formula>AND($C7="Fondation/Grave", $F7&gt;0, $G7&gt;0, $CX$7&gt;=$F7, $CX$7&lt;=($F7+ROUND(($G7-$F7+1)*$H7,0)-1))</formula>
    </cfRule>
    <cfRule type="expression" dxfId="19" priority="3023">
      <formula>AND($C7="Enrobés / Béton", $F7&gt;0, $G7&gt;0, $CX$7&gt;=$F7, $CX$7&lt;=$G7)</formula>
    </cfRule>
    <cfRule type="expression" dxfId="20" priority="3024">
      <formula>AND($C7="Enrobés / Béton", $F7&gt;0, $G7&gt;0, $CX$7&gt;=$F7, $CX$7&lt;=($F7+ROUND(($G7-$F7+1)*$H7,0)-1))</formula>
    </cfRule>
    <cfRule type="expression" dxfId="21" priority="3025">
      <formula>AND($C7="Bordures &amp; Trottoirs", $F7&gt;0, $G7&gt;0, $CX$7&gt;=$F7, $CX$7&lt;=$G7)</formula>
    </cfRule>
    <cfRule type="expression" dxfId="22" priority="3026">
      <formula>AND($C7="Bordures &amp; Trottoirs", $F7&gt;0, $G7&gt;0, $CX$7&gt;=$F7, $CX$7&lt;=($F7+ROUND(($G7-$F7+1)*$H7,0)-1))</formula>
    </cfRule>
    <cfRule type="expression" dxfId="23" priority="3027">
      <formula>AND($C7="Caniveaux &amp; Avaloirs", $F7&gt;0, $G7&gt;0, $CX$7&gt;=$F7, $CX$7&lt;=$G7)</formula>
    </cfRule>
    <cfRule type="expression" dxfId="24" priority="3028">
      <formula>AND($C7="Caniveaux &amp; Avaloirs", $F7&gt;0, $G7&gt;0, $CX$7&gt;=$F7, $CX$7&lt;=($F7+ROUND(($G7-$F7+1)*$H7,0)-1))</formula>
    </cfRule>
    <cfRule type="expression" dxfId="25" priority="3029">
      <formula>AND($C7="Éclairage / Candélabres", $F7&gt;0, $G7&gt;0, $CX$7&gt;=$F7, $CX$7&lt;=$G7)</formula>
    </cfRule>
    <cfRule type="expression" dxfId="26" priority="3030">
      <formula>AND($C7="Éclairage / Candélabres", $F7&gt;0, $G7&gt;0, $CX$7&gt;=$F7, $CX$7&lt;=($F7+ROUND(($G7-$F7+1)*$H7,0)-1))</formula>
    </cfRule>
    <cfRule type="expression" dxfId="27" priority="3031">
      <formula>AND($C7="Marquage &amp; Signalétique", $F7&gt;0, $G7&gt;0, $CX$7&gt;=$F7, $CX$7&lt;=$G7)</formula>
    </cfRule>
    <cfRule type="expression" dxfId="28" priority="3032">
      <formula>AND($C7="Marquage &amp; Signalétique", $F7&gt;0, $G7&gt;0, $CX$7&gt;=$F7, $CX$7&lt;=($F7+ROUND(($G7-$F7+1)*$H7,0)-1))</formula>
    </cfRule>
    <cfRule type="expression" dxfId="29" priority="3033">
      <formula>AND($C7="Espaces verts / Finitions", $F7&gt;0, $G7&gt;0, $CX$7&gt;=$F7, $CX$7&lt;=$G7)</formula>
    </cfRule>
    <cfRule type="expression" dxfId="30" priority="3034">
      <formula>AND($C7="Espaces verts / Finitions", $F7&gt;0, $G7&gt;0, $CX$7&gt;=$F7, $CX$7&lt;=($F7+ROUND(($G7-$F7+1)*$H7,0)-1))</formula>
    </cfRule>
    <cfRule type="expression" dxfId="31" priority="3035">
      <formula>AND($C7="Réception &amp; Réserves", $F7&gt;0, $G7&gt;0, $CX$7&gt;=$F7, $CX$7&lt;=$G7)</formula>
    </cfRule>
    <cfRule type="expression" dxfId="32" priority="3036">
      <formula>AND($C7="Réception &amp; Réserves", $F7&gt;0, $G7&gt;0, $CX$7&gt;=$F7, $CX$7&lt;=($F7+ROUND(($G7-$F7+1)*$H7,0)-1))</formula>
    </cfRule>
    <cfRule type="expression" dxfId="0" priority="3037">
      <formula>AND($C7="Réouverture circulation", $F7&gt;0, $G7&gt;0, $CX$7&gt;=$F7, $CX$7&lt;=$G7)</formula>
    </cfRule>
    <cfRule type="expression" dxfId="33" priority="3038">
      <formula>AND($C7="Réouverture circulation", $F7&gt;0, $G7&gt;0, $CX$7&gt;=$F7, $CX$7&lt;=($F7+ROUND(($G7-$F7+1)*$H7,0)-1))</formula>
    </cfRule>
  </conditionalFormatting>
  <conditionalFormatting sqref="K7:CX43">
    <cfRule type="notContainsErrors" dxfId="1" priority="93">
      <formula>NOT(ISERROR(K7))</formula>
    </cfRule>
  </conditionalFormatting>
  <conditionalFormatting sqref="K7:K43">
    <cfRule type="expression" dxfId="0" priority="1">
      <formula>($K$7=TODAY())</formula>
    </cfRule>
  </conditionalFormatting>
  <conditionalFormatting sqref="K8:K43">
    <cfRule type="expression" dxfId="3" priority="95">
      <formula>AND($C7="Études &amp; DICT", $F7&gt;0, $G7&gt;0, $K$7&gt;=$F7, $K$7&lt;=$G7)</formula>
    </cfRule>
    <cfRule type="expression" dxfId="4" priority="96">
      <formula>AND($C7="Études &amp; DICT", $F7&gt;0, $G7&gt;0, $K$7&gt;=$F7, $K$7&lt;=($F7+ROUND(($G7-$F7+1)*$H7,0)-1))</formula>
    </cfRule>
    <cfRule type="expression" dxfId="5" priority="97">
      <formula>AND($C7="Piquetage &amp; Implantation", $F7&gt;0, $G7&gt;0, $K$7&gt;=$F7, $K$7&lt;=$G7)</formula>
    </cfRule>
    <cfRule type="expression" dxfId="6" priority="98">
      <formula>AND($C7="Piquetage &amp; Implantation", $F7&gt;0, $G7&gt;0, $K$7&gt;=$F7, $K$7&lt;=($F7+ROUND(($G7-$F7+1)*$H7,0)-1))</formula>
    </cfRule>
    <cfRule type="expression" dxfId="7" priority="99">
      <formula>AND($C7="Préparation &amp; Signalisation", $F7&gt;0, $G7&gt;0, $K$7&gt;=$F7, $K$7&lt;=$G7)</formula>
    </cfRule>
    <cfRule type="expression" dxfId="8" priority="100">
      <formula>AND($C7="Préparation &amp; Signalisation", $F7&gt;0, $G7&gt;0, $K$7&gt;=$F7, $K$7&lt;=($F7+ROUND(($G7-$F7+1)*$H7,0)-1))</formula>
    </cfRule>
    <cfRule type="expression" dxfId="9" priority="101">
      <formula>AND($C7="Terrassement", $F7&gt;0, $G7&gt;0, $K$7&gt;=$F7, $K$7&lt;=$G7)</formula>
    </cfRule>
    <cfRule type="expression" dxfId="10" priority="102">
      <formula>AND($C7="Terrassement", $F7&gt;0, $G7&gt;0, $K$7&gt;=$F7, $K$7&lt;=($F7+ROUND(($G7-$F7+1)*$H7,0)-1))</formula>
    </cfRule>
    <cfRule type="expression" dxfId="11" priority="103">
      <formula>AND($C7="Réseaux (EU/EP/ER/GAZ)", $F7&gt;0, $G7&gt;0, $K$7&gt;=$F7, $K$7&lt;=$G7)</formula>
    </cfRule>
    <cfRule type="expression" dxfId="12" priority="104">
      <formula>AND($C7="Réseaux (EU/EP/ER/GAZ)", $F7&gt;0, $G7&gt;0, $K$7&gt;=$F7, $K$7&lt;=($F7+ROUND(($G7-$F7+1)*$H7,0)-1))</formula>
    </cfRule>
    <cfRule type="expression" dxfId="13" priority="105">
      <formula>AND($C7="Regard &amp; Branchement", $F7&gt;0, $G7&gt;0, $K$7&gt;=$F7, $K$7&lt;=$G7)</formula>
    </cfRule>
    <cfRule type="expression" dxfId="14" priority="106">
      <formula>AND($C7="Regard &amp; Branchement", $F7&gt;0, $G7&gt;0, $K$7&gt;=$F7, $K$7&lt;=($F7+ROUND(($G7-$F7+1)*$H7,0)-1))</formula>
    </cfRule>
    <cfRule type="expression" dxfId="15" priority="107">
      <formula>AND($C7="Structure (couche de forme)", $F7&gt;0, $G7&gt;0, $K$7&gt;=$F7, $K$7&lt;=$G7)</formula>
    </cfRule>
    <cfRule type="expression" dxfId="16" priority="108">
      <formula>AND($C7="Structure (couche de forme)", $F7&gt;0, $G7&gt;0, $K$7&gt;=$F7, $K$7&lt;=($F7+ROUND(($G7-$F7+1)*$H7,0)-1))</formula>
    </cfRule>
    <cfRule type="expression" dxfId="17" priority="109">
      <formula>AND($C7="Fondation/Grave", $F7&gt;0, $G7&gt;0, $K$7&gt;=$F7, $K$7&lt;=$G7)</formula>
    </cfRule>
    <cfRule type="expression" dxfId="18" priority="110">
      <formula>AND($C7="Fondation/Grave", $F7&gt;0, $G7&gt;0, $K$7&gt;=$F7, $K$7&lt;=($F7+ROUND(($G7-$F7+1)*$H7,0)-1))</formula>
    </cfRule>
    <cfRule type="expression" dxfId="19" priority="111">
      <formula>AND($C7="Enrobés / Béton", $F7&gt;0, $G7&gt;0, $K$7&gt;=$F7, $K$7&lt;=$G7)</formula>
    </cfRule>
    <cfRule type="expression" dxfId="20" priority="112">
      <formula>AND($C7="Enrobés / Béton", $F7&gt;0, $G7&gt;0, $K$7&gt;=$F7, $K$7&lt;=($F7+ROUND(($G7-$F7+1)*$H7,0)-1))</formula>
    </cfRule>
    <cfRule type="expression" dxfId="21" priority="113">
      <formula>AND($C7="Bordures &amp; Trottoirs", $F7&gt;0, $G7&gt;0, $K$7&gt;=$F7, $K$7&lt;=$G7)</formula>
    </cfRule>
    <cfRule type="expression" dxfId="22" priority="114">
      <formula>AND($C7="Bordures &amp; Trottoirs", $F7&gt;0, $G7&gt;0, $K$7&gt;=$F7, $K$7&lt;=($F7+ROUND(($G7-$F7+1)*$H7,0)-1))</formula>
    </cfRule>
    <cfRule type="expression" dxfId="23" priority="115">
      <formula>AND($C7="Caniveaux &amp; Avaloirs", $F7&gt;0, $G7&gt;0, $K$7&gt;=$F7, $K$7&lt;=$G7)</formula>
    </cfRule>
    <cfRule type="expression" dxfId="24" priority="116">
      <formula>AND($C7="Caniveaux &amp; Avaloirs", $F7&gt;0, $G7&gt;0, $K$7&gt;=$F7, $K$7&lt;=($F7+ROUND(($G7-$F7+1)*$H7,0)-1))</formula>
    </cfRule>
    <cfRule type="expression" dxfId="25" priority="117">
      <formula>AND($C7="Éclairage / Candélabres", $F7&gt;0, $G7&gt;0, $K$7&gt;=$F7, $K$7&lt;=$G7)</formula>
    </cfRule>
    <cfRule type="expression" dxfId="26" priority="118">
      <formula>AND($C7="Éclairage / Candélabres", $F7&gt;0, $G7&gt;0, $K$7&gt;=$F7, $K$7&lt;=($F7+ROUND(($G7-$F7+1)*$H7,0)-1))</formula>
    </cfRule>
    <cfRule type="expression" dxfId="27" priority="119">
      <formula>AND($C7="Marquage &amp; Signalétique", $F7&gt;0, $G7&gt;0, $K$7&gt;=$F7, $K$7&lt;=$G7)</formula>
    </cfRule>
    <cfRule type="expression" dxfId="28" priority="120">
      <formula>AND($C7="Marquage &amp; Signalétique", $F7&gt;0, $G7&gt;0, $K$7&gt;=$F7, $K$7&lt;=($F7+ROUND(($G7-$F7+1)*$H7,0)-1))</formula>
    </cfRule>
    <cfRule type="expression" dxfId="29" priority="121">
      <formula>AND($C7="Espaces verts / Finitions", $F7&gt;0, $G7&gt;0, $K$7&gt;=$F7, $K$7&lt;=$G7)</formula>
    </cfRule>
    <cfRule type="expression" dxfId="30" priority="122">
      <formula>AND($C7="Espaces verts / Finitions", $F7&gt;0, $G7&gt;0, $K$7&gt;=$F7, $K$7&lt;=($F7+ROUND(($G7-$F7+1)*$H7,0)-1))</formula>
    </cfRule>
    <cfRule type="expression" dxfId="31" priority="123">
      <formula>AND($C7="Réception &amp; Réserves", $F7&gt;0, $G7&gt;0, $K$7&gt;=$F7, $K$7&lt;=$G7)</formula>
    </cfRule>
    <cfRule type="expression" dxfId="32" priority="124">
      <formula>AND($C7="Réception &amp; Réserves", $F7&gt;0, $G7&gt;0, $K$7&gt;=$F7, $K$7&lt;=($F7+ROUND(($G7-$F7+1)*$H7,0)-1))</formula>
    </cfRule>
    <cfRule type="expression" dxfId="0" priority="125">
      <formula>AND($C7="Réouverture circulation", $F7&gt;0, $G7&gt;0, $K$7&gt;=$F7, $K$7&lt;=$G7)</formula>
    </cfRule>
    <cfRule type="expression" dxfId="33" priority="126">
      <formula>AND($C7="Réouverture circulation", $F7&gt;0, $G7&gt;0, $K$7&gt;=$F7, $K$7&lt;=($F7+ROUND(($G7-$F7+1)*$H7,0)-1))</formula>
    </cfRule>
  </conditionalFormatting>
  <conditionalFormatting sqref="L7:L43">
    <cfRule type="expression" dxfId="0" priority="2">
      <formula>($L$7=TODAY())</formula>
    </cfRule>
  </conditionalFormatting>
  <conditionalFormatting sqref="L8:L43">
    <cfRule type="expression" dxfId="3" priority="127">
      <formula>AND($C7="Études &amp; DICT", $F7&gt;0, $G7&gt;0, $L$7&gt;=$F7, $L$7&lt;=$G7)</formula>
    </cfRule>
    <cfRule type="expression" dxfId="4" priority="128">
      <formula>AND($C7="Études &amp; DICT", $F7&gt;0, $G7&gt;0, $L$7&gt;=$F7, $L$7&lt;=($F7+ROUND(($G7-$F7+1)*$H7,0)-1))</formula>
    </cfRule>
    <cfRule type="expression" dxfId="5" priority="129">
      <formula>AND($C7="Piquetage &amp; Implantation", $F7&gt;0, $G7&gt;0, $L$7&gt;=$F7, $L$7&lt;=$G7)</formula>
    </cfRule>
    <cfRule type="expression" dxfId="6" priority="130">
      <formula>AND($C7="Piquetage &amp; Implantation", $F7&gt;0, $G7&gt;0, $L$7&gt;=$F7, $L$7&lt;=($F7+ROUND(($G7-$F7+1)*$H7,0)-1))</formula>
    </cfRule>
    <cfRule type="expression" dxfId="7" priority="131">
      <formula>AND($C7="Préparation &amp; Signalisation", $F7&gt;0, $G7&gt;0, $L$7&gt;=$F7, $L$7&lt;=$G7)</formula>
    </cfRule>
    <cfRule type="expression" dxfId="8" priority="132">
      <formula>AND($C7="Préparation &amp; Signalisation", $F7&gt;0, $G7&gt;0, $L$7&gt;=$F7, $L$7&lt;=($F7+ROUND(($G7-$F7+1)*$H7,0)-1))</formula>
    </cfRule>
    <cfRule type="expression" dxfId="9" priority="133">
      <formula>AND($C7="Terrassement", $F7&gt;0, $G7&gt;0, $L$7&gt;=$F7, $L$7&lt;=$G7)</formula>
    </cfRule>
    <cfRule type="expression" dxfId="10" priority="134">
      <formula>AND($C7="Terrassement", $F7&gt;0, $G7&gt;0, $L$7&gt;=$F7, $L$7&lt;=($F7+ROUND(($G7-$F7+1)*$H7,0)-1))</formula>
    </cfRule>
    <cfRule type="expression" dxfId="11" priority="135">
      <formula>AND($C7="Réseaux (EU/EP/ER/GAZ)", $F7&gt;0, $G7&gt;0, $L$7&gt;=$F7, $L$7&lt;=$G7)</formula>
    </cfRule>
    <cfRule type="expression" dxfId="12" priority="136">
      <formula>AND($C7="Réseaux (EU/EP/ER/GAZ)", $F7&gt;0, $G7&gt;0, $L$7&gt;=$F7, $L$7&lt;=($F7+ROUND(($G7-$F7+1)*$H7,0)-1))</formula>
    </cfRule>
    <cfRule type="expression" dxfId="13" priority="137">
      <formula>AND($C7="Regard &amp; Branchement", $F7&gt;0, $G7&gt;0, $L$7&gt;=$F7, $L$7&lt;=$G7)</formula>
    </cfRule>
    <cfRule type="expression" dxfId="14" priority="138">
      <formula>AND($C7="Regard &amp; Branchement", $F7&gt;0, $G7&gt;0, $L$7&gt;=$F7, $L$7&lt;=($F7+ROUND(($G7-$F7+1)*$H7,0)-1))</formula>
    </cfRule>
    <cfRule type="expression" dxfId="15" priority="139">
      <formula>AND($C7="Structure (couche de forme)", $F7&gt;0, $G7&gt;0, $L$7&gt;=$F7, $L$7&lt;=$G7)</formula>
    </cfRule>
    <cfRule type="expression" dxfId="16" priority="140">
      <formula>AND($C7="Structure (couche de forme)", $F7&gt;0, $G7&gt;0, $L$7&gt;=$F7, $L$7&lt;=($F7+ROUND(($G7-$F7+1)*$H7,0)-1))</formula>
    </cfRule>
    <cfRule type="expression" dxfId="17" priority="141">
      <formula>AND($C7="Fondation/Grave", $F7&gt;0, $G7&gt;0, $L$7&gt;=$F7, $L$7&lt;=$G7)</formula>
    </cfRule>
    <cfRule type="expression" dxfId="18" priority="142">
      <formula>AND($C7="Fondation/Grave", $F7&gt;0, $G7&gt;0, $L$7&gt;=$F7, $L$7&lt;=($F7+ROUND(($G7-$F7+1)*$H7,0)-1))</formula>
    </cfRule>
    <cfRule type="expression" dxfId="19" priority="143">
      <formula>AND($C7="Enrobés / Béton", $F7&gt;0, $G7&gt;0, $L$7&gt;=$F7, $L$7&lt;=$G7)</formula>
    </cfRule>
    <cfRule type="expression" dxfId="20" priority="144">
      <formula>AND($C7="Enrobés / Béton", $F7&gt;0, $G7&gt;0, $L$7&gt;=$F7, $L$7&lt;=($F7+ROUND(($G7-$F7+1)*$H7,0)-1))</formula>
    </cfRule>
    <cfRule type="expression" dxfId="21" priority="145">
      <formula>AND($C7="Bordures &amp; Trottoirs", $F7&gt;0, $G7&gt;0, $L$7&gt;=$F7, $L$7&lt;=$G7)</formula>
    </cfRule>
    <cfRule type="expression" dxfId="22" priority="146">
      <formula>AND($C7="Bordures &amp; Trottoirs", $F7&gt;0, $G7&gt;0, $L$7&gt;=$F7, $L$7&lt;=($F7+ROUND(($G7-$F7+1)*$H7,0)-1))</formula>
    </cfRule>
    <cfRule type="expression" dxfId="23" priority="147">
      <formula>AND($C7="Caniveaux &amp; Avaloirs", $F7&gt;0, $G7&gt;0, $L$7&gt;=$F7, $L$7&lt;=$G7)</formula>
    </cfRule>
    <cfRule type="expression" dxfId="24" priority="148">
      <formula>AND($C7="Caniveaux &amp; Avaloirs", $F7&gt;0, $G7&gt;0, $L$7&gt;=$F7, $L$7&lt;=($F7+ROUND(($G7-$F7+1)*$H7,0)-1))</formula>
    </cfRule>
    <cfRule type="expression" dxfId="25" priority="149">
      <formula>AND($C7="Éclairage / Candélabres", $F7&gt;0, $G7&gt;0, $L$7&gt;=$F7, $L$7&lt;=$G7)</formula>
    </cfRule>
    <cfRule type="expression" dxfId="26" priority="150">
      <formula>AND($C7="Éclairage / Candélabres", $F7&gt;0, $G7&gt;0, $L$7&gt;=$F7, $L$7&lt;=($F7+ROUND(($G7-$F7+1)*$H7,0)-1))</formula>
    </cfRule>
    <cfRule type="expression" dxfId="27" priority="151">
      <formula>AND($C7="Marquage &amp; Signalétique", $F7&gt;0, $G7&gt;0, $L$7&gt;=$F7, $L$7&lt;=$G7)</formula>
    </cfRule>
    <cfRule type="expression" dxfId="28" priority="152">
      <formula>AND($C7="Marquage &amp; Signalétique", $F7&gt;0, $G7&gt;0, $L$7&gt;=$F7, $L$7&lt;=($F7+ROUND(($G7-$F7+1)*$H7,0)-1))</formula>
    </cfRule>
    <cfRule type="expression" dxfId="29" priority="153">
      <formula>AND($C7="Espaces verts / Finitions", $F7&gt;0, $G7&gt;0, $L$7&gt;=$F7, $L$7&lt;=$G7)</formula>
    </cfRule>
    <cfRule type="expression" dxfId="30" priority="154">
      <formula>AND($C7="Espaces verts / Finitions", $F7&gt;0, $G7&gt;0, $L$7&gt;=$F7, $L$7&lt;=($F7+ROUND(($G7-$F7+1)*$H7,0)-1))</formula>
    </cfRule>
    <cfRule type="expression" dxfId="31" priority="155">
      <formula>AND($C7="Réception &amp; Réserves", $F7&gt;0, $G7&gt;0, $L$7&gt;=$F7, $L$7&lt;=$G7)</formula>
    </cfRule>
    <cfRule type="expression" dxfId="32" priority="156">
      <formula>AND($C7="Réception &amp; Réserves", $F7&gt;0, $G7&gt;0, $L$7&gt;=$F7, $L$7&lt;=($F7+ROUND(($G7-$F7+1)*$H7,0)-1))</formula>
    </cfRule>
    <cfRule type="expression" dxfId="0" priority="157">
      <formula>AND($C7="Réouverture circulation", $F7&gt;0, $G7&gt;0, $L$7&gt;=$F7, $L$7&lt;=$G7)</formula>
    </cfRule>
    <cfRule type="expression" dxfId="33" priority="158">
      <formula>AND($C7="Réouverture circulation", $F7&gt;0, $G7&gt;0, $L$7&gt;=$F7, $L$7&lt;=($F7+ROUND(($G7-$F7+1)*$H7,0)-1))</formula>
    </cfRule>
  </conditionalFormatting>
  <conditionalFormatting sqref="M7:M43">
    <cfRule type="expression" dxfId="0" priority="3">
      <formula>($M$7=TODAY())</formula>
    </cfRule>
  </conditionalFormatting>
  <conditionalFormatting sqref="M8:M43">
    <cfRule type="expression" dxfId="3" priority="159">
      <formula>AND($C7="Études &amp; DICT", $F7&gt;0, $G7&gt;0, $M$7&gt;=$F7, $M$7&lt;=$G7)</formula>
    </cfRule>
    <cfRule type="expression" dxfId="4" priority="160">
      <formula>AND($C7="Études &amp; DICT", $F7&gt;0, $G7&gt;0, $M$7&gt;=$F7, $M$7&lt;=($F7+ROUND(($G7-$F7+1)*$H7,0)-1))</formula>
    </cfRule>
    <cfRule type="expression" dxfId="5" priority="161">
      <formula>AND($C7="Piquetage &amp; Implantation", $F7&gt;0, $G7&gt;0, $M$7&gt;=$F7, $M$7&lt;=$G7)</formula>
    </cfRule>
    <cfRule type="expression" dxfId="6" priority="162">
      <formula>AND($C7="Piquetage &amp; Implantation", $F7&gt;0, $G7&gt;0, $M$7&gt;=$F7, $M$7&lt;=($F7+ROUND(($G7-$F7+1)*$H7,0)-1))</formula>
    </cfRule>
    <cfRule type="expression" dxfId="7" priority="163">
      <formula>AND($C7="Préparation &amp; Signalisation", $F7&gt;0, $G7&gt;0, $M$7&gt;=$F7, $M$7&lt;=$G7)</formula>
    </cfRule>
    <cfRule type="expression" dxfId="8" priority="164">
      <formula>AND($C7="Préparation &amp; Signalisation", $F7&gt;0, $G7&gt;0, $M$7&gt;=$F7, $M$7&lt;=($F7+ROUND(($G7-$F7+1)*$H7,0)-1))</formula>
    </cfRule>
    <cfRule type="expression" dxfId="9" priority="165">
      <formula>AND($C7="Terrassement", $F7&gt;0, $G7&gt;0, $M$7&gt;=$F7, $M$7&lt;=$G7)</formula>
    </cfRule>
    <cfRule type="expression" dxfId="10" priority="166">
      <formula>AND($C7="Terrassement", $F7&gt;0, $G7&gt;0, $M$7&gt;=$F7, $M$7&lt;=($F7+ROUND(($G7-$F7+1)*$H7,0)-1))</formula>
    </cfRule>
    <cfRule type="expression" dxfId="11" priority="167">
      <formula>AND($C7="Réseaux (EU/EP/ER/GAZ)", $F7&gt;0, $G7&gt;0, $M$7&gt;=$F7, $M$7&lt;=$G7)</formula>
    </cfRule>
    <cfRule type="expression" dxfId="12" priority="168">
      <formula>AND($C7="Réseaux (EU/EP/ER/GAZ)", $F7&gt;0, $G7&gt;0, $M$7&gt;=$F7, $M$7&lt;=($F7+ROUND(($G7-$F7+1)*$H7,0)-1))</formula>
    </cfRule>
    <cfRule type="expression" dxfId="13" priority="169">
      <formula>AND($C7="Regard &amp; Branchement", $F7&gt;0, $G7&gt;0, $M$7&gt;=$F7, $M$7&lt;=$G7)</formula>
    </cfRule>
    <cfRule type="expression" dxfId="14" priority="170">
      <formula>AND($C7="Regard &amp; Branchement", $F7&gt;0, $G7&gt;0, $M$7&gt;=$F7, $M$7&lt;=($F7+ROUND(($G7-$F7+1)*$H7,0)-1))</formula>
    </cfRule>
    <cfRule type="expression" dxfId="15" priority="171">
      <formula>AND($C7="Structure (couche de forme)", $F7&gt;0, $G7&gt;0, $M$7&gt;=$F7, $M$7&lt;=$G7)</formula>
    </cfRule>
    <cfRule type="expression" dxfId="16" priority="172">
      <formula>AND($C7="Structure (couche de forme)", $F7&gt;0, $G7&gt;0, $M$7&gt;=$F7, $M$7&lt;=($F7+ROUND(($G7-$F7+1)*$H7,0)-1))</formula>
    </cfRule>
    <cfRule type="expression" dxfId="17" priority="173">
      <formula>AND($C7="Fondation/Grave", $F7&gt;0, $G7&gt;0, $M$7&gt;=$F7, $M$7&lt;=$G7)</formula>
    </cfRule>
    <cfRule type="expression" dxfId="18" priority="174">
      <formula>AND($C7="Fondation/Grave", $F7&gt;0, $G7&gt;0, $M$7&gt;=$F7, $M$7&lt;=($F7+ROUND(($G7-$F7+1)*$H7,0)-1))</formula>
    </cfRule>
    <cfRule type="expression" dxfId="19" priority="175">
      <formula>AND($C7="Enrobés / Béton", $F7&gt;0, $G7&gt;0, $M$7&gt;=$F7, $M$7&lt;=$G7)</formula>
    </cfRule>
    <cfRule type="expression" dxfId="20" priority="176">
      <formula>AND($C7="Enrobés / Béton", $F7&gt;0, $G7&gt;0, $M$7&gt;=$F7, $M$7&lt;=($F7+ROUND(($G7-$F7+1)*$H7,0)-1))</formula>
    </cfRule>
    <cfRule type="expression" dxfId="21" priority="177">
      <formula>AND($C7="Bordures &amp; Trottoirs", $F7&gt;0, $G7&gt;0, $M$7&gt;=$F7, $M$7&lt;=$G7)</formula>
    </cfRule>
    <cfRule type="expression" dxfId="22" priority="178">
      <formula>AND($C7="Bordures &amp; Trottoirs", $F7&gt;0, $G7&gt;0, $M$7&gt;=$F7, $M$7&lt;=($F7+ROUND(($G7-$F7+1)*$H7,0)-1))</formula>
    </cfRule>
    <cfRule type="expression" dxfId="23" priority="179">
      <formula>AND($C7="Caniveaux &amp; Avaloirs", $F7&gt;0, $G7&gt;0, $M$7&gt;=$F7, $M$7&lt;=$G7)</formula>
    </cfRule>
    <cfRule type="expression" dxfId="24" priority="180">
      <formula>AND($C7="Caniveaux &amp; Avaloirs", $F7&gt;0, $G7&gt;0, $M$7&gt;=$F7, $M$7&lt;=($F7+ROUND(($G7-$F7+1)*$H7,0)-1))</formula>
    </cfRule>
    <cfRule type="expression" dxfId="25" priority="181">
      <formula>AND($C7="Éclairage / Candélabres", $F7&gt;0, $G7&gt;0, $M$7&gt;=$F7, $M$7&lt;=$G7)</formula>
    </cfRule>
    <cfRule type="expression" dxfId="26" priority="182">
      <formula>AND($C7="Éclairage / Candélabres", $F7&gt;0, $G7&gt;0, $M$7&gt;=$F7, $M$7&lt;=($F7+ROUND(($G7-$F7+1)*$H7,0)-1))</formula>
    </cfRule>
    <cfRule type="expression" dxfId="27" priority="183">
      <formula>AND($C7="Marquage &amp; Signalétique", $F7&gt;0, $G7&gt;0, $M$7&gt;=$F7, $M$7&lt;=$G7)</formula>
    </cfRule>
    <cfRule type="expression" dxfId="28" priority="184">
      <formula>AND($C7="Marquage &amp; Signalétique", $F7&gt;0, $G7&gt;0, $M$7&gt;=$F7, $M$7&lt;=($F7+ROUND(($G7-$F7+1)*$H7,0)-1))</formula>
    </cfRule>
    <cfRule type="expression" dxfId="29" priority="185">
      <formula>AND($C7="Espaces verts / Finitions", $F7&gt;0, $G7&gt;0, $M$7&gt;=$F7, $M$7&lt;=$G7)</formula>
    </cfRule>
    <cfRule type="expression" dxfId="30" priority="186">
      <formula>AND($C7="Espaces verts / Finitions", $F7&gt;0, $G7&gt;0, $M$7&gt;=$F7, $M$7&lt;=($F7+ROUND(($G7-$F7+1)*$H7,0)-1))</formula>
    </cfRule>
    <cfRule type="expression" dxfId="31" priority="187">
      <formula>AND($C7="Réception &amp; Réserves", $F7&gt;0, $G7&gt;0, $M$7&gt;=$F7, $M$7&lt;=$G7)</formula>
    </cfRule>
    <cfRule type="expression" dxfId="32" priority="188">
      <formula>AND($C7="Réception &amp; Réserves", $F7&gt;0, $G7&gt;0, $M$7&gt;=$F7, $M$7&lt;=($F7+ROUND(($G7-$F7+1)*$H7,0)-1))</formula>
    </cfRule>
    <cfRule type="expression" dxfId="0" priority="189">
      <formula>AND($C7="Réouverture circulation", $F7&gt;0, $G7&gt;0, $M$7&gt;=$F7, $M$7&lt;=$G7)</formula>
    </cfRule>
    <cfRule type="expression" dxfId="33" priority="190">
      <formula>AND($C7="Réouverture circulation", $F7&gt;0, $G7&gt;0, $M$7&gt;=$F7, $M$7&lt;=($F7+ROUND(($G7-$F7+1)*$H7,0)-1))</formula>
    </cfRule>
  </conditionalFormatting>
  <conditionalFormatting sqref="N7:N43">
    <cfRule type="expression" dxfId="0" priority="4">
      <formula>($N$7=TODAY())</formula>
    </cfRule>
  </conditionalFormatting>
  <conditionalFormatting sqref="N8:N43">
    <cfRule type="expression" dxfId="3" priority="191">
      <formula>AND($C7="Études &amp; DICT", $F7&gt;0, $G7&gt;0, $N$7&gt;=$F7, $N$7&lt;=$G7)</formula>
    </cfRule>
    <cfRule type="expression" dxfId="4" priority="192">
      <formula>AND($C7="Études &amp; DICT", $F7&gt;0, $G7&gt;0, $N$7&gt;=$F7, $N$7&lt;=($F7+ROUND(($G7-$F7+1)*$H7,0)-1))</formula>
    </cfRule>
    <cfRule type="expression" dxfId="5" priority="193">
      <formula>AND($C7="Piquetage &amp; Implantation", $F7&gt;0, $G7&gt;0, $N$7&gt;=$F7, $N$7&lt;=$G7)</formula>
    </cfRule>
    <cfRule type="expression" dxfId="6" priority="194">
      <formula>AND($C7="Piquetage &amp; Implantation", $F7&gt;0, $G7&gt;0, $N$7&gt;=$F7, $N$7&lt;=($F7+ROUND(($G7-$F7+1)*$H7,0)-1))</formula>
    </cfRule>
    <cfRule type="expression" dxfId="7" priority="195">
      <formula>AND($C7="Préparation &amp; Signalisation", $F7&gt;0, $G7&gt;0, $N$7&gt;=$F7, $N$7&lt;=$G7)</formula>
    </cfRule>
    <cfRule type="expression" dxfId="8" priority="196">
      <formula>AND($C7="Préparation &amp; Signalisation", $F7&gt;0, $G7&gt;0, $N$7&gt;=$F7, $N$7&lt;=($F7+ROUND(($G7-$F7+1)*$H7,0)-1))</formula>
    </cfRule>
    <cfRule type="expression" dxfId="9" priority="197">
      <formula>AND($C7="Terrassement", $F7&gt;0, $G7&gt;0, $N$7&gt;=$F7, $N$7&lt;=$G7)</formula>
    </cfRule>
    <cfRule type="expression" dxfId="10" priority="198">
      <formula>AND($C7="Terrassement", $F7&gt;0, $G7&gt;0, $N$7&gt;=$F7, $N$7&lt;=($F7+ROUND(($G7-$F7+1)*$H7,0)-1))</formula>
    </cfRule>
    <cfRule type="expression" dxfId="11" priority="199">
      <formula>AND($C7="Réseaux (EU/EP/ER/GAZ)", $F7&gt;0, $G7&gt;0, $N$7&gt;=$F7, $N$7&lt;=$G7)</formula>
    </cfRule>
    <cfRule type="expression" dxfId="12" priority="200">
      <formula>AND($C7="Réseaux (EU/EP/ER/GAZ)", $F7&gt;0, $G7&gt;0, $N$7&gt;=$F7, $N$7&lt;=($F7+ROUND(($G7-$F7+1)*$H7,0)-1))</formula>
    </cfRule>
    <cfRule type="expression" dxfId="13" priority="201">
      <formula>AND($C7="Regard &amp; Branchement", $F7&gt;0, $G7&gt;0, $N$7&gt;=$F7, $N$7&lt;=$G7)</formula>
    </cfRule>
    <cfRule type="expression" dxfId="14" priority="202">
      <formula>AND($C7="Regard &amp; Branchement", $F7&gt;0, $G7&gt;0, $N$7&gt;=$F7, $N$7&lt;=($F7+ROUND(($G7-$F7+1)*$H7,0)-1))</formula>
    </cfRule>
    <cfRule type="expression" dxfId="15" priority="203">
      <formula>AND($C7="Structure (couche de forme)", $F7&gt;0, $G7&gt;0, $N$7&gt;=$F7, $N$7&lt;=$G7)</formula>
    </cfRule>
    <cfRule type="expression" dxfId="16" priority="204">
      <formula>AND($C7="Structure (couche de forme)", $F7&gt;0, $G7&gt;0, $N$7&gt;=$F7, $N$7&lt;=($F7+ROUND(($G7-$F7+1)*$H7,0)-1))</formula>
    </cfRule>
    <cfRule type="expression" dxfId="17" priority="205">
      <formula>AND($C7="Fondation/Grave", $F7&gt;0, $G7&gt;0, $N$7&gt;=$F7, $N$7&lt;=$G7)</formula>
    </cfRule>
    <cfRule type="expression" dxfId="18" priority="206">
      <formula>AND($C7="Fondation/Grave", $F7&gt;0, $G7&gt;0, $N$7&gt;=$F7, $N$7&lt;=($F7+ROUND(($G7-$F7+1)*$H7,0)-1))</formula>
    </cfRule>
    <cfRule type="expression" dxfId="19" priority="207">
      <formula>AND($C7="Enrobés / Béton", $F7&gt;0, $G7&gt;0, $N$7&gt;=$F7, $N$7&lt;=$G7)</formula>
    </cfRule>
    <cfRule type="expression" dxfId="20" priority="208">
      <formula>AND($C7="Enrobés / Béton", $F7&gt;0, $G7&gt;0, $N$7&gt;=$F7, $N$7&lt;=($F7+ROUND(($G7-$F7+1)*$H7,0)-1))</formula>
    </cfRule>
    <cfRule type="expression" dxfId="21" priority="209">
      <formula>AND($C7="Bordures &amp; Trottoirs", $F7&gt;0, $G7&gt;0, $N$7&gt;=$F7, $N$7&lt;=$G7)</formula>
    </cfRule>
    <cfRule type="expression" dxfId="22" priority="210">
      <formula>AND($C7="Bordures &amp; Trottoirs", $F7&gt;0, $G7&gt;0, $N$7&gt;=$F7, $N$7&lt;=($F7+ROUND(($G7-$F7+1)*$H7,0)-1))</formula>
    </cfRule>
    <cfRule type="expression" dxfId="23" priority="211">
      <formula>AND($C7="Caniveaux &amp; Avaloirs", $F7&gt;0, $G7&gt;0, $N$7&gt;=$F7, $N$7&lt;=$G7)</formula>
    </cfRule>
    <cfRule type="expression" dxfId="24" priority="212">
      <formula>AND($C7="Caniveaux &amp; Avaloirs", $F7&gt;0, $G7&gt;0, $N$7&gt;=$F7, $N$7&lt;=($F7+ROUND(($G7-$F7+1)*$H7,0)-1))</formula>
    </cfRule>
    <cfRule type="expression" dxfId="25" priority="213">
      <formula>AND($C7="Éclairage / Candélabres", $F7&gt;0, $G7&gt;0, $N$7&gt;=$F7, $N$7&lt;=$G7)</formula>
    </cfRule>
    <cfRule type="expression" dxfId="26" priority="214">
      <formula>AND($C7="Éclairage / Candélabres", $F7&gt;0, $G7&gt;0, $N$7&gt;=$F7, $N$7&lt;=($F7+ROUND(($G7-$F7+1)*$H7,0)-1))</formula>
    </cfRule>
    <cfRule type="expression" dxfId="27" priority="215">
      <formula>AND($C7="Marquage &amp; Signalétique", $F7&gt;0, $G7&gt;0, $N$7&gt;=$F7, $N$7&lt;=$G7)</formula>
    </cfRule>
    <cfRule type="expression" dxfId="28" priority="216">
      <formula>AND($C7="Marquage &amp; Signalétique", $F7&gt;0, $G7&gt;0, $N$7&gt;=$F7, $N$7&lt;=($F7+ROUND(($G7-$F7+1)*$H7,0)-1))</formula>
    </cfRule>
    <cfRule type="expression" dxfId="29" priority="217">
      <formula>AND($C7="Espaces verts / Finitions", $F7&gt;0, $G7&gt;0, $N$7&gt;=$F7, $N$7&lt;=$G7)</formula>
    </cfRule>
    <cfRule type="expression" dxfId="30" priority="218">
      <formula>AND($C7="Espaces verts / Finitions", $F7&gt;0, $G7&gt;0, $N$7&gt;=$F7, $N$7&lt;=($F7+ROUND(($G7-$F7+1)*$H7,0)-1))</formula>
    </cfRule>
    <cfRule type="expression" dxfId="31" priority="219">
      <formula>AND($C7="Réception &amp; Réserves", $F7&gt;0, $G7&gt;0, $N$7&gt;=$F7, $N$7&lt;=$G7)</formula>
    </cfRule>
    <cfRule type="expression" dxfId="32" priority="220">
      <formula>AND($C7="Réception &amp; Réserves", $F7&gt;0, $G7&gt;0, $N$7&gt;=$F7, $N$7&lt;=($F7+ROUND(($G7-$F7+1)*$H7,0)-1))</formula>
    </cfRule>
    <cfRule type="expression" dxfId="0" priority="221">
      <formula>AND($C7="Réouverture circulation", $F7&gt;0, $G7&gt;0, $N$7&gt;=$F7, $N$7&lt;=$G7)</formula>
    </cfRule>
    <cfRule type="expression" dxfId="33" priority="222">
      <formula>AND($C7="Réouverture circulation", $F7&gt;0, $G7&gt;0, $N$7&gt;=$F7, $N$7&lt;=($F7+ROUND(($G7-$F7+1)*$H7,0)-1))</formula>
    </cfRule>
  </conditionalFormatting>
  <conditionalFormatting sqref="O7:O43">
    <cfRule type="expression" dxfId="0" priority="5">
      <formula>($O$7=TODAY())</formula>
    </cfRule>
  </conditionalFormatting>
  <conditionalFormatting sqref="O8:O43">
    <cfRule type="expression" dxfId="3" priority="223">
      <formula>AND($C7="Études &amp; DICT", $F7&gt;0, $G7&gt;0, $O$7&gt;=$F7, $O$7&lt;=$G7)</formula>
    </cfRule>
    <cfRule type="expression" dxfId="4" priority="224">
      <formula>AND($C7="Études &amp; DICT", $F7&gt;0, $G7&gt;0, $O$7&gt;=$F7, $O$7&lt;=($F7+ROUND(($G7-$F7+1)*$H7,0)-1))</formula>
    </cfRule>
    <cfRule type="expression" dxfId="5" priority="225">
      <formula>AND($C7="Piquetage &amp; Implantation", $F7&gt;0, $G7&gt;0, $O$7&gt;=$F7, $O$7&lt;=$G7)</formula>
    </cfRule>
    <cfRule type="expression" dxfId="6" priority="226">
      <formula>AND($C7="Piquetage &amp; Implantation", $F7&gt;0, $G7&gt;0, $O$7&gt;=$F7, $O$7&lt;=($F7+ROUND(($G7-$F7+1)*$H7,0)-1))</formula>
    </cfRule>
    <cfRule type="expression" dxfId="7" priority="227">
      <formula>AND($C7="Préparation &amp; Signalisation", $F7&gt;0, $G7&gt;0, $O$7&gt;=$F7, $O$7&lt;=$G7)</formula>
    </cfRule>
    <cfRule type="expression" dxfId="8" priority="228">
      <formula>AND($C7="Préparation &amp; Signalisation", $F7&gt;0, $G7&gt;0, $O$7&gt;=$F7, $O$7&lt;=($F7+ROUND(($G7-$F7+1)*$H7,0)-1))</formula>
    </cfRule>
    <cfRule type="expression" dxfId="9" priority="229">
      <formula>AND($C7="Terrassement", $F7&gt;0, $G7&gt;0, $O$7&gt;=$F7, $O$7&lt;=$G7)</formula>
    </cfRule>
    <cfRule type="expression" dxfId="10" priority="230">
      <formula>AND($C7="Terrassement", $F7&gt;0, $G7&gt;0, $O$7&gt;=$F7, $O$7&lt;=($F7+ROUND(($G7-$F7+1)*$H7,0)-1))</formula>
    </cfRule>
    <cfRule type="expression" dxfId="11" priority="231">
      <formula>AND($C7="Réseaux (EU/EP/ER/GAZ)", $F7&gt;0, $G7&gt;0, $O$7&gt;=$F7, $O$7&lt;=$G7)</formula>
    </cfRule>
    <cfRule type="expression" dxfId="12" priority="232">
      <formula>AND($C7="Réseaux (EU/EP/ER/GAZ)", $F7&gt;0, $G7&gt;0, $O$7&gt;=$F7, $O$7&lt;=($F7+ROUND(($G7-$F7+1)*$H7,0)-1))</formula>
    </cfRule>
    <cfRule type="expression" dxfId="13" priority="233">
      <formula>AND($C7="Regard &amp; Branchement", $F7&gt;0, $G7&gt;0, $O$7&gt;=$F7, $O$7&lt;=$G7)</formula>
    </cfRule>
    <cfRule type="expression" dxfId="14" priority="234">
      <formula>AND($C7="Regard &amp; Branchement", $F7&gt;0, $G7&gt;0, $O$7&gt;=$F7, $O$7&lt;=($F7+ROUND(($G7-$F7+1)*$H7,0)-1))</formula>
    </cfRule>
    <cfRule type="expression" dxfId="15" priority="235">
      <formula>AND($C7="Structure (couche de forme)", $F7&gt;0, $G7&gt;0, $O$7&gt;=$F7, $O$7&lt;=$G7)</formula>
    </cfRule>
    <cfRule type="expression" dxfId="16" priority="236">
      <formula>AND($C7="Structure (couche de forme)", $F7&gt;0, $G7&gt;0, $O$7&gt;=$F7, $O$7&lt;=($F7+ROUND(($G7-$F7+1)*$H7,0)-1))</formula>
    </cfRule>
    <cfRule type="expression" dxfId="17" priority="237">
      <formula>AND($C7="Fondation/Grave", $F7&gt;0, $G7&gt;0, $O$7&gt;=$F7, $O$7&lt;=$G7)</formula>
    </cfRule>
    <cfRule type="expression" dxfId="18" priority="238">
      <formula>AND($C7="Fondation/Grave", $F7&gt;0, $G7&gt;0, $O$7&gt;=$F7, $O$7&lt;=($F7+ROUND(($G7-$F7+1)*$H7,0)-1))</formula>
    </cfRule>
    <cfRule type="expression" dxfId="19" priority="239">
      <formula>AND($C7="Enrobés / Béton", $F7&gt;0, $G7&gt;0, $O$7&gt;=$F7, $O$7&lt;=$G7)</formula>
    </cfRule>
    <cfRule type="expression" dxfId="20" priority="240">
      <formula>AND($C7="Enrobés / Béton", $F7&gt;0, $G7&gt;0, $O$7&gt;=$F7, $O$7&lt;=($F7+ROUND(($G7-$F7+1)*$H7,0)-1))</formula>
    </cfRule>
    <cfRule type="expression" dxfId="21" priority="241">
      <formula>AND($C7="Bordures &amp; Trottoirs", $F7&gt;0, $G7&gt;0, $O$7&gt;=$F7, $O$7&lt;=$G7)</formula>
    </cfRule>
    <cfRule type="expression" dxfId="22" priority="242">
      <formula>AND($C7="Bordures &amp; Trottoirs", $F7&gt;0, $G7&gt;0, $O$7&gt;=$F7, $O$7&lt;=($F7+ROUND(($G7-$F7+1)*$H7,0)-1))</formula>
    </cfRule>
    <cfRule type="expression" dxfId="23" priority="243">
      <formula>AND($C7="Caniveaux &amp; Avaloirs", $F7&gt;0, $G7&gt;0, $O$7&gt;=$F7, $O$7&lt;=$G7)</formula>
    </cfRule>
    <cfRule type="expression" dxfId="24" priority="244">
      <formula>AND($C7="Caniveaux &amp; Avaloirs", $F7&gt;0, $G7&gt;0, $O$7&gt;=$F7, $O$7&lt;=($F7+ROUND(($G7-$F7+1)*$H7,0)-1))</formula>
    </cfRule>
    <cfRule type="expression" dxfId="25" priority="245">
      <formula>AND($C7="Éclairage / Candélabres", $F7&gt;0, $G7&gt;0, $O$7&gt;=$F7, $O$7&lt;=$G7)</formula>
    </cfRule>
    <cfRule type="expression" dxfId="26" priority="246">
      <formula>AND($C7="Éclairage / Candélabres", $F7&gt;0, $G7&gt;0, $O$7&gt;=$F7, $O$7&lt;=($F7+ROUND(($G7-$F7+1)*$H7,0)-1))</formula>
    </cfRule>
    <cfRule type="expression" dxfId="27" priority="247">
      <formula>AND($C7="Marquage &amp; Signalétique", $F7&gt;0, $G7&gt;0, $O$7&gt;=$F7, $O$7&lt;=$G7)</formula>
    </cfRule>
    <cfRule type="expression" dxfId="28" priority="248">
      <formula>AND($C7="Marquage &amp; Signalétique", $F7&gt;0, $G7&gt;0, $O$7&gt;=$F7, $O$7&lt;=($F7+ROUND(($G7-$F7+1)*$H7,0)-1))</formula>
    </cfRule>
    <cfRule type="expression" dxfId="29" priority="249">
      <formula>AND($C7="Espaces verts / Finitions", $F7&gt;0, $G7&gt;0, $O$7&gt;=$F7, $O$7&lt;=$G7)</formula>
    </cfRule>
    <cfRule type="expression" dxfId="30" priority="250">
      <formula>AND($C7="Espaces verts / Finitions", $F7&gt;0, $G7&gt;0, $O$7&gt;=$F7, $O$7&lt;=($F7+ROUND(($G7-$F7+1)*$H7,0)-1))</formula>
    </cfRule>
    <cfRule type="expression" dxfId="31" priority="251">
      <formula>AND($C7="Réception &amp; Réserves", $F7&gt;0, $G7&gt;0, $O$7&gt;=$F7, $O$7&lt;=$G7)</formula>
    </cfRule>
    <cfRule type="expression" dxfId="32" priority="252">
      <formula>AND($C7="Réception &amp; Réserves", $F7&gt;0, $G7&gt;0, $O$7&gt;=$F7, $O$7&lt;=($F7+ROUND(($G7-$F7+1)*$H7,0)-1))</formula>
    </cfRule>
    <cfRule type="expression" dxfId="0" priority="253">
      <formula>AND($C7="Réouverture circulation", $F7&gt;0, $G7&gt;0, $O$7&gt;=$F7, $O$7&lt;=$G7)</formula>
    </cfRule>
    <cfRule type="expression" dxfId="33" priority="254">
      <formula>AND($C7="Réouverture circulation", $F7&gt;0, $G7&gt;0, $O$7&gt;=$F7, $O$7&lt;=($F7+ROUND(($G7-$F7+1)*$H7,0)-1))</formula>
    </cfRule>
  </conditionalFormatting>
  <conditionalFormatting sqref="P7:P43">
    <cfRule type="expression" dxfId="0" priority="6">
      <formula>($P$7=TODAY())</formula>
    </cfRule>
  </conditionalFormatting>
  <conditionalFormatting sqref="P8:P43">
    <cfRule type="expression" dxfId="3" priority="255">
      <formula>AND($C7="Études &amp; DICT", $F7&gt;0, $G7&gt;0, $P$7&gt;=$F7, $P$7&lt;=$G7)</formula>
    </cfRule>
    <cfRule type="expression" dxfId="4" priority="256">
      <formula>AND($C7="Études &amp; DICT", $F7&gt;0, $G7&gt;0, $P$7&gt;=$F7, $P$7&lt;=($F7+ROUND(($G7-$F7+1)*$H7,0)-1))</formula>
    </cfRule>
    <cfRule type="expression" dxfId="5" priority="257">
      <formula>AND($C7="Piquetage &amp; Implantation", $F7&gt;0, $G7&gt;0, $P$7&gt;=$F7, $P$7&lt;=$G7)</formula>
    </cfRule>
    <cfRule type="expression" dxfId="6" priority="258">
      <formula>AND($C7="Piquetage &amp; Implantation", $F7&gt;0, $G7&gt;0, $P$7&gt;=$F7, $P$7&lt;=($F7+ROUND(($G7-$F7+1)*$H7,0)-1))</formula>
    </cfRule>
    <cfRule type="expression" dxfId="7" priority="259">
      <formula>AND($C7="Préparation &amp; Signalisation", $F7&gt;0, $G7&gt;0, $P$7&gt;=$F7, $P$7&lt;=$G7)</formula>
    </cfRule>
    <cfRule type="expression" dxfId="8" priority="260">
      <formula>AND($C7="Préparation &amp; Signalisation", $F7&gt;0, $G7&gt;0, $P$7&gt;=$F7, $P$7&lt;=($F7+ROUND(($G7-$F7+1)*$H7,0)-1))</formula>
    </cfRule>
    <cfRule type="expression" dxfId="9" priority="261">
      <formula>AND($C7="Terrassement", $F7&gt;0, $G7&gt;0, $P$7&gt;=$F7, $P$7&lt;=$G7)</formula>
    </cfRule>
    <cfRule type="expression" dxfId="10" priority="262">
      <formula>AND($C7="Terrassement", $F7&gt;0, $G7&gt;0, $P$7&gt;=$F7, $P$7&lt;=($F7+ROUND(($G7-$F7+1)*$H7,0)-1))</formula>
    </cfRule>
    <cfRule type="expression" dxfId="11" priority="263">
      <formula>AND($C7="Réseaux (EU/EP/ER/GAZ)", $F7&gt;0, $G7&gt;0, $P$7&gt;=$F7, $P$7&lt;=$G7)</formula>
    </cfRule>
    <cfRule type="expression" dxfId="12" priority="264">
      <formula>AND($C7="Réseaux (EU/EP/ER/GAZ)", $F7&gt;0, $G7&gt;0, $P$7&gt;=$F7, $P$7&lt;=($F7+ROUND(($G7-$F7+1)*$H7,0)-1))</formula>
    </cfRule>
    <cfRule type="expression" dxfId="13" priority="265">
      <formula>AND($C7="Regard &amp; Branchement", $F7&gt;0, $G7&gt;0, $P$7&gt;=$F7, $P$7&lt;=$G7)</formula>
    </cfRule>
    <cfRule type="expression" dxfId="14" priority="266">
      <formula>AND($C7="Regard &amp; Branchement", $F7&gt;0, $G7&gt;0, $P$7&gt;=$F7, $P$7&lt;=($F7+ROUND(($G7-$F7+1)*$H7,0)-1))</formula>
    </cfRule>
    <cfRule type="expression" dxfId="15" priority="267">
      <formula>AND($C7="Structure (couche de forme)", $F7&gt;0, $G7&gt;0, $P$7&gt;=$F7, $P$7&lt;=$G7)</formula>
    </cfRule>
    <cfRule type="expression" dxfId="16" priority="268">
      <formula>AND($C7="Structure (couche de forme)", $F7&gt;0, $G7&gt;0, $P$7&gt;=$F7, $P$7&lt;=($F7+ROUND(($G7-$F7+1)*$H7,0)-1))</formula>
    </cfRule>
    <cfRule type="expression" dxfId="17" priority="269">
      <formula>AND($C7="Fondation/Grave", $F7&gt;0, $G7&gt;0, $P$7&gt;=$F7, $P$7&lt;=$G7)</formula>
    </cfRule>
    <cfRule type="expression" dxfId="18" priority="270">
      <formula>AND($C7="Fondation/Grave", $F7&gt;0, $G7&gt;0, $P$7&gt;=$F7, $P$7&lt;=($F7+ROUND(($G7-$F7+1)*$H7,0)-1))</formula>
    </cfRule>
    <cfRule type="expression" dxfId="19" priority="271">
      <formula>AND($C7="Enrobés / Béton", $F7&gt;0, $G7&gt;0, $P$7&gt;=$F7, $P$7&lt;=$G7)</formula>
    </cfRule>
    <cfRule type="expression" dxfId="20" priority="272">
      <formula>AND($C7="Enrobés / Béton", $F7&gt;0, $G7&gt;0, $P$7&gt;=$F7, $P$7&lt;=($F7+ROUND(($G7-$F7+1)*$H7,0)-1))</formula>
    </cfRule>
    <cfRule type="expression" dxfId="21" priority="273">
      <formula>AND($C7="Bordures &amp; Trottoirs", $F7&gt;0, $G7&gt;0, $P$7&gt;=$F7, $P$7&lt;=$G7)</formula>
    </cfRule>
    <cfRule type="expression" dxfId="22" priority="274">
      <formula>AND($C7="Bordures &amp; Trottoirs", $F7&gt;0, $G7&gt;0, $P$7&gt;=$F7, $P$7&lt;=($F7+ROUND(($G7-$F7+1)*$H7,0)-1))</formula>
    </cfRule>
    <cfRule type="expression" dxfId="23" priority="275">
      <formula>AND($C7="Caniveaux &amp; Avaloirs", $F7&gt;0, $G7&gt;0, $P$7&gt;=$F7, $P$7&lt;=$G7)</formula>
    </cfRule>
    <cfRule type="expression" dxfId="24" priority="276">
      <formula>AND($C7="Caniveaux &amp; Avaloirs", $F7&gt;0, $G7&gt;0, $P$7&gt;=$F7, $P$7&lt;=($F7+ROUND(($G7-$F7+1)*$H7,0)-1))</formula>
    </cfRule>
    <cfRule type="expression" dxfId="25" priority="277">
      <formula>AND($C7="Éclairage / Candélabres", $F7&gt;0, $G7&gt;0, $P$7&gt;=$F7, $P$7&lt;=$G7)</formula>
    </cfRule>
    <cfRule type="expression" dxfId="26" priority="278">
      <formula>AND($C7="Éclairage / Candélabres", $F7&gt;0, $G7&gt;0, $P$7&gt;=$F7, $P$7&lt;=($F7+ROUND(($G7-$F7+1)*$H7,0)-1))</formula>
    </cfRule>
    <cfRule type="expression" dxfId="27" priority="279">
      <formula>AND($C7="Marquage &amp; Signalétique", $F7&gt;0, $G7&gt;0, $P$7&gt;=$F7, $P$7&lt;=$G7)</formula>
    </cfRule>
    <cfRule type="expression" dxfId="28" priority="280">
      <formula>AND($C7="Marquage &amp; Signalétique", $F7&gt;0, $G7&gt;0, $P$7&gt;=$F7, $P$7&lt;=($F7+ROUND(($G7-$F7+1)*$H7,0)-1))</formula>
    </cfRule>
    <cfRule type="expression" dxfId="29" priority="281">
      <formula>AND($C7="Espaces verts / Finitions", $F7&gt;0, $G7&gt;0, $P$7&gt;=$F7, $P$7&lt;=$G7)</formula>
    </cfRule>
    <cfRule type="expression" dxfId="30" priority="282">
      <formula>AND($C7="Espaces verts / Finitions", $F7&gt;0, $G7&gt;0, $P$7&gt;=$F7, $P$7&lt;=($F7+ROUND(($G7-$F7+1)*$H7,0)-1))</formula>
    </cfRule>
    <cfRule type="expression" dxfId="31" priority="283">
      <formula>AND($C7="Réception &amp; Réserves", $F7&gt;0, $G7&gt;0, $P$7&gt;=$F7, $P$7&lt;=$G7)</formula>
    </cfRule>
    <cfRule type="expression" dxfId="32" priority="284">
      <formula>AND($C7="Réception &amp; Réserves", $F7&gt;0, $G7&gt;0, $P$7&gt;=$F7, $P$7&lt;=($F7+ROUND(($G7-$F7+1)*$H7,0)-1))</formula>
    </cfRule>
    <cfRule type="expression" dxfId="0" priority="285">
      <formula>AND($C7="Réouverture circulation", $F7&gt;0, $G7&gt;0, $P$7&gt;=$F7, $P$7&lt;=$G7)</formula>
    </cfRule>
    <cfRule type="expression" dxfId="33" priority="286">
      <formula>AND($C7="Réouverture circulation", $F7&gt;0, $G7&gt;0, $P$7&gt;=$F7, $P$7&lt;=($F7+ROUND(($G7-$F7+1)*$H7,0)-1))</formula>
    </cfRule>
  </conditionalFormatting>
  <conditionalFormatting sqref="Q7:Q43">
    <cfRule type="expression" dxfId="0" priority="7">
      <formula>($Q$7=TODAY())</formula>
    </cfRule>
  </conditionalFormatting>
  <conditionalFormatting sqref="Q8:Q43">
    <cfRule type="expression" dxfId="3" priority="287">
      <formula>AND($C7="Études &amp; DICT", $F7&gt;0, $G7&gt;0, $Q$7&gt;=$F7, $Q$7&lt;=$G7)</formula>
    </cfRule>
    <cfRule type="expression" dxfId="4" priority="288">
      <formula>AND($C7="Études &amp; DICT", $F7&gt;0, $G7&gt;0, $Q$7&gt;=$F7, $Q$7&lt;=($F7+ROUND(($G7-$F7+1)*$H7,0)-1))</formula>
    </cfRule>
    <cfRule type="expression" dxfId="5" priority="289">
      <formula>AND($C7="Piquetage &amp; Implantation", $F7&gt;0, $G7&gt;0, $Q$7&gt;=$F7, $Q$7&lt;=$G7)</formula>
    </cfRule>
    <cfRule type="expression" dxfId="6" priority="290">
      <formula>AND($C7="Piquetage &amp; Implantation", $F7&gt;0, $G7&gt;0, $Q$7&gt;=$F7, $Q$7&lt;=($F7+ROUND(($G7-$F7+1)*$H7,0)-1))</formula>
    </cfRule>
    <cfRule type="expression" dxfId="7" priority="291">
      <formula>AND($C7="Préparation &amp; Signalisation", $F7&gt;0, $G7&gt;0, $Q$7&gt;=$F7, $Q$7&lt;=$G7)</formula>
    </cfRule>
    <cfRule type="expression" dxfId="8" priority="292">
      <formula>AND($C7="Préparation &amp; Signalisation", $F7&gt;0, $G7&gt;0, $Q$7&gt;=$F7, $Q$7&lt;=($F7+ROUND(($G7-$F7+1)*$H7,0)-1))</formula>
    </cfRule>
    <cfRule type="expression" dxfId="9" priority="293">
      <formula>AND($C7="Terrassement", $F7&gt;0, $G7&gt;0, $Q$7&gt;=$F7, $Q$7&lt;=$G7)</formula>
    </cfRule>
    <cfRule type="expression" dxfId="10" priority="294">
      <formula>AND($C7="Terrassement", $F7&gt;0, $G7&gt;0, $Q$7&gt;=$F7, $Q$7&lt;=($F7+ROUND(($G7-$F7+1)*$H7,0)-1))</formula>
    </cfRule>
    <cfRule type="expression" dxfId="11" priority="295">
      <formula>AND($C7="Réseaux (EU/EP/ER/GAZ)", $F7&gt;0, $G7&gt;0, $Q$7&gt;=$F7, $Q$7&lt;=$G7)</formula>
    </cfRule>
    <cfRule type="expression" dxfId="12" priority="296">
      <formula>AND($C7="Réseaux (EU/EP/ER/GAZ)", $F7&gt;0, $G7&gt;0, $Q$7&gt;=$F7, $Q$7&lt;=($F7+ROUND(($G7-$F7+1)*$H7,0)-1))</formula>
    </cfRule>
    <cfRule type="expression" dxfId="13" priority="297">
      <formula>AND($C7="Regard &amp; Branchement", $F7&gt;0, $G7&gt;0, $Q$7&gt;=$F7, $Q$7&lt;=$G7)</formula>
    </cfRule>
    <cfRule type="expression" dxfId="14" priority="298">
      <formula>AND($C7="Regard &amp; Branchement", $F7&gt;0, $G7&gt;0, $Q$7&gt;=$F7, $Q$7&lt;=($F7+ROUND(($G7-$F7+1)*$H7,0)-1))</formula>
    </cfRule>
    <cfRule type="expression" dxfId="15" priority="299">
      <formula>AND($C7="Structure (couche de forme)", $F7&gt;0, $G7&gt;0, $Q$7&gt;=$F7, $Q$7&lt;=$G7)</formula>
    </cfRule>
    <cfRule type="expression" dxfId="16" priority="300">
      <formula>AND($C7="Structure (couche de forme)", $F7&gt;0, $G7&gt;0, $Q$7&gt;=$F7, $Q$7&lt;=($F7+ROUND(($G7-$F7+1)*$H7,0)-1))</formula>
    </cfRule>
    <cfRule type="expression" dxfId="17" priority="301">
      <formula>AND($C7="Fondation/Grave", $F7&gt;0, $G7&gt;0, $Q$7&gt;=$F7, $Q$7&lt;=$G7)</formula>
    </cfRule>
    <cfRule type="expression" dxfId="18" priority="302">
      <formula>AND($C7="Fondation/Grave", $F7&gt;0, $G7&gt;0, $Q$7&gt;=$F7, $Q$7&lt;=($F7+ROUND(($G7-$F7+1)*$H7,0)-1))</formula>
    </cfRule>
    <cfRule type="expression" dxfId="19" priority="303">
      <formula>AND($C7="Enrobés / Béton", $F7&gt;0, $G7&gt;0, $Q$7&gt;=$F7, $Q$7&lt;=$G7)</formula>
    </cfRule>
    <cfRule type="expression" dxfId="20" priority="304">
      <formula>AND($C7="Enrobés / Béton", $F7&gt;0, $G7&gt;0, $Q$7&gt;=$F7, $Q$7&lt;=($F7+ROUND(($G7-$F7+1)*$H7,0)-1))</formula>
    </cfRule>
    <cfRule type="expression" dxfId="21" priority="305">
      <formula>AND($C7="Bordures &amp; Trottoirs", $F7&gt;0, $G7&gt;0, $Q$7&gt;=$F7, $Q$7&lt;=$G7)</formula>
    </cfRule>
    <cfRule type="expression" dxfId="22" priority="306">
      <formula>AND($C7="Bordures &amp; Trottoirs", $F7&gt;0, $G7&gt;0, $Q$7&gt;=$F7, $Q$7&lt;=($F7+ROUND(($G7-$F7+1)*$H7,0)-1))</formula>
    </cfRule>
    <cfRule type="expression" dxfId="23" priority="307">
      <formula>AND($C7="Caniveaux &amp; Avaloirs", $F7&gt;0, $G7&gt;0, $Q$7&gt;=$F7, $Q$7&lt;=$G7)</formula>
    </cfRule>
    <cfRule type="expression" dxfId="24" priority="308">
      <formula>AND($C7="Caniveaux &amp; Avaloirs", $F7&gt;0, $G7&gt;0, $Q$7&gt;=$F7, $Q$7&lt;=($F7+ROUND(($G7-$F7+1)*$H7,0)-1))</formula>
    </cfRule>
    <cfRule type="expression" dxfId="25" priority="309">
      <formula>AND($C7="Éclairage / Candélabres", $F7&gt;0, $G7&gt;0, $Q$7&gt;=$F7, $Q$7&lt;=$G7)</formula>
    </cfRule>
    <cfRule type="expression" dxfId="26" priority="310">
      <formula>AND($C7="Éclairage / Candélabres", $F7&gt;0, $G7&gt;0, $Q$7&gt;=$F7, $Q$7&lt;=($F7+ROUND(($G7-$F7+1)*$H7,0)-1))</formula>
    </cfRule>
    <cfRule type="expression" dxfId="27" priority="311">
      <formula>AND($C7="Marquage &amp; Signalétique", $F7&gt;0, $G7&gt;0, $Q$7&gt;=$F7, $Q$7&lt;=$G7)</formula>
    </cfRule>
    <cfRule type="expression" dxfId="28" priority="312">
      <formula>AND($C7="Marquage &amp; Signalétique", $F7&gt;0, $G7&gt;0, $Q$7&gt;=$F7, $Q$7&lt;=($F7+ROUND(($G7-$F7+1)*$H7,0)-1))</formula>
    </cfRule>
    <cfRule type="expression" dxfId="29" priority="313">
      <formula>AND($C7="Espaces verts / Finitions", $F7&gt;0, $G7&gt;0, $Q$7&gt;=$F7, $Q$7&lt;=$G7)</formula>
    </cfRule>
    <cfRule type="expression" dxfId="30" priority="314">
      <formula>AND($C7="Espaces verts / Finitions", $F7&gt;0, $G7&gt;0, $Q$7&gt;=$F7, $Q$7&lt;=($F7+ROUND(($G7-$F7+1)*$H7,0)-1))</formula>
    </cfRule>
    <cfRule type="expression" dxfId="31" priority="315">
      <formula>AND($C7="Réception &amp; Réserves", $F7&gt;0, $G7&gt;0, $Q$7&gt;=$F7, $Q$7&lt;=$G7)</formula>
    </cfRule>
    <cfRule type="expression" dxfId="32" priority="316">
      <formula>AND($C7="Réception &amp; Réserves", $F7&gt;0, $G7&gt;0, $Q$7&gt;=$F7, $Q$7&lt;=($F7+ROUND(($G7-$F7+1)*$H7,0)-1))</formula>
    </cfRule>
    <cfRule type="expression" dxfId="0" priority="317">
      <formula>AND($C7="Réouverture circulation", $F7&gt;0, $G7&gt;0, $Q$7&gt;=$F7, $Q$7&lt;=$G7)</formula>
    </cfRule>
    <cfRule type="expression" dxfId="33" priority="318">
      <formula>AND($C7="Réouverture circulation", $F7&gt;0, $G7&gt;0, $Q$7&gt;=$F7, $Q$7&lt;=($F7+ROUND(($G7-$F7+1)*$H7,0)-1))</formula>
    </cfRule>
  </conditionalFormatting>
  <conditionalFormatting sqref="R7:R43">
    <cfRule type="expression" dxfId="0" priority="8">
      <formula>($R$7=TODAY())</formula>
    </cfRule>
  </conditionalFormatting>
  <conditionalFormatting sqref="R8:R43">
    <cfRule type="expression" dxfId="3" priority="319">
      <formula>AND($C7="Études &amp; DICT", $F7&gt;0, $G7&gt;0, $R$7&gt;=$F7, $R$7&lt;=$G7)</formula>
    </cfRule>
    <cfRule type="expression" dxfId="4" priority="320">
      <formula>AND($C7="Études &amp; DICT", $F7&gt;0, $G7&gt;0, $R$7&gt;=$F7, $R$7&lt;=($F7+ROUND(($G7-$F7+1)*$H7,0)-1))</formula>
    </cfRule>
    <cfRule type="expression" dxfId="5" priority="321">
      <formula>AND($C7="Piquetage &amp; Implantation", $F7&gt;0, $G7&gt;0, $R$7&gt;=$F7, $R$7&lt;=$G7)</formula>
    </cfRule>
    <cfRule type="expression" dxfId="6" priority="322">
      <formula>AND($C7="Piquetage &amp; Implantation", $F7&gt;0, $G7&gt;0, $R$7&gt;=$F7, $R$7&lt;=($F7+ROUND(($G7-$F7+1)*$H7,0)-1))</formula>
    </cfRule>
    <cfRule type="expression" dxfId="7" priority="323">
      <formula>AND($C7="Préparation &amp; Signalisation", $F7&gt;0, $G7&gt;0, $R$7&gt;=$F7, $R$7&lt;=$G7)</formula>
    </cfRule>
    <cfRule type="expression" dxfId="8" priority="324">
      <formula>AND($C7="Préparation &amp; Signalisation", $F7&gt;0, $G7&gt;0, $R$7&gt;=$F7, $R$7&lt;=($F7+ROUND(($G7-$F7+1)*$H7,0)-1))</formula>
    </cfRule>
    <cfRule type="expression" dxfId="9" priority="325">
      <formula>AND($C7="Terrassement", $F7&gt;0, $G7&gt;0, $R$7&gt;=$F7, $R$7&lt;=$G7)</formula>
    </cfRule>
    <cfRule type="expression" dxfId="10" priority="326">
      <formula>AND($C7="Terrassement", $F7&gt;0, $G7&gt;0, $R$7&gt;=$F7, $R$7&lt;=($F7+ROUND(($G7-$F7+1)*$H7,0)-1))</formula>
    </cfRule>
    <cfRule type="expression" dxfId="11" priority="327">
      <formula>AND($C7="Réseaux (EU/EP/ER/GAZ)", $F7&gt;0, $G7&gt;0, $R$7&gt;=$F7, $R$7&lt;=$G7)</formula>
    </cfRule>
    <cfRule type="expression" dxfId="12" priority="328">
      <formula>AND($C7="Réseaux (EU/EP/ER/GAZ)", $F7&gt;0, $G7&gt;0, $R$7&gt;=$F7, $R$7&lt;=($F7+ROUND(($G7-$F7+1)*$H7,0)-1))</formula>
    </cfRule>
    <cfRule type="expression" dxfId="13" priority="329">
      <formula>AND($C7="Regard &amp; Branchement", $F7&gt;0, $G7&gt;0, $R$7&gt;=$F7, $R$7&lt;=$G7)</formula>
    </cfRule>
    <cfRule type="expression" dxfId="14" priority="330">
      <formula>AND($C7="Regard &amp; Branchement", $F7&gt;0, $G7&gt;0, $R$7&gt;=$F7, $R$7&lt;=($F7+ROUND(($G7-$F7+1)*$H7,0)-1))</formula>
    </cfRule>
    <cfRule type="expression" dxfId="15" priority="331">
      <formula>AND($C7="Structure (couche de forme)", $F7&gt;0, $G7&gt;0, $R$7&gt;=$F7, $R$7&lt;=$G7)</formula>
    </cfRule>
    <cfRule type="expression" dxfId="16" priority="332">
      <formula>AND($C7="Structure (couche de forme)", $F7&gt;0, $G7&gt;0, $R$7&gt;=$F7, $R$7&lt;=($F7+ROUND(($G7-$F7+1)*$H7,0)-1))</formula>
    </cfRule>
    <cfRule type="expression" dxfId="17" priority="333">
      <formula>AND($C7="Fondation/Grave", $F7&gt;0, $G7&gt;0, $R$7&gt;=$F7, $R$7&lt;=$G7)</formula>
    </cfRule>
    <cfRule type="expression" dxfId="18" priority="334">
      <formula>AND($C7="Fondation/Grave", $F7&gt;0, $G7&gt;0, $R$7&gt;=$F7, $R$7&lt;=($F7+ROUND(($G7-$F7+1)*$H7,0)-1))</formula>
    </cfRule>
    <cfRule type="expression" dxfId="19" priority="335">
      <formula>AND($C7="Enrobés / Béton", $F7&gt;0, $G7&gt;0, $R$7&gt;=$F7, $R$7&lt;=$G7)</formula>
    </cfRule>
    <cfRule type="expression" dxfId="20" priority="336">
      <formula>AND($C7="Enrobés / Béton", $F7&gt;0, $G7&gt;0, $R$7&gt;=$F7, $R$7&lt;=($F7+ROUND(($G7-$F7+1)*$H7,0)-1))</formula>
    </cfRule>
    <cfRule type="expression" dxfId="21" priority="337">
      <formula>AND($C7="Bordures &amp; Trottoirs", $F7&gt;0, $G7&gt;0, $R$7&gt;=$F7, $R$7&lt;=$G7)</formula>
    </cfRule>
    <cfRule type="expression" dxfId="22" priority="338">
      <formula>AND($C7="Bordures &amp; Trottoirs", $F7&gt;0, $G7&gt;0, $R$7&gt;=$F7, $R$7&lt;=($F7+ROUND(($G7-$F7+1)*$H7,0)-1))</formula>
    </cfRule>
    <cfRule type="expression" dxfId="23" priority="339">
      <formula>AND($C7="Caniveaux &amp; Avaloirs", $F7&gt;0, $G7&gt;0, $R$7&gt;=$F7, $R$7&lt;=$G7)</formula>
    </cfRule>
    <cfRule type="expression" dxfId="24" priority="340">
      <formula>AND($C7="Caniveaux &amp; Avaloirs", $F7&gt;0, $G7&gt;0, $R$7&gt;=$F7, $R$7&lt;=($F7+ROUND(($G7-$F7+1)*$H7,0)-1))</formula>
    </cfRule>
    <cfRule type="expression" dxfId="25" priority="341">
      <formula>AND($C7="Éclairage / Candélabres", $F7&gt;0, $G7&gt;0, $R$7&gt;=$F7, $R$7&lt;=$G7)</formula>
    </cfRule>
    <cfRule type="expression" dxfId="26" priority="342">
      <formula>AND($C7="Éclairage / Candélabres", $F7&gt;0, $G7&gt;0, $R$7&gt;=$F7, $R$7&lt;=($F7+ROUND(($G7-$F7+1)*$H7,0)-1))</formula>
    </cfRule>
    <cfRule type="expression" dxfId="27" priority="343">
      <formula>AND($C7="Marquage &amp; Signalétique", $F7&gt;0, $G7&gt;0, $R$7&gt;=$F7, $R$7&lt;=$G7)</formula>
    </cfRule>
    <cfRule type="expression" dxfId="28" priority="344">
      <formula>AND($C7="Marquage &amp; Signalétique", $F7&gt;0, $G7&gt;0, $R$7&gt;=$F7, $R$7&lt;=($F7+ROUND(($G7-$F7+1)*$H7,0)-1))</formula>
    </cfRule>
    <cfRule type="expression" dxfId="29" priority="345">
      <formula>AND($C7="Espaces verts / Finitions", $F7&gt;0, $G7&gt;0, $R$7&gt;=$F7, $R$7&lt;=$G7)</formula>
    </cfRule>
    <cfRule type="expression" dxfId="30" priority="346">
      <formula>AND($C7="Espaces verts / Finitions", $F7&gt;0, $G7&gt;0, $R$7&gt;=$F7, $R$7&lt;=($F7+ROUND(($G7-$F7+1)*$H7,0)-1))</formula>
    </cfRule>
    <cfRule type="expression" dxfId="31" priority="347">
      <formula>AND($C7="Réception &amp; Réserves", $F7&gt;0, $G7&gt;0, $R$7&gt;=$F7, $R$7&lt;=$G7)</formula>
    </cfRule>
    <cfRule type="expression" dxfId="32" priority="348">
      <formula>AND($C7="Réception &amp; Réserves", $F7&gt;0, $G7&gt;0, $R$7&gt;=$F7, $R$7&lt;=($F7+ROUND(($G7-$F7+1)*$H7,0)-1))</formula>
    </cfRule>
    <cfRule type="expression" dxfId="0" priority="349">
      <formula>AND($C7="Réouverture circulation", $F7&gt;0, $G7&gt;0, $R$7&gt;=$F7, $R$7&lt;=$G7)</formula>
    </cfRule>
    <cfRule type="expression" dxfId="33" priority="350">
      <formula>AND($C7="Réouverture circulation", $F7&gt;0, $G7&gt;0, $R$7&gt;=$F7, $R$7&lt;=($F7+ROUND(($G7-$F7+1)*$H7,0)-1))</formula>
    </cfRule>
  </conditionalFormatting>
  <conditionalFormatting sqref="S7:S43">
    <cfRule type="expression" dxfId="0" priority="9">
      <formula>($S$7=TODAY())</formula>
    </cfRule>
  </conditionalFormatting>
  <conditionalFormatting sqref="S8:S43">
    <cfRule type="expression" dxfId="3" priority="351">
      <formula>AND($C7="Études &amp; DICT", $F7&gt;0, $G7&gt;0, $S$7&gt;=$F7, $S$7&lt;=$G7)</formula>
    </cfRule>
    <cfRule type="expression" dxfId="4" priority="352">
      <formula>AND($C7="Études &amp; DICT", $F7&gt;0, $G7&gt;0, $S$7&gt;=$F7, $S$7&lt;=($F7+ROUND(($G7-$F7+1)*$H7,0)-1))</formula>
    </cfRule>
    <cfRule type="expression" dxfId="5" priority="353">
      <formula>AND($C7="Piquetage &amp; Implantation", $F7&gt;0, $G7&gt;0, $S$7&gt;=$F7, $S$7&lt;=$G7)</formula>
    </cfRule>
    <cfRule type="expression" dxfId="6" priority="354">
      <formula>AND($C7="Piquetage &amp; Implantation", $F7&gt;0, $G7&gt;0, $S$7&gt;=$F7, $S$7&lt;=($F7+ROUND(($G7-$F7+1)*$H7,0)-1))</formula>
    </cfRule>
    <cfRule type="expression" dxfId="7" priority="355">
      <formula>AND($C7="Préparation &amp; Signalisation", $F7&gt;0, $G7&gt;0, $S$7&gt;=$F7, $S$7&lt;=$G7)</formula>
    </cfRule>
    <cfRule type="expression" dxfId="8" priority="356">
      <formula>AND($C7="Préparation &amp; Signalisation", $F7&gt;0, $G7&gt;0, $S$7&gt;=$F7, $S$7&lt;=($F7+ROUND(($G7-$F7+1)*$H7,0)-1))</formula>
    </cfRule>
    <cfRule type="expression" dxfId="9" priority="357">
      <formula>AND($C7="Terrassement", $F7&gt;0, $G7&gt;0, $S$7&gt;=$F7, $S$7&lt;=$G7)</formula>
    </cfRule>
    <cfRule type="expression" dxfId="10" priority="358">
      <formula>AND($C7="Terrassement", $F7&gt;0, $G7&gt;0, $S$7&gt;=$F7, $S$7&lt;=($F7+ROUND(($G7-$F7+1)*$H7,0)-1))</formula>
    </cfRule>
    <cfRule type="expression" dxfId="11" priority="359">
      <formula>AND($C7="Réseaux (EU/EP/ER/GAZ)", $F7&gt;0, $G7&gt;0, $S$7&gt;=$F7, $S$7&lt;=$G7)</formula>
    </cfRule>
    <cfRule type="expression" dxfId="12" priority="360">
      <formula>AND($C7="Réseaux (EU/EP/ER/GAZ)", $F7&gt;0, $G7&gt;0, $S$7&gt;=$F7, $S$7&lt;=($F7+ROUND(($G7-$F7+1)*$H7,0)-1))</formula>
    </cfRule>
    <cfRule type="expression" dxfId="13" priority="361">
      <formula>AND($C7="Regard &amp; Branchement", $F7&gt;0, $G7&gt;0, $S$7&gt;=$F7, $S$7&lt;=$G7)</formula>
    </cfRule>
    <cfRule type="expression" dxfId="14" priority="362">
      <formula>AND($C7="Regard &amp; Branchement", $F7&gt;0, $G7&gt;0, $S$7&gt;=$F7, $S$7&lt;=($F7+ROUND(($G7-$F7+1)*$H7,0)-1))</formula>
    </cfRule>
    <cfRule type="expression" dxfId="15" priority="363">
      <formula>AND($C7="Structure (couche de forme)", $F7&gt;0, $G7&gt;0, $S$7&gt;=$F7, $S$7&lt;=$G7)</formula>
    </cfRule>
    <cfRule type="expression" dxfId="16" priority="364">
      <formula>AND($C7="Structure (couche de forme)", $F7&gt;0, $G7&gt;0, $S$7&gt;=$F7, $S$7&lt;=($F7+ROUND(($G7-$F7+1)*$H7,0)-1))</formula>
    </cfRule>
    <cfRule type="expression" dxfId="17" priority="365">
      <formula>AND($C7="Fondation/Grave", $F7&gt;0, $G7&gt;0, $S$7&gt;=$F7, $S$7&lt;=$G7)</formula>
    </cfRule>
    <cfRule type="expression" dxfId="18" priority="366">
      <formula>AND($C7="Fondation/Grave", $F7&gt;0, $G7&gt;0, $S$7&gt;=$F7, $S$7&lt;=($F7+ROUND(($G7-$F7+1)*$H7,0)-1))</formula>
    </cfRule>
    <cfRule type="expression" dxfId="19" priority="367">
      <formula>AND($C7="Enrobés / Béton", $F7&gt;0, $G7&gt;0, $S$7&gt;=$F7, $S$7&lt;=$G7)</formula>
    </cfRule>
    <cfRule type="expression" dxfId="20" priority="368">
      <formula>AND($C7="Enrobés / Béton", $F7&gt;0, $G7&gt;0, $S$7&gt;=$F7, $S$7&lt;=($F7+ROUND(($G7-$F7+1)*$H7,0)-1))</formula>
    </cfRule>
    <cfRule type="expression" dxfId="21" priority="369">
      <formula>AND($C7="Bordures &amp; Trottoirs", $F7&gt;0, $G7&gt;0, $S$7&gt;=$F7, $S$7&lt;=$G7)</formula>
    </cfRule>
    <cfRule type="expression" dxfId="22" priority="370">
      <formula>AND($C7="Bordures &amp; Trottoirs", $F7&gt;0, $G7&gt;0, $S$7&gt;=$F7, $S$7&lt;=($F7+ROUND(($G7-$F7+1)*$H7,0)-1))</formula>
    </cfRule>
    <cfRule type="expression" dxfId="23" priority="371">
      <formula>AND($C7="Caniveaux &amp; Avaloirs", $F7&gt;0, $G7&gt;0, $S$7&gt;=$F7, $S$7&lt;=$G7)</formula>
    </cfRule>
    <cfRule type="expression" dxfId="24" priority="372">
      <formula>AND($C7="Caniveaux &amp; Avaloirs", $F7&gt;0, $G7&gt;0, $S$7&gt;=$F7, $S$7&lt;=($F7+ROUND(($G7-$F7+1)*$H7,0)-1))</formula>
    </cfRule>
    <cfRule type="expression" dxfId="25" priority="373">
      <formula>AND($C7="Éclairage / Candélabres", $F7&gt;0, $G7&gt;0, $S$7&gt;=$F7, $S$7&lt;=$G7)</formula>
    </cfRule>
    <cfRule type="expression" dxfId="26" priority="374">
      <formula>AND($C7="Éclairage / Candélabres", $F7&gt;0, $G7&gt;0, $S$7&gt;=$F7, $S$7&lt;=($F7+ROUND(($G7-$F7+1)*$H7,0)-1))</formula>
    </cfRule>
    <cfRule type="expression" dxfId="27" priority="375">
      <formula>AND($C7="Marquage &amp; Signalétique", $F7&gt;0, $G7&gt;0, $S$7&gt;=$F7, $S$7&lt;=$G7)</formula>
    </cfRule>
    <cfRule type="expression" dxfId="28" priority="376">
      <formula>AND($C7="Marquage &amp; Signalétique", $F7&gt;0, $G7&gt;0, $S$7&gt;=$F7, $S$7&lt;=($F7+ROUND(($G7-$F7+1)*$H7,0)-1))</formula>
    </cfRule>
    <cfRule type="expression" dxfId="29" priority="377">
      <formula>AND($C7="Espaces verts / Finitions", $F7&gt;0, $G7&gt;0, $S$7&gt;=$F7, $S$7&lt;=$G7)</formula>
    </cfRule>
    <cfRule type="expression" dxfId="30" priority="378">
      <formula>AND($C7="Espaces verts / Finitions", $F7&gt;0, $G7&gt;0, $S$7&gt;=$F7, $S$7&lt;=($F7+ROUND(($G7-$F7+1)*$H7,0)-1))</formula>
    </cfRule>
    <cfRule type="expression" dxfId="31" priority="379">
      <formula>AND($C7="Réception &amp; Réserves", $F7&gt;0, $G7&gt;0, $S$7&gt;=$F7, $S$7&lt;=$G7)</formula>
    </cfRule>
    <cfRule type="expression" dxfId="32" priority="380">
      <formula>AND($C7="Réception &amp; Réserves", $F7&gt;0, $G7&gt;0, $S$7&gt;=$F7, $S$7&lt;=($F7+ROUND(($G7-$F7+1)*$H7,0)-1))</formula>
    </cfRule>
    <cfRule type="expression" dxfId="0" priority="381">
      <formula>AND($C7="Réouverture circulation", $F7&gt;0, $G7&gt;0, $S$7&gt;=$F7, $S$7&lt;=$G7)</formula>
    </cfRule>
    <cfRule type="expression" dxfId="33" priority="382">
      <formula>AND($C7="Réouverture circulation", $F7&gt;0, $G7&gt;0, $S$7&gt;=$F7, $S$7&lt;=($F7+ROUND(($G7-$F7+1)*$H7,0)-1))</formula>
    </cfRule>
  </conditionalFormatting>
  <conditionalFormatting sqref="T7:T43">
    <cfRule type="expression" dxfId="0" priority="10">
      <formula>($T$7=TODAY())</formula>
    </cfRule>
  </conditionalFormatting>
  <conditionalFormatting sqref="T8:T43">
    <cfRule type="expression" dxfId="3" priority="383">
      <formula>AND($C7="Études &amp; DICT", $F7&gt;0, $G7&gt;0, $T$7&gt;=$F7, $T$7&lt;=$G7)</formula>
    </cfRule>
    <cfRule type="expression" dxfId="4" priority="384">
      <formula>AND($C7="Études &amp; DICT", $F7&gt;0, $G7&gt;0, $T$7&gt;=$F7, $T$7&lt;=($F7+ROUND(($G7-$F7+1)*$H7,0)-1))</formula>
    </cfRule>
    <cfRule type="expression" dxfId="5" priority="385">
      <formula>AND($C7="Piquetage &amp; Implantation", $F7&gt;0, $G7&gt;0, $T$7&gt;=$F7, $T$7&lt;=$G7)</formula>
    </cfRule>
    <cfRule type="expression" dxfId="6" priority="386">
      <formula>AND($C7="Piquetage &amp; Implantation", $F7&gt;0, $G7&gt;0, $T$7&gt;=$F7, $T$7&lt;=($F7+ROUND(($G7-$F7+1)*$H7,0)-1))</formula>
    </cfRule>
    <cfRule type="expression" dxfId="7" priority="387">
      <formula>AND($C7="Préparation &amp; Signalisation", $F7&gt;0, $G7&gt;0, $T$7&gt;=$F7, $T$7&lt;=$G7)</formula>
    </cfRule>
    <cfRule type="expression" dxfId="8" priority="388">
      <formula>AND($C7="Préparation &amp; Signalisation", $F7&gt;0, $G7&gt;0, $T$7&gt;=$F7, $T$7&lt;=($F7+ROUND(($G7-$F7+1)*$H7,0)-1))</formula>
    </cfRule>
    <cfRule type="expression" dxfId="9" priority="389">
      <formula>AND($C7="Terrassement", $F7&gt;0, $G7&gt;0, $T$7&gt;=$F7, $T$7&lt;=$G7)</formula>
    </cfRule>
    <cfRule type="expression" dxfId="10" priority="390">
      <formula>AND($C7="Terrassement", $F7&gt;0, $G7&gt;0, $T$7&gt;=$F7, $T$7&lt;=($F7+ROUND(($G7-$F7+1)*$H7,0)-1))</formula>
    </cfRule>
    <cfRule type="expression" dxfId="11" priority="391">
      <formula>AND($C7="Réseaux (EU/EP/ER/GAZ)", $F7&gt;0, $G7&gt;0, $T$7&gt;=$F7, $T$7&lt;=$G7)</formula>
    </cfRule>
    <cfRule type="expression" dxfId="12" priority="392">
      <formula>AND($C7="Réseaux (EU/EP/ER/GAZ)", $F7&gt;0, $G7&gt;0, $T$7&gt;=$F7, $T$7&lt;=($F7+ROUND(($G7-$F7+1)*$H7,0)-1))</formula>
    </cfRule>
    <cfRule type="expression" dxfId="13" priority="393">
      <formula>AND($C7="Regard &amp; Branchement", $F7&gt;0, $G7&gt;0, $T$7&gt;=$F7, $T$7&lt;=$G7)</formula>
    </cfRule>
    <cfRule type="expression" dxfId="14" priority="394">
      <formula>AND($C7="Regard &amp; Branchement", $F7&gt;0, $G7&gt;0, $T$7&gt;=$F7, $T$7&lt;=($F7+ROUND(($G7-$F7+1)*$H7,0)-1))</formula>
    </cfRule>
    <cfRule type="expression" dxfId="15" priority="395">
      <formula>AND($C7="Structure (couche de forme)", $F7&gt;0, $G7&gt;0, $T$7&gt;=$F7, $T$7&lt;=$G7)</formula>
    </cfRule>
    <cfRule type="expression" dxfId="16" priority="396">
      <formula>AND($C7="Structure (couche de forme)", $F7&gt;0, $G7&gt;0, $T$7&gt;=$F7, $T$7&lt;=($F7+ROUND(($G7-$F7+1)*$H7,0)-1))</formula>
    </cfRule>
    <cfRule type="expression" dxfId="17" priority="397">
      <formula>AND($C7="Fondation/Grave", $F7&gt;0, $G7&gt;0, $T$7&gt;=$F7, $T$7&lt;=$G7)</formula>
    </cfRule>
    <cfRule type="expression" dxfId="18" priority="398">
      <formula>AND($C7="Fondation/Grave", $F7&gt;0, $G7&gt;0, $T$7&gt;=$F7, $T$7&lt;=($F7+ROUND(($G7-$F7+1)*$H7,0)-1))</formula>
    </cfRule>
    <cfRule type="expression" dxfId="19" priority="399">
      <formula>AND($C7="Enrobés / Béton", $F7&gt;0, $G7&gt;0, $T$7&gt;=$F7, $T$7&lt;=$G7)</formula>
    </cfRule>
    <cfRule type="expression" dxfId="20" priority="400">
      <formula>AND($C7="Enrobés / Béton", $F7&gt;0, $G7&gt;0, $T$7&gt;=$F7, $T$7&lt;=($F7+ROUND(($G7-$F7+1)*$H7,0)-1))</formula>
    </cfRule>
    <cfRule type="expression" dxfId="21" priority="401">
      <formula>AND($C7="Bordures &amp; Trottoirs", $F7&gt;0, $G7&gt;0, $T$7&gt;=$F7, $T$7&lt;=$G7)</formula>
    </cfRule>
    <cfRule type="expression" dxfId="22" priority="402">
      <formula>AND($C7="Bordures &amp; Trottoirs", $F7&gt;0, $G7&gt;0, $T$7&gt;=$F7, $T$7&lt;=($F7+ROUND(($G7-$F7+1)*$H7,0)-1))</formula>
    </cfRule>
    <cfRule type="expression" dxfId="23" priority="403">
      <formula>AND($C7="Caniveaux &amp; Avaloirs", $F7&gt;0, $G7&gt;0, $T$7&gt;=$F7, $T$7&lt;=$G7)</formula>
    </cfRule>
    <cfRule type="expression" dxfId="24" priority="404">
      <formula>AND($C7="Caniveaux &amp; Avaloirs", $F7&gt;0, $G7&gt;0, $T$7&gt;=$F7, $T$7&lt;=($F7+ROUND(($G7-$F7+1)*$H7,0)-1))</formula>
    </cfRule>
    <cfRule type="expression" dxfId="25" priority="405">
      <formula>AND($C7="Éclairage / Candélabres", $F7&gt;0, $G7&gt;0, $T$7&gt;=$F7, $T$7&lt;=$G7)</formula>
    </cfRule>
    <cfRule type="expression" dxfId="26" priority="406">
      <formula>AND($C7="Éclairage / Candélabres", $F7&gt;0, $G7&gt;0, $T$7&gt;=$F7, $T$7&lt;=($F7+ROUND(($G7-$F7+1)*$H7,0)-1))</formula>
    </cfRule>
    <cfRule type="expression" dxfId="27" priority="407">
      <formula>AND($C7="Marquage &amp; Signalétique", $F7&gt;0, $G7&gt;0, $T$7&gt;=$F7, $T$7&lt;=$G7)</formula>
    </cfRule>
    <cfRule type="expression" dxfId="28" priority="408">
      <formula>AND($C7="Marquage &amp; Signalétique", $F7&gt;0, $G7&gt;0, $T$7&gt;=$F7, $T$7&lt;=($F7+ROUND(($G7-$F7+1)*$H7,0)-1))</formula>
    </cfRule>
    <cfRule type="expression" dxfId="29" priority="409">
      <formula>AND($C7="Espaces verts / Finitions", $F7&gt;0, $G7&gt;0, $T$7&gt;=$F7, $T$7&lt;=$G7)</formula>
    </cfRule>
    <cfRule type="expression" dxfId="30" priority="410">
      <formula>AND($C7="Espaces verts / Finitions", $F7&gt;0, $G7&gt;0, $T$7&gt;=$F7, $T$7&lt;=($F7+ROUND(($G7-$F7+1)*$H7,0)-1))</formula>
    </cfRule>
    <cfRule type="expression" dxfId="31" priority="411">
      <formula>AND($C7="Réception &amp; Réserves", $F7&gt;0, $G7&gt;0, $T$7&gt;=$F7, $T$7&lt;=$G7)</formula>
    </cfRule>
    <cfRule type="expression" dxfId="32" priority="412">
      <formula>AND($C7="Réception &amp; Réserves", $F7&gt;0, $G7&gt;0, $T$7&gt;=$F7, $T$7&lt;=($F7+ROUND(($G7-$F7+1)*$H7,0)-1))</formula>
    </cfRule>
    <cfRule type="expression" dxfId="0" priority="413">
      <formula>AND($C7="Réouverture circulation", $F7&gt;0, $G7&gt;0, $T$7&gt;=$F7, $T$7&lt;=$G7)</formula>
    </cfRule>
    <cfRule type="expression" dxfId="33" priority="414">
      <formula>AND($C7="Réouverture circulation", $F7&gt;0, $G7&gt;0, $T$7&gt;=$F7, $T$7&lt;=($F7+ROUND(($G7-$F7+1)*$H7,0)-1))</formula>
    </cfRule>
  </conditionalFormatting>
  <conditionalFormatting sqref="U7:U43">
    <cfRule type="expression" dxfId="0" priority="11">
      <formula>($U$7=TODAY())</formula>
    </cfRule>
  </conditionalFormatting>
  <conditionalFormatting sqref="U8:U43">
    <cfRule type="expression" dxfId="3" priority="415">
      <formula>AND($C7="Études &amp; DICT", $F7&gt;0, $G7&gt;0, $U$7&gt;=$F7, $U$7&lt;=$G7)</formula>
    </cfRule>
    <cfRule type="expression" dxfId="4" priority="416">
      <formula>AND($C7="Études &amp; DICT", $F7&gt;0, $G7&gt;0, $U$7&gt;=$F7, $U$7&lt;=($F7+ROUND(($G7-$F7+1)*$H7,0)-1))</formula>
    </cfRule>
    <cfRule type="expression" dxfId="5" priority="417">
      <formula>AND($C7="Piquetage &amp; Implantation", $F7&gt;0, $G7&gt;0, $U$7&gt;=$F7, $U$7&lt;=$G7)</formula>
    </cfRule>
    <cfRule type="expression" dxfId="6" priority="418">
      <formula>AND($C7="Piquetage &amp; Implantation", $F7&gt;0, $G7&gt;0, $U$7&gt;=$F7, $U$7&lt;=($F7+ROUND(($G7-$F7+1)*$H7,0)-1))</formula>
    </cfRule>
    <cfRule type="expression" dxfId="7" priority="419">
      <formula>AND($C7="Préparation &amp; Signalisation", $F7&gt;0, $G7&gt;0, $U$7&gt;=$F7, $U$7&lt;=$G7)</formula>
    </cfRule>
    <cfRule type="expression" dxfId="8" priority="420">
      <formula>AND($C7="Préparation &amp; Signalisation", $F7&gt;0, $G7&gt;0, $U$7&gt;=$F7, $U$7&lt;=($F7+ROUND(($G7-$F7+1)*$H7,0)-1))</formula>
    </cfRule>
    <cfRule type="expression" dxfId="9" priority="421">
      <formula>AND($C7="Terrassement", $F7&gt;0, $G7&gt;0, $U$7&gt;=$F7, $U$7&lt;=$G7)</formula>
    </cfRule>
    <cfRule type="expression" dxfId="10" priority="422">
      <formula>AND($C7="Terrassement", $F7&gt;0, $G7&gt;0, $U$7&gt;=$F7, $U$7&lt;=($F7+ROUND(($G7-$F7+1)*$H7,0)-1))</formula>
    </cfRule>
    <cfRule type="expression" dxfId="11" priority="423">
      <formula>AND($C7="Réseaux (EU/EP/ER/GAZ)", $F7&gt;0, $G7&gt;0, $U$7&gt;=$F7, $U$7&lt;=$G7)</formula>
    </cfRule>
    <cfRule type="expression" dxfId="12" priority="424">
      <formula>AND($C7="Réseaux (EU/EP/ER/GAZ)", $F7&gt;0, $G7&gt;0, $U$7&gt;=$F7, $U$7&lt;=($F7+ROUND(($G7-$F7+1)*$H7,0)-1))</formula>
    </cfRule>
    <cfRule type="expression" dxfId="13" priority="425">
      <formula>AND($C7="Regard &amp; Branchement", $F7&gt;0, $G7&gt;0, $U$7&gt;=$F7, $U$7&lt;=$G7)</formula>
    </cfRule>
    <cfRule type="expression" dxfId="14" priority="426">
      <formula>AND($C7="Regard &amp; Branchement", $F7&gt;0, $G7&gt;0, $U$7&gt;=$F7, $U$7&lt;=($F7+ROUND(($G7-$F7+1)*$H7,0)-1))</formula>
    </cfRule>
    <cfRule type="expression" dxfId="15" priority="427">
      <formula>AND($C7="Structure (couche de forme)", $F7&gt;0, $G7&gt;0, $U$7&gt;=$F7, $U$7&lt;=$G7)</formula>
    </cfRule>
    <cfRule type="expression" dxfId="16" priority="428">
      <formula>AND($C7="Structure (couche de forme)", $F7&gt;0, $G7&gt;0, $U$7&gt;=$F7, $U$7&lt;=($F7+ROUND(($G7-$F7+1)*$H7,0)-1))</formula>
    </cfRule>
    <cfRule type="expression" dxfId="17" priority="429">
      <formula>AND($C7="Fondation/Grave", $F7&gt;0, $G7&gt;0, $U$7&gt;=$F7, $U$7&lt;=$G7)</formula>
    </cfRule>
    <cfRule type="expression" dxfId="18" priority="430">
      <formula>AND($C7="Fondation/Grave", $F7&gt;0, $G7&gt;0, $U$7&gt;=$F7, $U$7&lt;=($F7+ROUND(($G7-$F7+1)*$H7,0)-1))</formula>
    </cfRule>
    <cfRule type="expression" dxfId="19" priority="431">
      <formula>AND($C7="Enrobés / Béton", $F7&gt;0, $G7&gt;0, $U$7&gt;=$F7, $U$7&lt;=$G7)</formula>
    </cfRule>
    <cfRule type="expression" dxfId="20" priority="432">
      <formula>AND($C7="Enrobés / Béton", $F7&gt;0, $G7&gt;0, $U$7&gt;=$F7, $U$7&lt;=($F7+ROUND(($G7-$F7+1)*$H7,0)-1))</formula>
    </cfRule>
    <cfRule type="expression" dxfId="21" priority="433">
      <formula>AND($C7="Bordures &amp; Trottoirs", $F7&gt;0, $G7&gt;0, $U$7&gt;=$F7, $U$7&lt;=$G7)</formula>
    </cfRule>
    <cfRule type="expression" dxfId="22" priority="434">
      <formula>AND($C7="Bordures &amp; Trottoirs", $F7&gt;0, $G7&gt;0, $U$7&gt;=$F7, $U$7&lt;=($F7+ROUND(($G7-$F7+1)*$H7,0)-1))</formula>
    </cfRule>
    <cfRule type="expression" dxfId="23" priority="435">
      <formula>AND($C7="Caniveaux &amp; Avaloirs", $F7&gt;0, $G7&gt;0, $U$7&gt;=$F7, $U$7&lt;=$G7)</formula>
    </cfRule>
    <cfRule type="expression" dxfId="24" priority="436">
      <formula>AND($C7="Caniveaux &amp; Avaloirs", $F7&gt;0, $G7&gt;0, $U$7&gt;=$F7, $U$7&lt;=($F7+ROUND(($G7-$F7+1)*$H7,0)-1))</formula>
    </cfRule>
    <cfRule type="expression" dxfId="25" priority="437">
      <formula>AND($C7="Éclairage / Candélabres", $F7&gt;0, $G7&gt;0, $U$7&gt;=$F7, $U$7&lt;=$G7)</formula>
    </cfRule>
    <cfRule type="expression" dxfId="26" priority="438">
      <formula>AND($C7="Éclairage / Candélabres", $F7&gt;0, $G7&gt;0, $U$7&gt;=$F7, $U$7&lt;=($F7+ROUND(($G7-$F7+1)*$H7,0)-1))</formula>
    </cfRule>
    <cfRule type="expression" dxfId="27" priority="439">
      <formula>AND($C7="Marquage &amp; Signalétique", $F7&gt;0, $G7&gt;0, $U$7&gt;=$F7, $U$7&lt;=$G7)</formula>
    </cfRule>
    <cfRule type="expression" dxfId="28" priority="440">
      <formula>AND($C7="Marquage &amp; Signalétique", $F7&gt;0, $G7&gt;0, $U$7&gt;=$F7, $U$7&lt;=($F7+ROUND(($G7-$F7+1)*$H7,0)-1))</formula>
    </cfRule>
    <cfRule type="expression" dxfId="29" priority="441">
      <formula>AND($C7="Espaces verts / Finitions", $F7&gt;0, $G7&gt;0, $U$7&gt;=$F7, $U$7&lt;=$G7)</formula>
    </cfRule>
    <cfRule type="expression" dxfId="30" priority="442">
      <formula>AND($C7="Espaces verts / Finitions", $F7&gt;0, $G7&gt;0, $U$7&gt;=$F7, $U$7&lt;=($F7+ROUND(($G7-$F7+1)*$H7,0)-1))</formula>
    </cfRule>
    <cfRule type="expression" dxfId="31" priority="443">
      <formula>AND($C7="Réception &amp; Réserves", $F7&gt;0, $G7&gt;0, $U$7&gt;=$F7, $U$7&lt;=$G7)</formula>
    </cfRule>
    <cfRule type="expression" dxfId="32" priority="444">
      <formula>AND($C7="Réception &amp; Réserves", $F7&gt;0, $G7&gt;0, $U$7&gt;=$F7, $U$7&lt;=($F7+ROUND(($G7-$F7+1)*$H7,0)-1))</formula>
    </cfRule>
    <cfRule type="expression" dxfId="0" priority="445">
      <formula>AND($C7="Réouverture circulation", $F7&gt;0, $G7&gt;0, $U$7&gt;=$F7, $U$7&lt;=$G7)</formula>
    </cfRule>
    <cfRule type="expression" dxfId="33" priority="446">
      <formula>AND($C7="Réouverture circulation", $F7&gt;0, $G7&gt;0, $U$7&gt;=$F7, $U$7&lt;=($F7+ROUND(($G7-$F7+1)*$H7,0)-1))</formula>
    </cfRule>
  </conditionalFormatting>
  <conditionalFormatting sqref="V7:V43">
    <cfRule type="expression" dxfId="0" priority="12">
      <formula>($V$7=TODAY())</formula>
    </cfRule>
  </conditionalFormatting>
  <conditionalFormatting sqref="V8:V43">
    <cfRule type="expression" dxfId="3" priority="447">
      <formula>AND($C7="Études &amp; DICT", $F7&gt;0, $G7&gt;0, $V$7&gt;=$F7, $V$7&lt;=$G7)</formula>
    </cfRule>
    <cfRule type="expression" dxfId="4" priority="448">
      <formula>AND($C7="Études &amp; DICT", $F7&gt;0, $G7&gt;0, $V$7&gt;=$F7, $V$7&lt;=($F7+ROUND(($G7-$F7+1)*$H7,0)-1))</formula>
    </cfRule>
    <cfRule type="expression" dxfId="5" priority="449">
      <formula>AND($C7="Piquetage &amp; Implantation", $F7&gt;0, $G7&gt;0, $V$7&gt;=$F7, $V$7&lt;=$G7)</formula>
    </cfRule>
    <cfRule type="expression" dxfId="6" priority="450">
      <formula>AND($C7="Piquetage &amp; Implantation", $F7&gt;0, $G7&gt;0, $V$7&gt;=$F7, $V$7&lt;=($F7+ROUND(($G7-$F7+1)*$H7,0)-1))</formula>
    </cfRule>
    <cfRule type="expression" dxfId="7" priority="451">
      <formula>AND($C7="Préparation &amp; Signalisation", $F7&gt;0, $G7&gt;0, $V$7&gt;=$F7, $V$7&lt;=$G7)</formula>
    </cfRule>
    <cfRule type="expression" dxfId="8" priority="452">
      <formula>AND($C7="Préparation &amp; Signalisation", $F7&gt;0, $G7&gt;0, $V$7&gt;=$F7, $V$7&lt;=($F7+ROUND(($G7-$F7+1)*$H7,0)-1))</formula>
    </cfRule>
    <cfRule type="expression" dxfId="9" priority="453">
      <formula>AND($C7="Terrassement", $F7&gt;0, $G7&gt;0, $V$7&gt;=$F7, $V$7&lt;=$G7)</formula>
    </cfRule>
    <cfRule type="expression" dxfId="10" priority="454">
      <formula>AND($C7="Terrassement", $F7&gt;0, $G7&gt;0, $V$7&gt;=$F7, $V$7&lt;=($F7+ROUND(($G7-$F7+1)*$H7,0)-1))</formula>
    </cfRule>
    <cfRule type="expression" dxfId="11" priority="455">
      <formula>AND($C7="Réseaux (EU/EP/ER/GAZ)", $F7&gt;0, $G7&gt;0, $V$7&gt;=$F7, $V$7&lt;=$G7)</formula>
    </cfRule>
    <cfRule type="expression" dxfId="12" priority="456">
      <formula>AND($C7="Réseaux (EU/EP/ER/GAZ)", $F7&gt;0, $G7&gt;0, $V$7&gt;=$F7, $V$7&lt;=($F7+ROUND(($G7-$F7+1)*$H7,0)-1))</formula>
    </cfRule>
    <cfRule type="expression" dxfId="13" priority="457">
      <formula>AND($C7="Regard &amp; Branchement", $F7&gt;0, $G7&gt;0, $V$7&gt;=$F7, $V$7&lt;=$G7)</formula>
    </cfRule>
    <cfRule type="expression" dxfId="14" priority="458">
      <formula>AND($C7="Regard &amp; Branchement", $F7&gt;0, $G7&gt;0, $V$7&gt;=$F7, $V$7&lt;=($F7+ROUND(($G7-$F7+1)*$H7,0)-1))</formula>
    </cfRule>
    <cfRule type="expression" dxfId="15" priority="459">
      <formula>AND($C7="Structure (couche de forme)", $F7&gt;0, $G7&gt;0, $V$7&gt;=$F7, $V$7&lt;=$G7)</formula>
    </cfRule>
    <cfRule type="expression" dxfId="16" priority="460">
      <formula>AND($C7="Structure (couche de forme)", $F7&gt;0, $G7&gt;0, $V$7&gt;=$F7, $V$7&lt;=($F7+ROUND(($G7-$F7+1)*$H7,0)-1))</formula>
    </cfRule>
    <cfRule type="expression" dxfId="17" priority="461">
      <formula>AND($C7="Fondation/Grave", $F7&gt;0, $G7&gt;0, $V$7&gt;=$F7, $V$7&lt;=$G7)</formula>
    </cfRule>
    <cfRule type="expression" dxfId="18" priority="462">
      <formula>AND($C7="Fondation/Grave", $F7&gt;0, $G7&gt;0, $V$7&gt;=$F7, $V$7&lt;=($F7+ROUND(($G7-$F7+1)*$H7,0)-1))</formula>
    </cfRule>
    <cfRule type="expression" dxfId="19" priority="463">
      <formula>AND($C7="Enrobés / Béton", $F7&gt;0, $G7&gt;0, $V$7&gt;=$F7, $V$7&lt;=$G7)</formula>
    </cfRule>
    <cfRule type="expression" dxfId="20" priority="464">
      <formula>AND($C7="Enrobés / Béton", $F7&gt;0, $G7&gt;0, $V$7&gt;=$F7, $V$7&lt;=($F7+ROUND(($G7-$F7+1)*$H7,0)-1))</formula>
    </cfRule>
    <cfRule type="expression" dxfId="21" priority="465">
      <formula>AND($C7="Bordures &amp; Trottoirs", $F7&gt;0, $G7&gt;0, $V$7&gt;=$F7, $V$7&lt;=$G7)</formula>
    </cfRule>
    <cfRule type="expression" dxfId="22" priority="466">
      <formula>AND($C7="Bordures &amp; Trottoirs", $F7&gt;0, $G7&gt;0, $V$7&gt;=$F7, $V$7&lt;=($F7+ROUND(($G7-$F7+1)*$H7,0)-1))</formula>
    </cfRule>
    <cfRule type="expression" dxfId="23" priority="467">
      <formula>AND($C7="Caniveaux &amp; Avaloirs", $F7&gt;0, $G7&gt;0, $V$7&gt;=$F7, $V$7&lt;=$G7)</formula>
    </cfRule>
    <cfRule type="expression" dxfId="24" priority="468">
      <formula>AND($C7="Caniveaux &amp; Avaloirs", $F7&gt;0, $G7&gt;0, $V$7&gt;=$F7, $V$7&lt;=($F7+ROUND(($G7-$F7+1)*$H7,0)-1))</formula>
    </cfRule>
    <cfRule type="expression" dxfId="25" priority="469">
      <formula>AND($C7="Éclairage / Candélabres", $F7&gt;0, $G7&gt;0, $V$7&gt;=$F7, $V$7&lt;=$G7)</formula>
    </cfRule>
    <cfRule type="expression" dxfId="26" priority="470">
      <formula>AND($C7="Éclairage / Candélabres", $F7&gt;0, $G7&gt;0, $V$7&gt;=$F7, $V$7&lt;=($F7+ROUND(($G7-$F7+1)*$H7,0)-1))</formula>
    </cfRule>
    <cfRule type="expression" dxfId="27" priority="471">
      <formula>AND($C7="Marquage &amp; Signalétique", $F7&gt;0, $G7&gt;0, $V$7&gt;=$F7, $V$7&lt;=$G7)</formula>
    </cfRule>
    <cfRule type="expression" dxfId="28" priority="472">
      <formula>AND($C7="Marquage &amp; Signalétique", $F7&gt;0, $G7&gt;0, $V$7&gt;=$F7, $V$7&lt;=($F7+ROUND(($G7-$F7+1)*$H7,0)-1))</formula>
    </cfRule>
    <cfRule type="expression" dxfId="29" priority="473">
      <formula>AND($C7="Espaces verts / Finitions", $F7&gt;0, $G7&gt;0, $V$7&gt;=$F7, $V$7&lt;=$G7)</formula>
    </cfRule>
    <cfRule type="expression" dxfId="30" priority="474">
      <formula>AND($C7="Espaces verts / Finitions", $F7&gt;0, $G7&gt;0, $V$7&gt;=$F7, $V$7&lt;=($F7+ROUND(($G7-$F7+1)*$H7,0)-1))</formula>
    </cfRule>
    <cfRule type="expression" dxfId="31" priority="475">
      <formula>AND($C7="Réception &amp; Réserves", $F7&gt;0, $G7&gt;0, $V$7&gt;=$F7, $V$7&lt;=$G7)</formula>
    </cfRule>
    <cfRule type="expression" dxfId="32" priority="476">
      <formula>AND($C7="Réception &amp; Réserves", $F7&gt;0, $G7&gt;0, $V$7&gt;=$F7, $V$7&lt;=($F7+ROUND(($G7-$F7+1)*$H7,0)-1))</formula>
    </cfRule>
    <cfRule type="expression" dxfId="0" priority="477">
      <formula>AND($C7="Réouverture circulation", $F7&gt;0, $G7&gt;0, $V$7&gt;=$F7, $V$7&lt;=$G7)</formula>
    </cfRule>
    <cfRule type="expression" dxfId="33" priority="478">
      <formula>AND($C7="Réouverture circulation", $F7&gt;0, $G7&gt;0, $V$7&gt;=$F7, $V$7&lt;=($F7+ROUND(($G7-$F7+1)*$H7,0)-1))</formula>
    </cfRule>
  </conditionalFormatting>
  <conditionalFormatting sqref="W7:W43">
    <cfRule type="expression" dxfId="0" priority="13">
      <formula>($W$7=TODAY())</formula>
    </cfRule>
  </conditionalFormatting>
  <conditionalFormatting sqref="W8:W43">
    <cfRule type="expression" dxfId="3" priority="479">
      <formula>AND($C7="Études &amp; DICT", $F7&gt;0, $G7&gt;0, $W$7&gt;=$F7, $W$7&lt;=$G7)</formula>
    </cfRule>
    <cfRule type="expression" dxfId="4" priority="480">
      <formula>AND($C7="Études &amp; DICT", $F7&gt;0, $G7&gt;0, $W$7&gt;=$F7, $W$7&lt;=($F7+ROUND(($G7-$F7+1)*$H7,0)-1))</formula>
    </cfRule>
    <cfRule type="expression" dxfId="5" priority="481">
      <formula>AND($C7="Piquetage &amp; Implantation", $F7&gt;0, $G7&gt;0, $W$7&gt;=$F7, $W$7&lt;=$G7)</formula>
    </cfRule>
    <cfRule type="expression" dxfId="6" priority="482">
      <formula>AND($C7="Piquetage &amp; Implantation", $F7&gt;0, $G7&gt;0, $W$7&gt;=$F7, $W$7&lt;=($F7+ROUND(($G7-$F7+1)*$H7,0)-1))</formula>
    </cfRule>
    <cfRule type="expression" dxfId="7" priority="483">
      <formula>AND($C7="Préparation &amp; Signalisation", $F7&gt;0, $G7&gt;0, $W$7&gt;=$F7, $W$7&lt;=$G7)</formula>
    </cfRule>
    <cfRule type="expression" dxfId="8" priority="484">
      <formula>AND($C7="Préparation &amp; Signalisation", $F7&gt;0, $G7&gt;0, $W$7&gt;=$F7, $W$7&lt;=($F7+ROUND(($G7-$F7+1)*$H7,0)-1))</formula>
    </cfRule>
    <cfRule type="expression" dxfId="9" priority="485">
      <formula>AND($C7="Terrassement", $F7&gt;0, $G7&gt;0, $W$7&gt;=$F7, $W$7&lt;=$G7)</formula>
    </cfRule>
    <cfRule type="expression" dxfId="10" priority="486">
      <formula>AND($C7="Terrassement", $F7&gt;0, $G7&gt;0, $W$7&gt;=$F7, $W$7&lt;=($F7+ROUND(($G7-$F7+1)*$H7,0)-1))</formula>
    </cfRule>
    <cfRule type="expression" dxfId="11" priority="487">
      <formula>AND($C7="Réseaux (EU/EP/ER/GAZ)", $F7&gt;0, $G7&gt;0, $W$7&gt;=$F7, $W$7&lt;=$G7)</formula>
    </cfRule>
    <cfRule type="expression" dxfId="12" priority="488">
      <formula>AND($C7="Réseaux (EU/EP/ER/GAZ)", $F7&gt;0, $G7&gt;0, $W$7&gt;=$F7, $W$7&lt;=($F7+ROUND(($G7-$F7+1)*$H7,0)-1))</formula>
    </cfRule>
    <cfRule type="expression" dxfId="13" priority="489">
      <formula>AND($C7="Regard &amp; Branchement", $F7&gt;0, $G7&gt;0, $W$7&gt;=$F7, $W$7&lt;=$G7)</formula>
    </cfRule>
    <cfRule type="expression" dxfId="14" priority="490">
      <formula>AND($C7="Regard &amp; Branchement", $F7&gt;0, $G7&gt;0, $W$7&gt;=$F7, $W$7&lt;=($F7+ROUND(($G7-$F7+1)*$H7,0)-1))</formula>
    </cfRule>
    <cfRule type="expression" dxfId="15" priority="491">
      <formula>AND($C7="Structure (couche de forme)", $F7&gt;0, $G7&gt;0, $W$7&gt;=$F7, $W$7&lt;=$G7)</formula>
    </cfRule>
    <cfRule type="expression" dxfId="16" priority="492">
      <formula>AND($C7="Structure (couche de forme)", $F7&gt;0, $G7&gt;0, $W$7&gt;=$F7, $W$7&lt;=($F7+ROUND(($G7-$F7+1)*$H7,0)-1))</formula>
    </cfRule>
    <cfRule type="expression" dxfId="17" priority="493">
      <formula>AND($C7="Fondation/Grave", $F7&gt;0, $G7&gt;0, $W$7&gt;=$F7, $W$7&lt;=$G7)</formula>
    </cfRule>
    <cfRule type="expression" dxfId="18" priority="494">
      <formula>AND($C7="Fondation/Grave", $F7&gt;0, $G7&gt;0, $W$7&gt;=$F7, $W$7&lt;=($F7+ROUND(($G7-$F7+1)*$H7,0)-1))</formula>
    </cfRule>
    <cfRule type="expression" dxfId="19" priority="495">
      <formula>AND($C7="Enrobés / Béton", $F7&gt;0, $G7&gt;0, $W$7&gt;=$F7, $W$7&lt;=$G7)</formula>
    </cfRule>
    <cfRule type="expression" dxfId="20" priority="496">
      <formula>AND($C7="Enrobés / Béton", $F7&gt;0, $G7&gt;0, $W$7&gt;=$F7, $W$7&lt;=($F7+ROUND(($G7-$F7+1)*$H7,0)-1))</formula>
    </cfRule>
    <cfRule type="expression" dxfId="21" priority="497">
      <formula>AND($C7="Bordures &amp; Trottoirs", $F7&gt;0, $G7&gt;0, $W$7&gt;=$F7, $W$7&lt;=$G7)</formula>
    </cfRule>
    <cfRule type="expression" dxfId="22" priority="498">
      <formula>AND($C7="Bordures &amp; Trottoirs", $F7&gt;0, $G7&gt;0, $W$7&gt;=$F7, $W$7&lt;=($F7+ROUND(($G7-$F7+1)*$H7,0)-1))</formula>
    </cfRule>
    <cfRule type="expression" dxfId="23" priority="499">
      <formula>AND($C7="Caniveaux &amp; Avaloirs", $F7&gt;0, $G7&gt;0, $W$7&gt;=$F7, $W$7&lt;=$G7)</formula>
    </cfRule>
    <cfRule type="expression" dxfId="24" priority="500">
      <formula>AND($C7="Caniveaux &amp; Avaloirs", $F7&gt;0, $G7&gt;0, $W$7&gt;=$F7, $W$7&lt;=($F7+ROUND(($G7-$F7+1)*$H7,0)-1))</formula>
    </cfRule>
    <cfRule type="expression" dxfId="25" priority="501">
      <formula>AND($C7="Éclairage / Candélabres", $F7&gt;0, $G7&gt;0, $W$7&gt;=$F7, $W$7&lt;=$G7)</formula>
    </cfRule>
    <cfRule type="expression" dxfId="26" priority="502">
      <formula>AND($C7="Éclairage / Candélabres", $F7&gt;0, $G7&gt;0, $W$7&gt;=$F7, $W$7&lt;=($F7+ROUND(($G7-$F7+1)*$H7,0)-1))</formula>
    </cfRule>
    <cfRule type="expression" dxfId="27" priority="503">
      <formula>AND($C7="Marquage &amp; Signalétique", $F7&gt;0, $G7&gt;0, $W$7&gt;=$F7, $W$7&lt;=$G7)</formula>
    </cfRule>
    <cfRule type="expression" dxfId="28" priority="504">
      <formula>AND($C7="Marquage &amp; Signalétique", $F7&gt;0, $G7&gt;0, $W$7&gt;=$F7, $W$7&lt;=($F7+ROUND(($G7-$F7+1)*$H7,0)-1))</formula>
    </cfRule>
    <cfRule type="expression" dxfId="29" priority="505">
      <formula>AND($C7="Espaces verts / Finitions", $F7&gt;0, $G7&gt;0, $W$7&gt;=$F7, $W$7&lt;=$G7)</formula>
    </cfRule>
    <cfRule type="expression" dxfId="30" priority="506">
      <formula>AND($C7="Espaces verts / Finitions", $F7&gt;0, $G7&gt;0, $W$7&gt;=$F7, $W$7&lt;=($F7+ROUND(($G7-$F7+1)*$H7,0)-1))</formula>
    </cfRule>
    <cfRule type="expression" dxfId="31" priority="507">
      <formula>AND($C7="Réception &amp; Réserves", $F7&gt;0, $G7&gt;0, $W$7&gt;=$F7, $W$7&lt;=$G7)</formula>
    </cfRule>
    <cfRule type="expression" dxfId="32" priority="508">
      <formula>AND($C7="Réception &amp; Réserves", $F7&gt;0, $G7&gt;0, $W$7&gt;=$F7, $W$7&lt;=($F7+ROUND(($G7-$F7+1)*$H7,0)-1))</formula>
    </cfRule>
    <cfRule type="expression" dxfId="0" priority="509">
      <formula>AND($C7="Réouverture circulation", $F7&gt;0, $G7&gt;0, $W$7&gt;=$F7, $W$7&lt;=$G7)</formula>
    </cfRule>
    <cfRule type="expression" dxfId="33" priority="510">
      <formula>AND($C7="Réouverture circulation", $F7&gt;0, $G7&gt;0, $W$7&gt;=$F7, $W$7&lt;=($F7+ROUND(($G7-$F7+1)*$H7,0)-1))</formula>
    </cfRule>
  </conditionalFormatting>
  <conditionalFormatting sqref="X7:X43">
    <cfRule type="expression" dxfId="0" priority="14">
      <formula>($X$7=TODAY())</formula>
    </cfRule>
  </conditionalFormatting>
  <conditionalFormatting sqref="X8:X43">
    <cfRule type="expression" dxfId="3" priority="511">
      <formula>AND($C7="Études &amp; DICT", $F7&gt;0, $G7&gt;0, $X$7&gt;=$F7, $X$7&lt;=$G7)</formula>
    </cfRule>
    <cfRule type="expression" dxfId="4" priority="512">
      <formula>AND($C7="Études &amp; DICT", $F7&gt;0, $G7&gt;0, $X$7&gt;=$F7, $X$7&lt;=($F7+ROUND(($G7-$F7+1)*$H7,0)-1))</formula>
    </cfRule>
    <cfRule type="expression" dxfId="5" priority="513">
      <formula>AND($C7="Piquetage &amp; Implantation", $F7&gt;0, $G7&gt;0, $X$7&gt;=$F7, $X$7&lt;=$G7)</formula>
    </cfRule>
    <cfRule type="expression" dxfId="6" priority="514">
      <formula>AND($C7="Piquetage &amp; Implantation", $F7&gt;0, $G7&gt;0, $X$7&gt;=$F7, $X$7&lt;=($F7+ROUND(($G7-$F7+1)*$H7,0)-1))</formula>
    </cfRule>
    <cfRule type="expression" dxfId="7" priority="515">
      <formula>AND($C7="Préparation &amp; Signalisation", $F7&gt;0, $G7&gt;0, $X$7&gt;=$F7, $X$7&lt;=$G7)</formula>
    </cfRule>
    <cfRule type="expression" dxfId="8" priority="516">
      <formula>AND($C7="Préparation &amp; Signalisation", $F7&gt;0, $G7&gt;0, $X$7&gt;=$F7, $X$7&lt;=($F7+ROUND(($G7-$F7+1)*$H7,0)-1))</formula>
    </cfRule>
    <cfRule type="expression" dxfId="9" priority="517">
      <formula>AND($C7="Terrassement", $F7&gt;0, $G7&gt;0, $X$7&gt;=$F7, $X$7&lt;=$G7)</formula>
    </cfRule>
    <cfRule type="expression" dxfId="10" priority="518">
      <formula>AND($C7="Terrassement", $F7&gt;0, $G7&gt;0, $X$7&gt;=$F7, $X$7&lt;=($F7+ROUND(($G7-$F7+1)*$H7,0)-1))</formula>
    </cfRule>
    <cfRule type="expression" dxfId="11" priority="519">
      <formula>AND($C7="Réseaux (EU/EP/ER/GAZ)", $F7&gt;0, $G7&gt;0, $X$7&gt;=$F7, $X$7&lt;=$G7)</formula>
    </cfRule>
    <cfRule type="expression" dxfId="12" priority="520">
      <formula>AND($C7="Réseaux (EU/EP/ER/GAZ)", $F7&gt;0, $G7&gt;0, $X$7&gt;=$F7, $X$7&lt;=($F7+ROUND(($G7-$F7+1)*$H7,0)-1))</formula>
    </cfRule>
    <cfRule type="expression" dxfId="13" priority="521">
      <formula>AND($C7="Regard &amp; Branchement", $F7&gt;0, $G7&gt;0, $X$7&gt;=$F7, $X$7&lt;=$G7)</formula>
    </cfRule>
    <cfRule type="expression" dxfId="14" priority="522">
      <formula>AND($C7="Regard &amp; Branchement", $F7&gt;0, $G7&gt;0, $X$7&gt;=$F7, $X$7&lt;=($F7+ROUND(($G7-$F7+1)*$H7,0)-1))</formula>
    </cfRule>
    <cfRule type="expression" dxfId="15" priority="523">
      <formula>AND($C7="Structure (couche de forme)", $F7&gt;0, $G7&gt;0, $X$7&gt;=$F7, $X$7&lt;=$G7)</formula>
    </cfRule>
    <cfRule type="expression" dxfId="16" priority="524">
      <formula>AND($C7="Structure (couche de forme)", $F7&gt;0, $G7&gt;0, $X$7&gt;=$F7, $X$7&lt;=($F7+ROUND(($G7-$F7+1)*$H7,0)-1))</formula>
    </cfRule>
    <cfRule type="expression" dxfId="17" priority="525">
      <formula>AND($C7="Fondation/Grave", $F7&gt;0, $G7&gt;0, $X$7&gt;=$F7, $X$7&lt;=$G7)</formula>
    </cfRule>
    <cfRule type="expression" dxfId="18" priority="526">
      <formula>AND($C7="Fondation/Grave", $F7&gt;0, $G7&gt;0, $X$7&gt;=$F7, $X$7&lt;=($F7+ROUND(($G7-$F7+1)*$H7,0)-1))</formula>
    </cfRule>
    <cfRule type="expression" dxfId="19" priority="527">
      <formula>AND($C7="Enrobés / Béton", $F7&gt;0, $G7&gt;0, $X$7&gt;=$F7, $X$7&lt;=$G7)</formula>
    </cfRule>
    <cfRule type="expression" dxfId="20" priority="528">
      <formula>AND($C7="Enrobés / Béton", $F7&gt;0, $G7&gt;0, $X$7&gt;=$F7, $X$7&lt;=($F7+ROUND(($G7-$F7+1)*$H7,0)-1))</formula>
    </cfRule>
    <cfRule type="expression" dxfId="21" priority="529">
      <formula>AND($C7="Bordures &amp; Trottoirs", $F7&gt;0, $G7&gt;0, $X$7&gt;=$F7, $X$7&lt;=$G7)</formula>
    </cfRule>
    <cfRule type="expression" dxfId="22" priority="530">
      <formula>AND($C7="Bordures &amp; Trottoirs", $F7&gt;0, $G7&gt;0, $X$7&gt;=$F7, $X$7&lt;=($F7+ROUND(($G7-$F7+1)*$H7,0)-1))</formula>
    </cfRule>
    <cfRule type="expression" dxfId="23" priority="531">
      <formula>AND($C7="Caniveaux &amp; Avaloirs", $F7&gt;0, $G7&gt;0, $X$7&gt;=$F7, $X$7&lt;=$G7)</formula>
    </cfRule>
    <cfRule type="expression" dxfId="24" priority="532">
      <formula>AND($C7="Caniveaux &amp; Avaloirs", $F7&gt;0, $G7&gt;0, $X$7&gt;=$F7, $X$7&lt;=($F7+ROUND(($G7-$F7+1)*$H7,0)-1))</formula>
    </cfRule>
    <cfRule type="expression" dxfId="25" priority="533">
      <formula>AND($C7="Éclairage / Candélabres", $F7&gt;0, $G7&gt;0, $X$7&gt;=$F7, $X$7&lt;=$G7)</formula>
    </cfRule>
    <cfRule type="expression" dxfId="26" priority="534">
      <formula>AND($C7="Éclairage / Candélabres", $F7&gt;0, $G7&gt;0, $X$7&gt;=$F7, $X$7&lt;=($F7+ROUND(($G7-$F7+1)*$H7,0)-1))</formula>
    </cfRule>
    <cfRule type="expression" dxfId="27" priority="535">
      <formula>AND($C7="Marquage &amp; Signalétique", $F7&gt;0, $G7&gt;0, $X$7&gt;=$F7, $X$7&lt;=$G7)</formula>
    </cfRule>
    <cfRule type="expression" dxfId="28" priority="536">
      <formula>AND($C7="Marquage &amp; Signalétique", $F7&gt;0, $G7&gt;0, $X$7&gt;=$F7, $X$7&lt;=($F7+ROUND(($G7-$F7+1)*$H7,0)-1))</formula>
    </cfRule>
    <cfRule type="expression" dxfId="29" priority="537">
      <formula>AND($C7="Espaces verts / Finitions", $F7&gt;0, $G7&gt;0, $X$7&gt;=$F7, $X$7&lt;=$G7)</formula>
    </cfRule>
    <cfRule type="expression" dxfId="30" priority="538">
      <formula>AND($C7="Espaces verts / Finitions", $F7&gt;0, $G7&gt;0, $X$7&gt;=$F7, $X$7&lt;=($F7+ROUND(($G7-$F7+1)*$H7,0)-1))</formula>
    </cfRule>
    <cfRule type="expression" dxfId="31" priority="539">
      <formula>AND($C7="Réception &amp; Réserves", $F7&gt;0, $G7&gt;0, $X$7&gt;=$F7, $X$7&lt;=$G7)</formula>
    </cfRule>
    <cfRule type="expression" dxfId="32" priority="540">
      <formula>AND($C7="Réception &amp; Réserves", $F7&gt;0, $G7&gt;0, $X$7&gt;=$F7, $X$7&lt;=($F7+ROUND(($G7-$F7+1)*$H7,0)-1))</formula>
    </cfRule>
    <cfRule type="expression" dxfId="0" priority="541">
      <formula>AND($C7="Réouverture circulation", $F7&gt;0, $G7&gt;0, $X$7&gt;=$F7, $X$7&lt;=$G7)</formula>
    </cfRule>
    <cfRule type="expression" dxfId="33" priority="542">
      <formula>AND($C7="Réouverture circulation", $F7&gt;0, $G7&gt;0, $X$7&gt;=$F7, $X$7&lt;=($F7+ROUND(($G7-$F7+1)*$H7,0)-1))</formula>
    </cfRule>
  </conditionalFormatting>
  <conditionalFormatting sqref="Y7:Y43">
    <cfRule type="expression" dxfId="0" priority="15">
      <formula>($Y$7=TODAY())</formula>
    </cfRule>
  </conditionalFormatting>
  <conditionalFormatting sqref="Y8:Y43">
    <cfRule type="expression" dxfId="3" priority="543">
      <formula>AND($C7="Études &amp; DICT", $F7&gt;0, $G7&gt;0, $Y$7&gt;=$F7, $Y$7&lt;=$G7)</formula>
    </cfRule>
    <cfRule type="expression" dxfId="4" priority="544">
      <formula>AND($C7="Études &amp; DICT", $F7&gt;0, $G7&gt;0, $Y$7&gt;=$F7, $Y$7&lt;=($F7+ROUND(($G7-$F7+1)*$H7,0)-1))</formula>
    </cfRule>
    <cfRule type="expression" dxfId="5" priority="545">
      <formula>AND($C7="Piquetage &amp; Implantation", $F7&gt;0, $G7&gt;0, $Y$7&gt;=$F7, $Y$7&lt;=$G7)</formula>
    </cfRule>
    <cfRule type="expression" dxfId="6" priority="546">
      <formula>AND($C7="Piquetage &amp; Implantation", $F7&gt;0, $G7&gt;0, $Y$7&gt;=$F7, $Y$7&lt;=($F7+ROUND(($G7-$F7+1)*$H7,0)-1))</formula>
    </cfRule>
    <cfRule type="expression" dxfId="7" priority="547">
      <formula>AND($C7="Préparation &amp; Signalisation", $F7&gt;0, $G7&gt;0, $Y$7&gt;=$F7, $Y$7&lt;=$G7)</formula>
    </cfRule>
    <cfRule type="expression" dxfId="8" priority="548">
      <formula>AND($C7="Préparation &amp; Signalisation", $F7&gt;0, $G7&gt;0, $Y$7&gt;=$F7, $Y$7&lt;=($F7+ROUND(($G7-$F7+1)*$H7,0)-1))</formula>
    </cfRule>
    <cfRule type="expression" dxfId="9" priority="549">
      <formula>AND($C7="Terrassement", $F7&gt;0, $G7&gt;0, $Y$7&gt;=$F7, $Y$7&lt;=$G7)</formula>
    </cfRule>
    <cfRule type="expression" dxfId="10" priority="550">
      <formula>AND($C7="Terrassement", $F7&gt;0, $G7&gt;0, $Y$7&gt;=$F7, $Y$7&lt;=($F7+ROUND(($G7-$F7+1)*$H7,0)-1))</formula>
    </cfRule>
    <cfRule type="expression" dxfId="11" priority="551">
      <formula>AND($C7="Réseaux (EU/EP/ER/GAZ)", $F7&gt;0, $G7&gt;0, $Y$7&gt;=$F7, $Y$7&lt;=$G7)</formula>
    </cfRule>
    <cfRule type="expression" dxfId="12" priority="552">
      <formula>AND($C7="Réseaux (EU/EP/ER/GAZ)", $F7&gt;0, $G7&gt;0, $Y$7&gt;=$F7, $Y$7&lt;=($F7+ROUND(($G7-$F7+1)*$H7,0)-1))</formula>
    </cfRule>
    <cfRule type="expression" dxfId="13" priority="553">
      <formula>AND($C7="Regard &amp; Branchement", $F7&gt;0, $G7&gt;0, $Y$7&gt;=$F7, $Y$7&lt;=$G7)</formula>
    </cfRule>
    <cfRule type="expression" dxfId="14" priority="554">
      <formula>AND($C7="Regard &amp; Branchement", $F7&gt;0, $G7&gt;0, $Y$7&gt;=$F7, $Y$7&lt;=($F7+ROUND(($G7-$F7+1)*$H7,0)-1))</formula>
    </cfRule>
    <cfRule type="expression" dxfId="15" priority="555">
      <formula>AND($C7="Structure (couche de forme)", $F7&gt;0, $G7&gt;0, $Y$7&gt;=$F7, $Y$7&lt;=$G7)</formula>
    </cfRule>
    <cfRule type="expression" dxfId="16" priority="556">
      <formula>AND($C7="Structure (couche de forme)", $F7&gt;0, $G7&gt;0, $Y$7&gt;=$F7, $Y$7&lt;=($F7+ROUND(($G7-$F7+1)*$H7,0)-1))</formula>
    </cfRule>
    <cfRule type="expression" dxfId="17" priority="557">
      <formula>AND($C7="Fondation/Grave", $F7&gt;0, $G7&gt;0, $Y$7&gt;=$F7, $Y$7&lt;=$G7)</formula>
    </cfRule>
    <cfRule type="expression" dxfId="18" priority="558">
      <formula>AND($C7="Fondation/Grave", $F7&gt;0, $G7&gt;0, $Y$7&gt;=$F7, $Y$7&lt;=($F7+ROUND(($G7-$F7+1)*$H7,0)-1))</formula>
    </cfRule>
    <cfRule type="expression" dxfId="19" priority="559">
      <formula>AND($C7="Enrobés / Béton", $F7&gt;0, $G7&gt;0, $Y$7&gt;=$F7, $Y$7&lt;=$G7)</formula>
    </cfRule>
    <cfRule type="expression" dxfId="20" priority="560">
      <formula>AND($C7="Enrobés / Béton", $F7&gt;0, $G7&gt;0, $Y$7&gt;=$F7, $Y$7&lt;=($F7+ROUND(($G7-$F7+1)*$H7,0)-1))</formula>
    </cfRule>
    <cfRule type="expression" dxfId="21" priority="561">
      <formula>AND($C7="Bordures &amp; Trottoirs", $F7&gt;0, $G7&gt;0, $Y$7&gt;=$F7, $Y$7&lt;=$G7)</formula>
    </cfRule>
    <cfRule type="expression" dxfId="22" priority="562">
      <formula>AND($C7="Bordures &amp; Trottoirs", $F7&gt;0, $G7&gt;0, $Y$7&gt;=$F7, $Y$7&lt;=($F7+ROUND(($G7-$F7+1)*$H7,0)-1))</formula>
    </cfRule>
    <cfRule type="expression" dxfId="23" priority="563">
      <formula>AND($C7="Caniveaux &amp; Avaloirs", $F7&gt;0, $G7&gt;0, $Y$7&gt;=$F7, $Y$7&lt;=$G7)</formula>
    </cfRule>
    <cfRule type="expression" dxfId="24" priority="564">
      <formula>AND($C7="Caniveaux &amp; Avaloirs", $F7&gt;0, $G7&gt;0, $Y$7&gt;=$F7, $Y$7&lt;=($F7+ROUND(($G7-$F7+1)*$H7,0)-1))</formula>
    </cfRule>
    <cfRule type="expression" dxfId="25" priority="565">
      <formula>AND($C7="Éclairage / Candélabres", $F7&gt;0, $G7&gt;0, $Y$7&gt;=$F7, $Y$7&lt;=$G7)</formula>
    </cfRule>
    <cfRule type="expression" dxfId="26" priority="566">
      <formula>AND($C7="Éclairage / Candélabres", $F7&gt;0, $G7&gt;0, $Y$7&gt;=$F7, $Y$7&lt;=($F7+ROUND(($G7-$F7+1)*$H7,0)-1))</formula>
    </cfRule>
    <cfRule type="expression" dxfId="27" priority="567">
      <formula>AND($C7="Marquage &amp; Signalétique", $F7&gt;0, $G7&gt;0, $Y$7&gt;=$F7, $Y$7&lt;=$G7)</formula>
    </cfRule>
    <cfRule type="expression" dxfId="28" priority="568">
      <formula>AND($C7="Marquage &amp; Signalétique", $F7&gt;0, $G7&gt;0, $Y$7&gt;=$F7, $Y$7&lt;=($F7+ROUND(($G7-$F7+1)*$H7,0)-1))</formula>
    </cfRule>
    <cfRule type="expression" dxfId="29" priority="569">
      <formula>AND($C7="Espaces verts / Finitions", $F7&gt;0, $G7&gt;0, $Y$7&gt;=$F7, $Y$7&lt;=$G7)</formula>
    </cfRule>
    <cfRule type="expression" dxfId="30" priority="570">
      <formula>AND($C7="Espaces verts / Finitions", $F7&gt;0, $G7&gt;0, $Y$7&gt;=$F7, $Y$7&lt;=($F7+ROUND(($G7-$F7+1)*$H7,0)-1))</formula>
    </cfRule>
    <cfRule type="expression" dxfId="31" priority="571">
      <formula>AND($C7="Réception &amp; Réserves", $F7&gt;0, $G7&gt;0, $Y$7&gt;=$F7, $Y$7&lt;=$G7)</formula>
    </cfRule>
    <cfRule type="expression" dxfId="32" priority="572">
      <formula>AND($C7="Réception &amp; Réserves", $F7&gt;0, $G7&gt;0, $Y$7&gt;=$F7, $Y$7&lt;=($F7+ROUND(($G7-$F7+1)*$H7,0)-1))</formula>
    </cfRule>
    <cfRule type="expression" dxfId="0" priority="573">
      <formula>AND($C7="Réouverture circulation", $F7&gt;0, $G7&gt;0, $Y$7&gt;=$F7, $Y$7&lt;=$G7)</formula>
    </cfRule>
    <cfRule type="expression" dxfId="33" priority="574">
      <formula>AND($C7="Réouverture circulation", $F7&gt;0, $G7&gt;0, $Y$7&gt;=$F7, $Y$7&lt;=($F7+ROUND(($G7-$F7+1)*$H7,0)-1))</formula>
    </cfRule>
  </conditionalFormatting>
  <conditionalFormatting sqref="Z7:Z43">
    <cfRule type="expression" dxfId="0" priority="16">
      <formula>($Z$7=TODAY())</formula>
    </cfRule>
  </conditionalFormatting>
  <conditionalFormatting sqref="Z8:Z43">
    <cfRule type="expression" dxfId="3" priority="575">
      <formula>AND($C7="Études &amp; DICT", $F7&gt;0, $G7&gt;0, $Z$7&gt;=$F7, $Z$7&lt;=$G7)</formula>
    </cfRule>
    <cfRule type="expression" dxfId="4" priority="576">
      <formula>AND($C7="Études &amp; DICT", $F7&gt;0, $G7&gt;0, $Z$7&gt;=$F7, $Z$7&lt;=($F7+ROUND(($G7-$F7+1)*$H7,0)-1))</formula>
    </cfRule>
    <cfRule type="expression" dxfId="5" priority="577">
      <formula>AND($C7="Piquetage &amp; Implantation", $F7&gt;0, $G7&gt;0, $Z$7&gt;=$F7, $Z$7&lt;=$G7)</formula>
    </cfRule>
    <cfRule type="expression" dxfId="6" priority="578">
      <formula>AND($C7="Piquetage &amp; Implantation", $F7&gt;0, $G7&gt;0, $Z$7&gt;=$F7, $Z$7&lt;=($F7+ROUND(($G7-$F7+1)*$H7,0)-1))</formula>
    </cfRule>
    <cfRule type="expression" dxfId="7" priority="579">
      <formula>AND($C7="Préparation &amp; Signalisation", $F7&gt;0, $G7&gt;0, $Z$7&gt;=$F7, $Z$7&lt;=$G7)</formula>
    </cfRule>
    <cfRule type="expression" dxfId="8" priority="580">
      <formula>AND($C7="Préparation &amp; Signalisation", $F7&gt;0, $G7&gt;0, $Z$7&gt;=$F7, $Z$7&lt;=($F7+ROUND(($G7-$F7+1)*$H7,0)-1))</formula>
    </cfRule>
    <cfRule type="expression" dxfId="9" priority="581">
      <formula>AND($C7="Terrassement", $F7&gt;0, $G7&gt;0, $Z$7&gt;=$F7, $Z$7&lt;=$G7)</formula>
    </cfRule>
    <cfRule type="expression" dxfId="10" priority="582">
      <formula>AND($C7="Terrassement", $F7&gt;0, $G7&gt;0, $Z$7&gt;=$F7, $Z$7&lt;=($F7+ROUND(($G7-$F7+1)*$H7,0)-1))</formula>
    </cfRule>
    <cfRule type="expression" dxfId="11" priority="583">
      <formula>AND($C7="Réseaux (EU/EP/ER/GAZ)", $F7&gt;0, $G7&gt;0, $Z$7&gt;=$F7, $Z$7&lt;=$G7)</formula>
    </cfRule>
    <cfRule type="expression" dxfId="12" priority="584">
      <formula>AND($C7="Réseaux (EU/EP/ER/GAZ)", $F7&gt;0, $G7&gt;0, $Z$7&gt;=$F7, $Z$7&lt;=($F7+ROUND(($G7-$F7+1)*$H7,0)-1))</formula>
    </cfRule>
    <cfRule type="expression" dxfId="13" priority="585">
      <formula>AND($C7="Regard &amp; Branchement", $F7&gt;0, $G7&gt;0, $Z$7&gt;=$F7, $Z$7&lt;=$G7)</formula>
    </cfRule>
    <cfRule type="expression" dxfId="14" priority="586">
      <formula>AND($C7="Regard &amp; Branchement", $F7&gt;0, $G7&gt;0, $Z$7&gt;=$F7, $Z$7&lt;=($F7+ROUND(($G7-$F7+1)*$H7,0)-1))</formula>
    </cfRule>
    <cfRule type="expression" dxfId="15" priority="587">
      <formula>AND($C7="Structure (couche de forme)", $F7&gt;0, $G7&gt;0, $Z$7&gt;=$F7, $Z$7&lt;=$G7)</formula>
    </cfRule>
    <cfRule type="expression" dxfId="16" priority="588">
      <formula>AND($C7="Structure (couche de forme)", $F7&gt;0, $G7&gt;0, $Z$7&gt;=$F7, $Z$7&lt;=($F7+ROUND(($G7-$F7+1)*$H7,0)-1))</formula>
    </cfRule>
    <cfRule type="expression" dxfId="17" priority="589">
      <formula>AND($C7="Fondation/Grave", $F7&gt;0, $G7&gt;0, $Z$7&gt;=$F7, $Z$7&lt;=$G7)</formula>
    </cfRule>
    <cfRule type="expression" dxfId="18" priority="590">
      <formula>AND($C7="Fondation/Grave", $F7&gt;0, $G7&gt;0, $Z$7&gt;=$F7, $Z$7&lt;=($F7+ROUND(($G7-$F7+1)*$H7,0)-1))</formula>
    </cfRule>
    <cfRule type="expression" dxfId="19" priority="591">
      <formula>AND($C7="Enrobés / Béton", $F7&gt;0, $G7&gt;0, $Z$7&gt;=$F7, $Z$7&lt;=$G7)</formula>
    </cfRule>
    <cfRule type="expression" dxfId="20" priority="592">
      <formula>AND($C7="Enrobés / Béton", $F7&gt;0, $G7&gt;0, $Z$7&gt;=$F7, $Z$7&lt;=($F7+ROUND(($G7-$F7+1)*$H7,0)-1))</formula>
    </cfRule>
    <cfRule type="expression" dxfId="21" priority="593">
      <formula>AND($C7="Bordures &amp; Trottoirs", $F7&gt;0, $G7&gt;0, $Z$7&gt;=$F7, $Z$7&lt;=$G7)</formula>
    </cfRule>
    <cfRule type="expression" dxfId="22" priority="594">
      <formula>AND($C7="Bordures &amp; Trottoirs", $F7&gt;0, $G7&gt;0, $Z$7&gt;=$F7, $Z$7&lt;=($F7+ROUND(($G7-$F7+1)*$H7,0)-1))</formula>
    </cfRule>
    <cfRule type="expression" dxfId="23" priority="595">
      <formula>AND($C7="Caniveaux &amp; Avaloirs", $F7&gt;0, $G7&gt;0, $Z$7&gt;=$F7, $Z$7&lt;=$G7)</formula>
    </cfRule>
    <cfRule type="expression" dxfId="24" priority="596">
      <formula>AND($C7="Caniveaux &amp; Avaloirs", $F7&gt;0, $G7&gt;0, $Z$7&gt;=$F7, $Z$7&lt;=($F7+ROUND(($G7-$F7+1)*$H7,0)-1))</formula>
    </cfRule>
    <cfRule type="expression" dxfId="25" priority="597">
      <formula>AND($C7="Éclairage / Candélabres", $F7&gt;0, $G7&gt;0, $Z$7&gt;=$F7, $Z$7&lt;=$G7)</formula>
    </cfRule>
    <cfRule type="expression" dxfId="26" priority="598">
      <formula>AND($C7="Éclairage / Candélabres", $F7&gt;0, $G7&gt;0, $Z$7&gt;=$F7, $Z$7&lt;=($F7+ROUND(($G7-$F7+1)*$H7,0)-1))</formula>
    </cfRule>
    <cfRule type="expression" dxfId="27" priority="599">
      <formula>AND($C7="Marquage &amp; Signalétique", $F7&gt;0, $G7&gt;0, $Z$7&gt;=$F7, $Z$7&lt;=$G7)</formula>
    </cfRule>
    <cfRule type="expression" dxfId="28" priority="600">
      <formula>AND($C7="Marquage &amp; Signalétique", $F7&gt;0, $G7&gt;0, $Z$7&gt;=$F7, $Z$7&lt;=($F7+ROUND(($G7-$F7+1)*$H7,0)-1))</formula>
    </cfRule>
    <cfRule type="expression" dxfId="29" priority="601">
      <formula>AND($C7="Espaces verts / Finitions", $F7&gt;0, $G7&gt;0, $Z$7&gt;=$F7, $Z$7&lt;=$G7)</formula>
    </cfRule>
    <cfRule type="expression" dxfId="30" priority="602">
      <formula>AND($C7="Espaces verts / Finitions", $F7&gt;0, $G7&gt;0, $Z$7&gt;=$F7, $Z$7&lt;=($F7+ROUND(($G7-$F7+1)*$H7,0)-1))</formula>
    </cfRule>
    <cfRule type="expression" dxfId="31" priority="603">
      <formula>AND($C7="Réception &amp; Réserves", $F7&gt;0, $G7&gt;0, $Z$7&gt;=$F7, $Z$7&lt;=$G7)</formula>
    </cfRule>
    <cfRule type="expression" dxfId="32" priority="604">
      <formula>AND($C7="Réception &amp; Réserves", $F7&gt;0, $G7&gt;0, $Z$7&gt;=$F7, $Z$7&lt;=($F7+ROUND(($G7-$F7+1)*$H7,0)-1))</formula>
    </cfRule>
    <cfRule type="expression" dxfId="0" priority="605">
      <formula>AND($C7="Réouverture circulation", $F7&gt;0, $G7&gt;0, $Z$7&gt;=$F7, $Z$7&lt;=$G7)</formula>
    </cfRule>
    <cfRule type="expression" dxfId="33" priority="606">
      <formula>AND($C7="Réouverture circulation", $F7&gt;0, $G7&gt;0, $Z$7&gt;=$F7, $Z$7&lt;=($F7+ROUND(($G7-$F7+1)*$H7,0)-1))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Voirie — Exemple enrichi</vt:lpstr>
      <vt:lpstr>Voirie — Modèle vierge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2025-10-29T03:35:51Z</dcterms:created>
  <dcterms:modified xsi:type="dcterms:W3CDTF">2025-10-29T03:35:51Z</dcterms:modified>
</cp:coreProperties>
</file>