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MART_TIMESHEET" sheetId="1" r:id="rId1"/>
    <sheet name="KPI_DASHBOARD" sheetId="2" r:id="rId2"/>
    <sheet name="LEGEND_HOWTO" sheetId="3" r:id="rId3"/>
  </sheets>
  <definedNames>
    <definedName name="_xlnm.Print_Area" localSheetId="0">SMART_TIMESHEET!$A$1:$AP$19</definedName>
  </definedNames>
  <calcPr calcId="124519" fullCalcOnLoad="1"/>
</workbook>
</file>

<file path=xl/sharedStrings.xml><?xml version="1.0" encoding="utf-8"?>
<sst xmlns="http://schemas.openxmlformats.org/spreadsheetml/2006/main" count="107" uniqueCount="72">
  <si>
    <t>FEUILLE D’HEURES — SMART (Hebdo, 30 min, alertes &amp; KPI)</t>
  </si>
  <si>
    <t>Du :</t>
  </si>
  <si>
    <t>Au :</t>
  </si>
  <si>
    <t>Objectif quotidien (h)</t>
  </si>
  <si>
    <t>Objectif hebdo (h)</t>
  </si>
  <si>
    <t>Pause min si ≥ seuil (hh:mm)</t>
  </si>
  <si>
    <t>Seuil pause (h)</t>
  </si>
  <si>
    <t>Max quotidien (h)</t>
  </si>
  <si>
    <t>Date</t>
  </si>
  <si>
    <t>Jour</t>
  </si>
  <si>
    <t>Pause (hh:mm)</t>
  </si>
  <si>
    <t>Heures jour (h)</t>
  </si>
  <si>
    <t>Alertes</t>
  </si>
  <si>
    <t>Sparkline</t>
  </si>
  <si>
    <t>Total heures semaine</t>
  </si>
  <si>
    <t>Heures sup (vs objectif hebdo)</t>
  </si>
  <si>
    <t>Légende</t>
  </si>
  <si>
    <t>Signification</t>
  </si>
  <si>
    <t>J</t>
  </si>
  <si>
    <t>Journée</t>
  </si>
  <si>
    <t>M</t>
  </si>
  <si>
    <t>Matin</t>
  </si>
  <si>
    <t>A</t>
  </si>
  <si>
    <t>Après-midi</t>
  </si>
  <si>
    <t>N</t>
  </si>
  <si>
    <t>Nuit</t>
  </si>
  <si>
    <t>TT</t>
  </si>
  <si>
    <t>Télétravail</t>
  </si>
  <si>
    <t>CP</t>
  </si>
  <si>
    <t>Congés payés</t>
  </si>
  <si>
    <t>RTT</t>
  </si>
  <si>
    <t>FER</t>
  </si>
  <si>
    <t>Férié</t>
  </si>
  <si>
    <t>MAL</t>
  </si>
  <si>
    <t>Maladie</t>
  </si>
  <si>
    <t>REC</t>
  </si>
  <si>
    <t>Récupération</t>
  </si>
  <si>
    <t>FOR</t>
  </si>
  <si>
    <t>Formation</t>
  </si>
  <si>
    <t>Approuvé par :</t>
  </si>
  <si>
    <t>Date :</t>
  </si>
  <si>
    <t>Tampon / Signature (zone libre)
QR : coller ici l’image du QR</t>
  </si>
  <si>
    <t>KPI — Synthèse hebdomadaire (automatique)</t>
  </si>
  <si>
    <t>Semaine du :</t>
  </si>
  <si>
    <t>Sigle</t>
  </si>
  <si>
    <t>Heures (h)</t>
  </si>
  <si>
    <t>J — Journée</t>
  </si>
  <si>
    <t>M — Matin</t>
  </si>
  <si>
    <t>A — Après-midi</t>
  </si>
  <si>
    <t>N — Nuit</t>
  </si>
  <si>
    <t>TT — Télétravail</t>
  </si>
  <si>
    <t>CP — Congés payés</t>
  </si>
  <si>
    <t>RTT — RTT</t>
  </si>
  <si>
    <t>FER — Férié</t>
  </si>
  <si>
    <t>MAL — Maladie</t>
  </si>
  <si>
    <t>REC — Récupération</t>
  </si>
  <si>
    <t>FOR — Formation</t>
  </si>
  <si>
    <t>Total heures (toutes catégories)</t>
  </si>
  <si>
    <t>Occupation par jour (sparkline)</t>
  </si>
  <si>
    <t>Lundi</t>
  </si>
  <si>
    <t>Mardi</t>
  </si>
  <si>
    <t>Mercredi</t>
  </si>
  <si>
    <t>Jeudi</t>
  </si>
  <si>
    <t>Vendredi</t>
  </si>
  <si>
    <t>Samedi</t>
  </si>
  <si>
    <t>Dimanche</t>
  </si>
  <si>
    <t>LÉGENDE DES SIGLES &amp; MODE D’EMPLOI</t>
  </si>
  <si>
    <t>Compte dans les heures ?</t>
  </si>
  <si>
    <t>Oui</t>
  </si>
  <si>
    <t>Non</t>
  </si>
  <si>
    <t>Comment utiliser le modèle</t>
  </si>
  <si>
    <t>1) Indiquez les dates « Du » et « Au » sur SMART_TIMESHEET.
2) Dans la grille, choisissez un sigle par créneau de 30 minutes.
3) Ajustez les paramètres (objectifs, pause minimale, seuils).
4) Les heures, alertes et KPI se mettent à jour automatiquement.
Conseil : utilisez les sparklines et la heatmap pour repérer les pics d’activité.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</si>
</sst>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.00"/>
    <numFmt numFmtId="166" formatCode="hh:mm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1F5F9"/>
        <bgColor indexed="64"/>
      </patternFill>
    </fill>
    <fill>
      <patternFill patternType="solid">
        <fgColor rgb="FFD1FAE5"/>
        <bgColor indexed="64"/>
      </patternFill>
    </fill>
    <fill>
      <patternFill patternType="solid">
        <fgColor rgb="FFFEF3C7"/>
        <bgColor indexed="64"/>
      </patternFill>
    </fill>
    <fill>
      <patternFill patternType="solid">
        <fgColor rgb="FFFDE68A"/>
        <bgColor indexed="64"/>
      </patternFill>
    </fill>
    <fill>
      <patternFill patternType="solid">
        <fgColor rgb="FFE0E7FF"/>
        <bgColor indexed="64"/>
      </patternFill>
    </fill>
    <fill>
      <patternFill patternType="solid">
        <fgColor rgb="FFDBEAFE"/>
        <bgColor indexed="64"/>
      </patternFill>
    </fill>
    <fill>
      <patternFill patternType="solid">
        <fgColor rgb="FFDCFCE7"/>
        <bgColor indexed="64"/>
      </patternFill>
    </fill>
    <fill>
      <patternFill patternType="solid">
        <fgColor rgb="FFFEE2E2"/>
        <bgColor indexed="64"/>
      </patternFill>
    </fill>
    <fill>
      <patternFill patternType="solid">
        <fgColor rgb="FFE2E8F0"/>
        <bgColor indexed="64"/>
      </patternFill>
    </fill>
    <fill>
      <patternFill patternType="solid">
        <fgColor rgb="FFE9D5FF"/>
        <bgColor indexed="64"/>
      </patternFill>
    </fill>
    <fill>
      <patternFill patternType="solid">
        <fgColor rgb="FFCCFBF1"/>
        <bgColor indexed="64"/>
      </patternFill>
    </fill>
    <fill>
      <patternFill patternType="solid">
        <fgColor rgb="FFFCE7F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2" fillId="10" borderId="1" xfId="0" applyFont="1" applyFill="1" applyBorder="1" applyAlignment="1">
      <alignment horizontal="right"/>
    </xf>
    <xf numFmtId="165" fontId="2" fillId="10" borderId="1" xfId="0" applyNumberFormat="1" applyFont="1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13" borderId="1" xfId="0" applyFill="1" applyBorder="1" applyAlignment="1">
      <alignment horizontal="center"/>
    </xf>
  </cellXfs>
  <cellStyles count="1">
    <cellStyle name="Normal" xfId="0" builtinId="0"/>
  </cellStyles>
  <dxfs count="12">
    <dxf>
      <fill>
        <patternFill>
          <bgColor rgb="FFD1FAE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3C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0E7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EAF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1F5F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9D5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CFBF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CE7F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Heures par sigle (hebdo)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Heures (h)</c:v>
          </c:tx>
          <c:dLbls>
            <c:showVal val="1"/>
          </c:dLbls>
          <c:cat>
            <c:strRef>
              <c:f>KPI_DASHBOARD!$A$5:$A$15</c:f>
              <c:strCache>
                <c:ptCount val="11"/>
                <c:pt idx="0">
                  <c:v>J — Journée</c:v>
                </c:pt>
                <c:pt idx="1">
                  <c:v>M — Matin</c:v>
                </c:pt>
                <c:pt idx="2">
                  <c:v>A — Après-midi</c:v>
                </c:pt>
                <c:pt idx="3">
                  <c:v>N — Nuit</c:v>
                </c:pt>
                <c:pt idx="4">
                  <c:v>Occupation par jour (sparkline)</c:v>
                </c:pt>
                <c:pt idx="5">
                  <c:v>Lundi</c:v>
                </c:pt>
                <c:pt idx="6">
                  <c:v>Mardi</c:v>
                </c:pt>
                <c:pt idx="7">
                  <c:v>Mercredi</c:v>
                </c:pt>
                <c:pt idx="8">
                  <c:v>Jeudi</c:v>
                </c:pt>
                <c:pt idx="9">
                  <c:v>Vendredi</c:v>
                </c:pt>
                <c:pt idx="10">
                  <c:v>Samedi</c:v>
                </c:pt>
              </c:strCache>
            </c:strRef>
          </c:cat>
          <c:val>
            <c:numRef>
              <c:f>KPI_DASHBOARD!$B$5:$B$15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low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0</xdr:rowOff>
    </xdr:from>
    <xdr:to>
      <xdr:col>13</xdr:col>
      <xdr:colOff>304800</xdr:colOff>
      <xdr:row>21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P18"/>
  <sheetViews>
    <sheetView tabSelected="1" workbookViewId="0">
      <pane xSplit="6" ySplit="4" topLeftCell="G5" activePane="bottomRight" state="frozen"/>
      <selection pane="topRight" activeCell="G1" sqref="G1"/>
      <selection pane="bottomLeft" activeCell="A5" sqref="A5"/>
      <selection pane="bottomRight"/>
    </sheetView>
  </sheetViews>
  <sheetFormatPr defaultRowHeight="15"/>
  <cols>
    <col min="1" max="1" width="11.7109375" customWidth="1"/>
    <col min="2" max="2" width="12.7109375" customWidth="1"/>
    <col min="3" max="3" width="13.7109375" customWidth="1"/>
    <col min="4" max="4" width="14.7109375" customWidth="1"/>
    <col min="5" max="5" width="28.7109375" customWidth="1"/>
    <col min="6" max="6" width="12.7109375" customWidth="1"/>
    <col min="7" max="39" width="4.7109375" customWidth="1"/>
    <col min="41" max="42" width="18.7109375" customWidth="1"/>
  </cols>
  <sheetData>
    <row r="1" spans="1:42">
      <c r="A1" s="1" t="s">
        <v>0</v>
      </c>
      <c r="B1" s="1"/>
      <c r="C1" s="1"/>
      <c r="D1" s="1"/>
      <c r="E1" s="1"/>
      <c r="F1" s="1"/>
      <c r="G1" s="1"/>
      <c r="H1" s="1"/>
    </row>
    <row r="2" spans="1:42">
      <c r="A2" s="2" t="s">
        <v>1</v>
      </c>
      <c r="B2" s="3"/>
      <c r="C2" s="2" t="s">
        <v>2</v>
      </c>
      <c r="D2" s="3"/>
      <c r="F2" s="2" t="s">
        <v>3</v>
      </c>
      <c r="G2" s="4">
        <v>8</v>
      </c>
      <c r="H2" s="2" t="s">
        <v>4</v>
      </c>
      <c r="I2" s="4">
        <v>40</v>
      </c>
      <c r="K2" s="2" t="s">
        <v>5</v>
      </c>
      <c r="L2" s="5">
        <v>0.02083333333333326</v>
      </c>
      <c r="M2" s="2" t="s">
        <v>6</v>
      </c>
      <c r="N2" s="4">
        <v>6</v>
      </c>
      <c r="P2" s="2" t="s">
        <v>7</v>
      </c>
      <c r="Q2" s="4">
        <v>10</v>
      </c>
    </row>
    <row r="4" spans="1:42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>
        <v>0.25</v>
      </c>
      <c r="H4" s="7">
        <v>0.2708333333333333</v>
      </c>
      <c r="I4" s="7">
        <v>0.2916666666666667</v>
      </c>
      <c r="J4" s="7">
        <v>0.3125</v>
      </c>
      <c r="K4" s="7">
        <v>0.3333333333333333</v>
      </c>
      <c r="L4" s="7">
        <v>0.3541666666666667</v>
      </c>
      <c r="M4" s="7">
        <v>0.375</v>
      </c>
      <c r="N4" s="7">
        <v>0.3958333333333333</v>
      </c>
      <c r="O4" s="7">
        <v>0.4166666666666667</v>
      </c>
      <c r="P4" s="7">
        <v>0.4375</v>
      </c>
      <c r="Q4" s="7">
        <v>0.4583333333333333</v>
      </c>
      <c r="R4" s="7">
        <v>0.4791666666666667</v>
      </c>
      <c r="S4" s="7">
        <v>0.5</v>
      </c>
      <c r="T4" s="7">
        <v>0.5208333333333335</v>
      </c>
      <c r="U4" s="7">
        <v>0.5416666666666665</v>
      </c>
      <c r="V4" s="7">
        <v>0.5625</v>
      </c>
      <c r="W4" s="7">
        <v>0.5833333333333335</v>
      </c>
      <c r="X4" s="7">
        <v>0.6041666666666665</v>
      </c>
      <c r="Y4" s="7">
        <v>0.625</v>
      </c>
      <c r="Z4" s="7">
        <v>0.6458333333333335</v>
      </c>
      <c r="AA4" s="7">
        <v>0.6666666666666665</v>
      </c>
      <c r="AB4" s="7">
        <v>0.6875</v>
      </c>
      <c r="AC4" s="7">
        <v>0.7083333333333335</v>
      </c>
      <c r="AD4" s="7">
        <v>0.7291666666666665</v>
      </c>
      <c r="AE4" s="7">
        <v>0.75</v>
      </c>
      <c r="AF4" s="7">
        <v>0.7708333333333335</v>
      </c>
      <c r="AG4" s="7">
        <v>0.7916666666666665</v>
      </c>
      <c r="AH4" s="7">
        <v>0.8125</v>
      </c>
      <c r="AI4" s="7">
        <v>0.8333333333333335</v>
      </c>
      <c r="AJ4" s="7">
        <v>0.8541666666666665</v>
      </c>
      <c r="AK4" s="7">
        <v>0.875</v>
      </c>
      <c r="AL4" s="7">
        <v>0.8958333333333335</v>
      </c>
      <c r="AM4" s="7">
        <v>0.9166666666666665</v>
      </c>
      <c r="AO4" s="6" t="s">
        <v>16</v>
      </c>
      <c r="AP4" s="6" t="s">
        <v>17</v>
      </c>
    </row>
    <row r="5" spans="1:42">
      <c r="A5" s="3">
        <f>IF($B$2&lt;&gt;"",$B$2+0,"")</f>
        <v>0</v>
      </c>
      <c r="B5" s="8">
        <f>IF(A5&lt;&gt;"",TEXT(A5,"[$-fr-FR]dddd"),"Lundi")</f>
        <v>0</v>
      </c>
      <c r="C5" s="5"/>
      <c r="D5" s="4">
        <f>IF(COUNTIF(G5:AM5,"J")+COUNTIF(G5:AM5,"M")+COUNTIF(G5:AM5,"A")+COUNTIF(G5:AM5,"N")+COUNTIF(G5:AM5,"TT")+COUNTIF(G5:AM5,"FOR")=0,"",0.5*(COUNTIF(G5:AM5,"J")+COUNTIF(G5:AM5,"M")+COUNTIF(G5:AM5,"A")+COUNTIF(G5:AM5,"N")+COUNTIF(G5:AM5,"TT")+COUNTIF(G5:AM5,"FOR")))</f>
        <v>0</v>
      </c>
      <c r="E5" s="8">
        <f>IF(D5="","",
TEXTJOIN(" • ",TRUE,
IF(AND(D5&gt;=$N$2,C5&lt;$L$2),"⚠ Pause insuffisante",""),
IF(D5&gt;$Q$2,"🚫 Dépasse max quotidien",""),
IF(D5&gt;$G$2,"⚠ Heures sup.","")
))</f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O5" s="9" t="s">
        <v>18</v>
      </c>
      <c r="AP5" s="10" t="s">
        <v>19</v>
      </c>
    </row>
    <row r="6" spans="1:42">
      <c r="A6" s="3">
        <f>IF($B$2&lt;&gt;"",$B$2+1,"")</f>
        <v>0</v>
      </c>
      <c r="B6" s="8">
        <f>IF(A6&lt;&gt;"",TEXT(A6,"[$-fr-FR]dddd"),"Mardi")</f>
        <v>0</v>
      </c>
      <c r="C6" s="5"/>
      <c r="D6" s="4">
        <f>IF(COUNTIF(G6:AM6,"J")+COUNTIF(G6:AM6,"M")+COUNTIF(G6:AM6,"A")+COUNTIF(G6:AM6,"N")+COUNTIF(G6:AM6,"TT")+COUNTIF(G6:AM6,"FOR")=0,"",0.5*(COUNTIF(G6:AM6,"J")+COUNTIF(G6:AM6,"M")+COUNTIF(G6:AM6,"A")+COUNTIF(G6:AM6,"N")+COUNTIF(G6:AM6,"TT")+COUNTIF(G6:AM6,"FOR")))</f>
        <v>0</v>
      </c>
      <c r="E6" s="8">
        <f>IF(D6="","",
TEXTJOIN(" • ",TRUE,
IF(AND(D6&gt;=$N$2,C6&lt;$L$2),"⚠ Pause insuffisante",""),
IF(D6&gt;$Q$2,"🚫 Dépasse max quotidien",""),
IF(D6&gt;$G$2,"⚠ Heures sup.","")
))</f>
        <v>0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O6" s="11" t="s">
        <v>20</v>
      </c>
      <c r="AP6" s="10" t="s">
        <v>21</v>
      </c>
    </row>
    <row r="7" spans="1:42">
      <c r="A7" s="3">
        <f>IF($B$2&lt;&gt;"",$B$2+2,"")</f>
        <v>0</v>
      </c>
      <c r="B7" s="8">
        <f>IF(A7&lt;&gt;"",TEXT(A7,"[$-fr-FR]dddd"),"Mercredi")</f>
        <v>0</v>
      </c>
      <c r="C7" s="5"/>
      <c r="D7" s="4">
        <f>IF(COUNTIF(G7:AM7,"J")+COUNTIF(G7:AM7,"M")+COUNTIF(G7:AM7,"A")+COUNTIF(G7:AM7,"N")+COUNTIF(G7:AM7,"TT")+COUNTIF(G7:AM7,"FOR")=0,"",0.5*(COUNTIF(G7:AM7,"J")+COUNTIF(G7:AM7,"M")+COUNTIF(G7:AM7,"A")+COUNTIF(G7:AM7,"N")+COUNTIF(G7:AM7,"TT")+COUNTIF(G7:AM7,"FOR")))</f>
        <v>0</v>
      </c>
      <c r="E7" s="8">
        <f>IF(D7="","",
TEXTJOIN(" • ",TRUE,
IF(AND(D7&gt;=$N$2,C7&lt;$L$2),"⚠ Pause insuffisante",""),
IF(D7&gt;$Q$2,"🚫 Dépasse max quotidien",""),
IF(D7&gt;$G$2,"⚠ Heures sup.","")
))</f>
        <v>0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O7" s="12" t="s">
        <v>22</v>
      </c>
      <c r="AP7" s="10" t="s">
        <v>23</v>
      </c>
    </row>
    <row r="8" spans="1:42">
      <c r="A8" s="3">
        <f>IF($B$2&lt;&gt;"",$B$2+3,"")</f>
        <v>0</v>
      </c>
      <c r="B8" s="8">
        <f>IF(A8&lt;&gt;"",TEXT(A8,"[$-fr-FR]dddd"),"Jeudi")</f>
        <v>0</v>
      </c>
      <c r="C8" s="5"/>
      <c r="D8" s="4">
        <f>IF(COUNTIF(G8:AM8,"J")+COUNTIF(G8:AM8,"M")+COUNTIF(G8:AM8,"A")+COUNTIF(G8:AM8,"N")+COUNTIF(G8:AM8,"TT")+COUNTIF(G8:AM8,"FOR")=0,"",0.5*(COUNTIF(G8:AM8,"J")+COUNTIF(G8:AM8,"M")+COUNTIF(G8:AM8,"A")+COUNTIF(G8:AM8,"N")+COUNTIF(G8:AM8,"TT")+COUNTIF(G8:AM8,"FOR")))</f>
        <v>0</v>
      </c>
      <c r="E8" s="8">
        <f>IF(D8="","",
TEXTJOIN(" • ",TRUE,
IF(AND(D8&gt;=$N$2,C8&lt;$L$2),"⚠ Pause insuffisante",""),
IF(D8&gt;$Q$2,"🚫 Dépasse max quotidien",""),
IF(D8&gt;$G$2,"⚠ Heures sup.","")
))</f>
        <v>0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O8" s="13" t="s">
        <v>24</v>
      </c>
      <c r="AP8" s="10" t="s">
        <v>25</v>
      </c>
    </row>
    <row r="9" spans="1:42">
      <c r="A9" s="3">
        <f>IF($B$2&lt;&gt;"",$B$2+4,"")</f>
        <v>0</v>
      </c>
      <c r="B9" s="8">
        <f>IF(A9&lt;&gt;"",TEXT(A9,"[$-fr-FR]dddd"),"Vendredi")</f>
        <v>0</v>
      </c>
      <c r="C9" s="5"/>
      <c r="D9" s="4">
        <f>IF(COUNTIF(G9:AM9,"J")+COUNTIF(G9:AM9,"M")+COUNTIF(G9:AM9,"A")+COUNTIF(G9:AM9,"N")+COUNTIF(G9:AM9,"TT")+COUNTIF(G9:AM9,"FOR")=0,"",0.5*(COUNTIF(G9:AM9,"J")+COUNTIF(G9:AM9,"M")+COUNTIF(G9:AM9,"A")+COUNTIF(G9:AM9,"N")+COUNTIF(G9:AM9,"TT")+COUNTIF(G9:AM9,"FOR")))</f>
        <v>0</v>
      </c>
      <c r="E9" s="8">
        <f>IF(D9="","",
TEXTJOIN(" • ",TRUE,
IF(AND(D9&gt;=$N$2,C9&lt;$L$2),"⚠ Pause insuffisante",""),
IF(D9&gt;$Q$2,"🚫 Dépasse max quotidien",""),
IF(D9&gt;$G$2,"⚠ Heures sup.","")
))</f>
        <v>0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O9" s="14" t="s">
        <v>26</v>
      </c>
      <c r="AP9" s="10" t="s">
        <v>27</v>
      </c>
    </row>
    <row r="10" spans="1:42">
      <c r="A10" s="3">
        <f>IF($B$2&lt;&gt;"",$B$2+5,"")</f>
        <v>0</v>
      </c>
      <c r="B10" s="8">
        <f>IF(A10&lt;&gt;"",TEXT(A10,"[$-fr-FR]dddd"),"Samedi")</f>
        <v>0</v>
      </c>
      <c r="C10" s="5"/>
      <c r="D10" s="4">
        <f>IF(COUNTIF(G10:AM10,"J")+COUNTIF(G10:AM10,"M")+COUNTIF(G10:AM10,"A")+COUNTIF(G10:AM10,"N")+COUNTIF(G10:AM10,"TT")+COUNTIF(G10:AM10,"FOR")=0,"",0.5*(COUNTIF(G10:AM10,"J")+COUNTIF(G10:AM10,"M")+COUNTIF(G10:AM10,"A")+COUNTIF(G10:AM10,"N")+COUNTIF(G10:AM10,"TT")+COUNTIF(G10:AM10,"FOR")))</f>
        <v>0</v>
      </c>
      <c r="E10" s="8">
        <f>IF(D10="","",
TEXTJOIN(" • ",TRUE,
IF(AND(D10&gt;=$N$2,C10&lt;$L$2),"⚠ Pause insuffisante",""),
IF(D10&gt;$Q$2,"🚫 Dépasse max quotidien",""),
IF(D10&gt;$G$2,"⚠ Heures sup.","")
))</f>
        <v>0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O10" s="15" t="s">
        <v>28</v>
      </c>
      <c r="AP10" s="10" t="s">
        <v>29</v>
      </c>
    </row>
    <row r="11" spans="1:42">
      <c r="A11" s="3">
        <f>IF($B$2&lt;&gt;"",$B$2+6,"")</f>
        <v>0</v>
      </c>
      <c r="B11" s="8">
        <f>IF(A11&lt;&gt;"",TEXT(A11,"[$-fr-FR]dddd"),"Dimanche")</f>
        <v>0</v>
      </c>
      <c r="C11" s="5"/>
      <c r="D11" s="4">
        <f>IF(COUNTIF(G11:AM11,"J")+COUNTIF(G11:AM11,"M")+COUNTIF(G11:AM11,"A")+COUNTIF(G11:AM11,"N")+COUNTIF(G11:AM11,"TT")+COUNTIF(G11:AM11,"FOR")=0,"",0.5*(COUNTIF(G11:AM11,"J")+COUNTIF(G11:AM11,"M")+COUNTIF(G11:AM11,"A")+COUNTIF(G11:AM11,"N")+COUNTIF(G11:AM11,"TT")+COUNTIF(G11:AM11,"FOR")))</f>
        <v>0</v>
      </c>
      <c r="E11" s="8">
        <f>IF(D11="","",
TEXTJOIN(" • ",TRUE,
IF(AND(D11&gt;=$N$2,C11&lt;$L$2),"⚠ Pause insuffisante",""),
IF(D11&gt;$Q$2,"🚫 Dépasse max quotidien",""),
IF(D11&gt;$G$2,"⚠ Heures sup.","")
))</f>
        <v>0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O11" s="16" t="s">
        <v>30</v>
      </c>
      <c r="AP11" s="10" t="s">
        <v>30</v>
      </c>
    </row>
    <row r="12" spans="1:42">
      <c r="AO12" s="17" t="s">
        <v>31</v>
      </c>
      <c r="AP12" s="10" t="s">
        <v>32</v>
      </c>
    </row>
    <row r="13" spans="1:42">
      <c r="A13" s="18" t="s">
        <v>14</v>
      </c>
      <c r="B13" s="18"/>
      <c r="C13" s="18"/>
      <c r="D13" s="19">
        <f>SUM(D5:D11)</f>
        <v>0</v>
      </c>
      <c r="E13" s="18"/>
      <c r="AO13" s="20" t="s">
        <v>33</v>
      </c>
      <c r="AP13" s="10" t="s">
        <v>34</v>
      </c>
    </row>
    <row r="14" spans="1:42">
      <c r="A14" s="18" t="s">
        <v>15</v>
      </c>
      <c r="B14" s="18"/>
      <c r="C14" s="18"/>
      <c r="D14" s="19">
        <f>MAX(0,D13-$I$2)</f>
        <v>0</v>
      </c>
      <c r="E14" s="18"/>
      <c r="AO14" s="21" t="s">
        <v>35</v>
      </c>
      <c r="AP14" s="10" t="s">
        <v>36</v>
      </c>
    </row>
    <row r="15" spans="1:42">
      <c r="AO15" s="22" t="s">
        <v>37</v>
      </c>
      <c r="AP15" s="10" t="s">
        <v>38</v>
      </c>
    </row>
    <row r="16" spans="1:42">
      <c r="A16" s="2" t="s">
        <v>39</v>
      </c>
      <c r="B16" s="2"/>
      <c r="C16" s="10"/>
      <c r="D16" s="10"/>
      <c r="E16" s="2" t="s">
        <v>40</v>
      </c>
      <c r="F16" s="3"/>
    </row>
    <row r="17" spans="1:4">
      <c r="A17" s="8" t="s">
        <v>41</v>
      </c>
      <c r="B17" s="8"/>
      <c r="C17" s="8"/>
      <c r="D17" s="8"/>
    </row>
    <row r="18" spans="1:4">
      <c r="A18" s="8"/>
      <c r="B18" s="8"/>
      <c r="C18" s="8"/>
      <c r="D18" s="8"/>
    </row>
  </sheetData>
  <mergeCells count="6">
    <mergeCell ref="A1:H1"/>
    <mergeCell ref="A13:C13"/>
    <mergeCell ref="A14:C14"/>
    <mergeCell ref="A16:B16"/>
    <mergeCell ref="C16:D16"/>
    <mergeCell ref="A17:D18"/>
  </mergeCells>
  <conditionalFormatting sqref="G5:AM11">
    <cfRule type="containsText" dxfId="0" priority="1" operator="containsText" text="J">
      <formula>NOT(ISERROR(SEARCH("J",G5)))</formula>
    </cfRule>
    <cfRule type="containsText" dxfId="1" priority="2" operator="containsText" text="M">
      <formula>NOT(ISERROR(SEARCH("M",G5)))</formula>
    </cfRule>
    <cfRule type="containsText" dxfId="2" priority="3" operator="containsText" text="A">
      <formula>NOT(ISERROR(SEARCH("A",G5)))</formula>
    </cfRule>
    <cfRule type="containsText" dxfId="3" priority="4" operator="containsText" text="N">
      <formula>NOT(ISERROR(SEARCH("N",G5)))</formula>
    </cfRule>
    <cfRule type="containsText" dxfId="4" priority="5" operator="containsText" text="TT">
      <formula>NOT(ISERROR(SEARCH("TT",G5)))</formula>
    </cfRule>
    <cfRule type="containsText" dxfId="5" priority="6" operator="containsText" text="CP">
      <formula>NOT(ISERROR(SEARCH("CP",G5)))</formula>
    </cfRule>
    <cfRule type="containsText" dxfId="6" priority="7" operator="containsText" text="RTT">
      <formula>NOT(ISERROR(SEARCH("RTT",G5)))</formula>
    </cfRule>
    <cfRule type="containsText" dxfId="7" priority="8" operator="containsText" text="FER">
      <formula>NOT(ISERROR(SEARCH("FER",G5)))</formula>
    </cfRule>
    <cfRule type="containsText" dxfId="8" priority="9" operator="containsText" text="MAL">
      <formula>NOT(ISERROR(SEARCH("MAL",G5)))</formula>
    </cfRule>
    <cfRule type="containsText" dxfId="9" priority="10" operator="containsText" text="REC">
      <formula>NOT(ISERROR(SEARCH("REC",G5)))</formula>
    </cfRule>
    <cfRule type="containsText" dxfId="10" priority="11" operator="containsText" text="FOR">
      <formula>NOT(ISERROR(SEARCH("FOR",G5)))</formula>
    </cfRule>
    <cfRule type="colorScale" priority="12">
      <colorScale>
        <cfvo type="min" val="0"/>
        <cfvo type="percentile" val="50"/>
        <cfvo type="max" val="0"/>
        <color rgb="FFF8696B"/>
        <color rgb="FFFFEB84"/>
        <color rgb="FF63BE7B"/>
      </colorScale>
    </cfRule>
    <cfRule type="notContainsErrors" dxfId="11" priority="13">
      <formula>NOT(ISERROR(G5))</formula>
    </cfRule>
  </conditionalFormatting>
  <dataValidations count="1">
    <dataValidation type="list" errorStyle="warning" allowBlank="1" showInputMessage="1" showErrorMessage="1" sqref="G5:AM11">
      <formula1>"J,M,A,N,TT,CP,RTT,FER,MAL,REC,FOR"</formula1>
    </dataValidation>
  </dataValidations>
  <pageMargins left="0.4" right="0.4" top="0.6" bottom="0.6" header="0.3" footer="0.3"/>
  <pageSetup paperSize="9" orientation="landscape"/>
  <headerFooter>
    <oddFooter>&amp;Clecoursgratuit.com  –  Page &amp;P / &amp;N</oddFooter>
  </headerFooter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SMART_TIMESHEET!G11:AM11</xm:f>
              <xm:sqref>F11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SMART_TIMESHEET!G10:AM10</xm:f>
              <xm:sqref>F10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SMART_TIMESHEET!G9:AM9</xm:f>
              <xm:sqref>F9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SMART_TIMESHEET!G8:AM8</xm:f>
              <xm:sqref>F8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SMART_TIMESHEET!G7:AM7</xm:f>
              <xm:sqref>F7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SMART_TIMESHEET!G6:AM6</xm:f>
              <xm:sqref>F6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SMART_TIMESHEET!G5:AM5</xm:f>
              <xm:sqref>F5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6"/>
  <sheetViews>
    <sheetView workbookViewId="0"/>
  </sheetViews>
  <sheetFormatPr defaultRowHeight="15"/>
  <cols>
    <col min="1" max="1" width="18.7109375" customWidth="1"/>
    <col min="2" max="2" width="40.7109375" customWidth="1"/>
  </cols>
  <sheetData>
    <row r="1" spans="1:4">
      <c r="A1" s="1" t="s">
        <v>42</v>
      </c>
    </row>
    <row r="2" spans="1:4">
      <c r="A2" s="2" t="s">
        <v>43</v>
      </c>
      <c r="B2" s="3">
        <f>SMART_TIMESHEET!B2</f>
        <v>0</v>
      </c>
      <c r="C2" s="2" t="s">
        <v>2</v>
      </c>
      <c r="D2" s="3">
        <f>SMART_TIMESHEET!D2</f>
        <v>0</v>
      </c>
    </row>
    <row r="4" spans="1:4">
      <c r="A4" s="6" t="s">
        <v>44</v>
      </c>
      <c r="B4" s="6" t="s">
        <v>45</v>
      </c>
    </row>
    <row r="5" spans="1:4">
      <c r="A5" s="10" t="s">
        <v>46</v>
      </c>
      <c r="B5" s="4">
        <f>0.5*COUNTIF(SMART_TIMESHEET!G5:AM11,"J")</f>
        <v>0</v>
      </c>
    </row>
    <row r="6" spans="1:4">
      <c r="A6" s="10" t="s">
        <v>47</v>
      </c>
      <c r="B6" s="4">
        <f>0.5*COUNTIF(SMART_TIMESHEET!G5:AM11,"M")</f>
        <v>0</v>
      </c>
    </row>
    <row r="7" spans="1:4">
      <c r="A7" s="10" t="s">
        <v>48</v>
      </c>
      <c r="B7" s="4">
        <f>0.5*COUNTIF(SMART_TIMESHEET!G5:AM11,"A")</f>
        <v>0</v>
      </c>
    </row>
    <row r="8" spans="1:4">
      <c r="A8" s="10" t="s">
        <v>49</v>
      </c>
      <c r="B8" s="4">
        <f>0.5*COUNTIF(SMART_TIMESHEET!G5:AM11,"N")</f>
        <v>0</v>
      </c>
    </row>
    <row r="9" spans="1:4">
      <c r="A9" s="2" t="s">
        <v>58</v>
      </c>
      <c r="B9" s="4">
        <f>0.5*COUNTIF(SMART_TIMESHEET!G5:AM11,"TT")</f>
        <v>0</v>
      </c>
    </row>
    <row r="10" spans="1:4">
      <c r="A10" s="10" t="s">
        <v>59</v>
      </c>
      <c r="B10" s="4">
        <f>0.5*COUNTIF(SMART_TIMESHEET!G5:AM11,"CP")</f>
        <v>0</v>
      </c>
    </row>
    <row r="11" spans="1:4">
      <c r="A11" s="10" t="s">
        <v>60</v>
      </c>
      <c r="B11" s="4">
        <f>0.5*COUNTIF(SMART_TIMESHEET!G5:AM11,"RTT")</f>
        <v>0</v>
      </c>
    </row>
    <row r="12" spans="1:4">
      <c r="A12" s="10" t="s">
        <v>61</v>
      </c>
      <c r="B12" s="4">
        <f>0.5*COUNTIF(SMART_TIMESHEET!G5:AM11,"FER")</f>
        <v>0</v>
      </c>
    </row>
    <row r="13" spans="1:4">
      <c r="A13" s="10" t="s">
        <v>62</v>
      </c>
      <c r="B13" s="4">
        <f>0.5*COUNTIF(SMART_TIMESHEET!G5:AM11,"MAL")</f>
        <v>0</v>
      </c>
    </row>
    <row r="14" spans="1:4">
      <c r="A14" s="10" t="s">
        <v>63</v>
      </c>
      <c r="B14" s="4">
        <f>0.5*COUNTIF(SMART_TIMESHEET!G5:AM11,"REC")</f>
        <v>0</v>
      </c>
    </row>
    <row r="15" spans="1:4">
      <c r="A15" s="10" t="s">
        <v>64</v>
      </c>
      <c r="B15" s="4">
        <f>0.5*COUNTIF(SMART_TIMESHEET!G5:AM11,"FOR")</f>
        <v>0</v>
      </c>
    </row>
    <row r="16" spans="1:4">
      <c r="A16" s="10" t="s">
        <v>65</v>
      </c>
      <c r="B16" s="19">
        <f>SUM(B5:B15)</f>
        <v>0</v>
      </c>
    </row>
  </sheetData>
  <pageMargins left="0.4" right="0.4" top="0.6" bottom="0.6" header="0.3" footer="0.3"/>
  <pageSetup orientation="landscape"/>
  <headerFooter>
    <oddFooter>&amp;Clecoursgratuit.com  –  Page &amp;P / &amp;N</oddFooter>
  </headerFooter>
  <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SMART_TIMESHEET!G11:AM11</xm:f>
              <xm:sqref>B16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SMART_TIMESHEET!G10:AM10</xm:f>
              <xm:sqref>B15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SMART_TIMESHEET!G9:AM9</xm:f>
              <xm:sqref>B14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SMART_TIMESHEET!G8:AM8</xm:f>
              <xm:sqref>B13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SMART_TIMESHEET!G7:AM7</xm:f>
              <xm:sqref>B12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SMART_TIMESHEET!G6:AM6</xm:f>
              <xm:sqref>B11</xm:sqref>
            </x14:sparkline>
          </x14:sparklines>
        </x14:sparklineGroup>
        <x14:sparklineGroup type="column"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SMART_TIMESHEET!G5:AM5</xm:f>
              <xm:sqref>B10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2"/>
  <sheetViews>
    <sheetView workbookViewId="0"/>
  </sheetViews>
  <sheetFormatPr defaultRowHeight="15"/>
  <cols>
    <col min="1" max="1" width="10.7109375" customWidth="1"/>
    <col min="2" max="2" width="28.7109375" customWidth="1"/>
    <col min="3" max="3" width="22.7109375" customWidth="1"/>
  </cols>
  <sheetData>
    <row r="1" spans="1:3">
      <c r="A1" s="1" t="s">
        <v>66</v>
      </c>
    </row>
    <row r="3" spans="1:3">
      <c r="A3" s="6" t="s">
        <v>44</v>
      </c>
      <c r="B3" s="6" t="s">
        <v>17</v>
      </c>
      <c r="C3" s="6" t="s">
        <v>67</v>
      </c>
    </row>
    <row r="4" spans="1:3">
      <c r="A4" s="9" t="s">
        <v>18</v>
      </c>
      <c r="B4" s="10" t="s">
        <v>19</v>
      </c>
      <c r="C4" s="8" t="s">
        <v>68</v>
      </c>
    </row>
    <row r="5" spans="1:3">
      <c r="A5" s="11" t="s">
        <v>20</v>
      </c>
      <c r="B5" s="10" t="s">
        <v>21</v>
      </c>
      <c r="C5" s="8" t="s">
        <v>68</v>
      </c>
    </row>
    <row r="6" spans="1:3">
      <c r="A6" s="12" t="s">
        <v>22</v>
      </c>
      <c r="B6" s="10" t="s">
        <v>23</v>
      </c>
      <c r="C6" s="8" t="s">
        <v>68</v>
      </c>
    </row>
    <row r="7" spans="1:3">
      <c r="A7" s="13" t="s">
        <v>24</v>
      </c>
      <c r="B7" s="10" t="s">
        <v>25</v>
      </c>
      <c r="C7" s="8" t="s">
        <v>68</v>
      </c>
    </row>
    <row r="8" spans="1:3">
      <c r="A8" s="14" t="s">
        <v>26</v>
      </c>
      <c r="B8" s="10" t="s">
        <v>27</v>
      </c>
      <c r="C8" s="8" t="s">
        <v>68</v>
      </c>
    </row>
    <row r="9" spans="1:3">
      <c r="A9" s="15" t="s">
        <v>28</v>
      </c>
      <c r="B9" s="10" t="s">
        <v>29</v>
      </c>
      <c r="C9" s="8" t="s">
        <v>69</v>
      </c>
    </row>
    <row r="10" spans="1:3">
      <c r="A10" s="16" t="s">
        <v>30</v>
      </c>
      <c r="B10" s="10" t="s">
        <v>30</v>
      </c>
      <c r="C10" s="8" t="s">
        <v>69</v>
      </c>
    </row>
    <row r="11" spans="1:3">
      <c r="A11" s="17" t="s">
        <v>31</v>
      </c>
      <c r="B11" s="10" t="s">
        <v>32</v>
      </c>
      <c r="C11" s="8" t="s">
        <v>69</v>
      </c>
    </row>
    <row r="12" spans="1:3">
      <c r="A12" s="20" t="s">
        <v>33</v>
      </c>
      <c r="B12" s="10" t="s">
        <v>34</v>
      </c>
      <c r="C12" s="8" t="s">
        <v>69</v>
      </c>
    </row>
    <row r="13" spans="1:3">
      <c r="A13" s="21" t="s">
        <v>35</v>
      </c>
      <c r="B13" s="10" t="s">
        <v>36</v>
      </c>
      <c r="C13" s="8" t="s">
        <v>69</v>
      </c>
    </row>
    <row r="14" spans="1:3">
      <c r="A14" s="22" t="s">
        <v>37</v>
      </c>
      <c r="B14" s="10" t="s">
        <v>38</v>
      </c>
      <c r="C14" s="8" t="s">
        <v>68</v>
      </c>
    </row>
    <row r="18" spans="1:4">
      <c r="A18" s="2" t="s">
        <v>70</v>
      </c>
    </row>
    <row r="19" spans="1:4">
      <c r="A19" s="10" t="s">
        <v>71</v>
      </c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  <row r="22" spans="1:4">
      <c r="A22" s="10"/>
      <c r="B22" s="10"/>
      <c r="C22" s="10"/>
      <c r="D22" s="10"/>
    </row>
  </sheetData>
  <mergeCells count="1">
    <mergeCell ref="A19:D22"/>
  </mergeCells>
  <pageMargins left="0.4" right="0.4" top="0.6" bottom="0.6" header="0.3" footer="0.3"/>
  <pageSetup orientation="landscape"/>
  <headerFooter>
    <oddFooter>&amp;Clecoursgratuit.com  –  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SMART_TIMESHEET</vt:lpstr>
      <vt:lpstr>KPI_DASHBOARD</vt:lpstr>
      <vt:lpstr>LEGEND_HOWTO</vt:lpstr>
      <vt:lpstr>SMART_TIMESHEET!Print_Area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2025-10-30T23:15:17Z</dcterms:created>
  <dcterms:modified xsi:type="dcterms:W3CDTF">2025-10-30T23:15:17Z</dcterms:modified>
</cp:coreProperties>
</file>