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Lots" sheetId="2" state="visible" r:id="rId2"/>
    <sheet xmlns:r="http://schemas.openxmlformats.org/officeDocument/2006/relationships" name="Catégories" sheetId="3" state="visible" r:id="rId3"/>
    <sheet xmlns:r="http://schemas.openxmlformats.org/officeDocument/2006/relationships" name="ClésRépartition" sheetId="4" state="visible" r:id="rId4"/>
    <sheet xmlns:r="http://schemas.openxmlformats.org/officeDocument/2006/relationships" name="JournalCharges" sheetId="5" state="visible" r:id="rId5"/>
    <sheet xmlns:r="http://schemas.openxmlformats.org/officeDocument/2006/relationships" name="Répartition" sheetId="6" state="visible" r:id="rId6"/>
    <sheet xmlns:r="http://schemas.openxmlformats.org/officeDocument/2006/relationships" name="BudgetProvisions" sheetId="7" state="visible" r:id="rId7"/>
    <sheet xmlns:r="http://schemas.openxmlformats.org/officeDocument/2006/relationships" name="Décompte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#,##0.00 [$€-x-euro1]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DCFCE7"/>
        <bgColor rgb="00DCFCE7"/>
      </patternFill>
    </fill>
    <fill>
      <patternFill patternType="solid">
        <fgColor rgb="00E2E8F0"/>
        <bgColor rgb="00E2E8F0"/>
      </patternFill>
    </fill>
  </fills>
  <borders count="2">
    <border>
      <left/>
      <right/>
      <top/>
      <bottom/>
      <diagonal/>
    </border>
    <border>
      <left style="thin">
        <color rgb="009CA3AF"/>
      </left>
      <right style="thin">
        <color rgb="009CA3AF"/>
      </right>
      <top style="thin">
        <color rgb="009CA3AF"/>
      </top>
      <bottom style="thin">
        <color rgb="009CA3AF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2" fillId="2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left" vertical="center" wrapText="1"/>
    </xf>
    <xf numFmtId="10" fontId="0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1" fillId="0" borderId="0" pivotButton="0" quotePrefix="0" xfId="0"/>
    <xf numFmtId="0" fontId="2" fillId="3" borderId="0" applyAlignment="1" pivotButton="0" quotePrefix="0" xfId="0">
      <alignment horizontal="center" vertical="center" wrapText="1"/>
    </xf>
    <xf numFmtId="165" fontId="2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catégorie (TTC)</a:t>
            </a:r>
          </a:p>
        </rich>
      </tx>
    </title>
    <plotArea>
      <pieChart>
        <varyColors val="1"/>
        <ser>
          <idx val="0"/>
          <order val="0"/>
          <tx>
            <strRef>
              <f>'Répartition'!B1</f>
            </strRef>
          </tx>
          <spPr>
            <a:ln xmlns:a="http://schemas.openxmlformats.org/drawingml/2006/main">
              <a:prstDash val="solid"/>
            </a:ln>
          </spPr>
          <cat>
            <numRef>
              <f>'Répartition'!$A$2:$A$9</f>
            </numRef>
          </cat>
          <val>
            <numRef>
              <f>'Répartition'!$B$2:$B$9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Total par lot (TTC)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'Répartition'!$C$1:$G$1</f>
            </numRef>
          </cat>
          <val>
            <numRef>
              <f>'Répartition'!$C$10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'Répartition'!$C$1:$G$1</f>
            </numRef>
          </cat>
          <val>
            <numRef>
              <f>'Répartition'!$D$10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'Répartition'!$C$1:$G$1</f>
            </numRef>
          </cat>
          <val>
            <numRef>
              <f>'Répartition'!$E$10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'Répartition'!$C$1:$G$1</f>
            </numRef>
          </cat>
          <val>
            <numRef>
              <f>'Répartition'!$F$10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'Répartition'!$C$1:$G$1</f>
            </numRef>
          </cat>
          <val>
            <numRef>
              <f>'Répartition'!$G$10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1</row>
      <rowOff>0</rowOff>
    </from>
    <ext cx="5040000" cy="39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19</row>
      <rowOff>0</rowOff>
    </from>
    <ext cx="6480000" cy="39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Décompte de charges annuel — Copropriété (Modèle détaillé)</t>
        </is>
      </c>
    </row>
    <row r="2">
      <c r="A2" s="2" t="inlineStr">
        <is>
          <t>Objectif : centraliser les factures, répartir selon des clés (tantièmes, eau, ascenseur, chauffage…), éditer les décomptes par lot.</t>
        </is>
      </c>
    </row>
    <row r="3">
      <c r="A3" s="2" t="inlineStr">
        <is>
          <t>Mode d’emploi (résumé) :</t>
        </is>
      </c>
    </row>
    <row r="4">
      <c r="A4" s="2" t="inlineStr">
        <is>
          <t>1) Compléter les feuilles « Lots », « Catégories » et « ClésRépartition ».</t>
        </is>
      </c>
    </row>
    <row r="5">
      <c r="A5" s="2" t="inlineStr">
        <is>
          <t>2) Saisir les factures dans « JournalCharges » (Catégorie et TVA obligatoires).</t>
        </is>
      </c>
    </row>
    <row r="6">
      <c r="A6" s="2" t="inlineStr">
        <is>
          <t>3) La feuille « Répartition » calcule automatiquement les montants par lot et par catégorie.</t>
        </is>
      </c>
    </row>
    <row r="7">
      <c r="A7" s="2" t="inlineStr">
        <is>
          <t>4) Saisir les provisions par lot dans « BudgetProvisions » pour obtenir le solde.</t>
        </is>
      </c>
    </row>
    <row r="8">
      <c r="A8" s="2" t="inlineStr">
        <is>
          <t>5) Générer/Imprimer le relevé individuel dans « Décomptes » (sélecteur de lot).</t>
        </is>
      </c>
    </row>
    <row r="9">
      <c r="A9" s="2" t="n"/>
    </row>
    <row r="10">
      <c r="A10" s="2" t="inlineStr">
        <is>
          <t>Note : formules en anglais (standard XLSX). Palette sobre + lisibilité A4. Site : lecoursgratuit.com</t>
        </is>
      </c>
    </row>
  </sheetData>
  <mergeCells count="3">
    <mergeCell ref="A1:F1"/>
    <mergeCell ref="A2:F2"/>
    <mergeCell ref="A3:F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18" customWidth="1" min="3" max="3"/>
    <col width="12" customWidth="1" min="4" max="4"/>
    <col width="14" customWidth="1" min="5" max="5"/>
  </cols>
  <sheetData>
    <row r="1">
      <c r="A1" s="3" t="inlineStr">
        <is>
          <t>Lot</t>
        </is>
      </c>
      <c r="B1" s="3" t="inlineStr">
        <is>
          <t>Propriétaire</t>
        </is>
      </c>
      <c r="C1" s="3" t="inlineStr">
        <is>
          <t>Tantièmes généraux</t>
        </is>
      </c>
      <c r="D1" s="3" t="inlineStr">
        <is>
          <t>Étage</t>
        </is>
      </c>
      <c r="E1" s="3" t="inlineStr">
        <is>
          <t>Surface (m²)</t>
        </is>
      </c>
    </row>
    <row r="2">
      <c r="A2" s="4" t="inlineStr">
        <is>
          <t>A1</t>
        </is>
      </c>
      <c r="B2" s="4" t="inlineStr">
        <is>
          <t>Mme Martin</t>
        </is>
      </c>
      <c r="C2" s="4" t="n">
        <v>250</v>
      </c>
      <c r="D2" s="4" t="inlineStr">
        <is>
          <t>RDC</t>
        </is>
      </c>
      <c r="E2" s="4" t="n">
        <v>45</v>
      </c>
    </row>
    <row r="3">
      <c r="A3" s="4" t="inlineStr">
        <is>
          <t>A2</t>
        </is>
      </c>
      <c r="B3" s="4" t="inlineStr">
        <is>
          <t>M. Bernard</t>
        </is>
      </c>
      <c r="C3" s="4" t="n">
        <v>300</v>
      </c>
      <c r="D3" s="4" t="inlineStr">
        <is>
          <t>R+1</t>
        </is>
      </c>
      <c r="E3" s="4" t="n">
        <v>55</v>
      </c>
    </row>
    <row r="4">
      <c r="A4" s="4" t="inlineStr">
        <is>
          <t>B1</t>
        </is>
      </c>
      <c r="B4" s="4" t="inlineStr">
        <is>
          <t>Mme Dupont</t>
        </is>
      </c>
      <c r="C4" s="4" t="n">
        <v>180</v>
      </c>
      <c r="D4" s="4" t="inlineStr">
        <is>
          <t>R+2</t>
        </is>
      </c>
      <c r="E4" s="4" t="n">
        <v>38</v>
      </c>
    </row>
    <row r="5">
      <c r="A5" s="4" t="inlineStr">
        <is>
          <t>B2</t>
        </is>
      </c>
      <c r="B5" s="4" t="inlineStr">
        <is>
          <t>M. Ali</t>
        </is>
      </c>
      <c r="C5" s="4" t="n">
        <v>140</v>
      </c>
      <c r="D5" s="4" t="inlineStr">
        <is>
          <t>R+3</t>
        </is>
      </c>
      <c r="E5" s="4" t="n">
        <v>32</v>
      </c>
    </row>
    <row r="6">
      <c r="A6" s="4" t="inlineStr">
        <is>
          <t>C1</t>
        </is>
      </c>
      <c r="B6" s="4" t="inlineStr">
        <is>
          <t>SAS Yacine</t>
        </is>
      </c>
      <c r="C6" s="4" t="n">
        <v>130</v>
      </c>
      <c r="D6" s="4" t="inlineStr">
        <is>
          <t>R+4</t>
        </is>
      </c>
      <c r="E6" s="4" t="n">
        <v>30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40" customWidth="1" min="2" max="2"/>
  </cols>
  <sheetData>
    <row r="1">
      <c r="A1" s="3" t="inlineStr">
        <is>
          <t>Catégorie</t>
        </is>
      </c>
      <c r="B1" s="3" t="inlineStr">
        <is>
          <t>Clé de répartition (voir feuille ClésRépartition)</t>
        </is>
      </c>
    </row>
    <row r="2">
      <c r="A2" s="4" t="inlineStr">
        <is>
          <t>Syndic</t>
        </is>
      </c>
      <c r="B2" s="4" t="inlineStr">
        <is>
          <t>Tantièmes</t>
        </is>
      </c>
    </row>
    <row r="3">
      <c r="A3" s="4" t="inlineStr">
        <is>
          <t>Assurance immeuble</t>
        </is>
      </c>
      <c r="B3" s="4" t="inlineStr">
        <is>
          <t>Tantièmes</t>
        </is>
      </c>
    </row>
    <row r="4">
      <c r="A4" s="4" t="inlineStr">
        <is>
          <t>Eau</t>
        </is>
      </c>
      <c r="B4" s="4" t="inlineStr">
        <is>
          <t>Eau</t>
        </is>
      </c>
    </row>
    <row r="5">
      <c r="A5" s="4" t="inlineStr">
        <is>
          <t>Électricité PC</t>
        </is>
      </c>
      <c r="B5" s="4" t="inlineStr">
        <is>
          <t>Tantièmes</t>
        </is>
      </c>
    </row>
    <row r="6">
      <c r="A6" s="4" t="inlineStr">
        <is>
          <t>Ascenseur</t>
        </is>
      </c>
      <c r="B6" s="4" t="inlineStr">
        <is>
          <t>Ascenseur</t>
        </is>
      </c>
    </row>
    <row r="7">
      <c r="A7" s="4" t="inlineStr">
        <is>
          <t>Chauffage</t>
        </is>
      </c>
      <c r="B7" s="4" t="inlineStr">
        <is>
          <t>Chauffage</t>
        </is>
      </c>
    </row>
    <row r="8">
      <c r="A8" s="4" t="inlineStr">
        <is>
          <t>Entretien espaces</t>
        </is>
      </c>
      <c r="B8" s="4" t="inlineStr">
        <is>
          <t>Tantièmes</t>
        </is>
      </c>
    </row>
    <row r="9">
      <c r="A9" s="4" t="inlineStr">
        <is>
          <t>Petites réparations</t>
        </is>
      </c>
      <c r="B9" s="4" t="inlineStr">
        <is>
          <t>Tantièmes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5" t="inlineStr">
        <is>
          <t>Clé</t>
        </is>
      </c>
      <c r="B1" s="3" t="inlineStr">
        <is>
          <t>A1</t>
        </is>
      </c>
      <c r="C1" s="3" t="inlineStr">
        <is>
          <t>A2</t>
        </is>
      </c>
      <c r="D1" s="3" t="inlineStr">
        <is>
          <t>B1</t>
        </is>
      </c>
      <c r="E1" s="3" t="inlineStr">
        <is>
          <t>B2</t>
        </is>
      </c>
      <c r="F1" s="3" t="inlineStr">
        <is>
          <t>C1</t>
        </is>
      </c>
    </row>
    <row r="2">
      <c r="A2" s="4" t="inlineStr">
        <is>
          <t>Tantièmes</t>
        </is>
      </c>
      <c r="B2" s="4">
        <f>Lots!$C$2</f>
        <v/>
      </c>
      <c r="C2" s="4">
        <f>Lots!$C$3</f>
        <v/>
      </c>
      <c r="D2" s="4">
        <f>Lots!$C$4</f>
        <v/>
      </c>
      <c r="E2" s="4">
        <f>Lots!$C$5</f>
        <v/>
      </c>
      <c r="F2" s="4">
        <f>Lots!$C$6</f>
        <v/>
      </c>
    </row>
    <row r="3">
      <c r="A3" s="4" t="inlineStr">
        <is>
          <t>Eau</t>
        </is>
      </c>
      <c r="B3" s="4" t="n">
        <v>100</v>
      </c>
      <c r="C3" s="4" t="n">
        <v>120</v>
      </c>
      <c r="D3" s="4" t="n">
        <v>140</v>
      </c>
      <c r="E3" s="4" t="n">
        <v>160</v>
      </c>
      <c r="F3" s="4" t="n">
        <v>180</v>
      </c>
    </row>
    <row r="4">
      <c r="A4" s="4" t="inlineStr">
        <is>
          <t>Ascenseur</t>
        </is>
      </c>
      <c r="B4" s="4" t="n">
        <v>0.6</v>
      </c>
      <c r="C4" s="4" t="n">
        <v>0.9</v>
      </c>
      <c r="D4" s="4" t="n">
        <v>1</v>
      </c>
      <c r="E4" s="4" t="n">
        <v>1.1</v>
      </c>
      <c r="F4" s="4" t="n">
        <v>1.2</v>
      </c>
    </row>
    <row r="5">
      <c r="A5" s="4" t="inlineStr">
        <is>
          <t>Chauffage</t>
        </is>
      </c>
      <c r="B5" s="4" t="n">
        <v>5</v>
      </c>
      <c r="C5" s="4" t="n">
        <v>6</v>
      </c>
      <c r="D5" s="4" t="n">
        <v>7</v>
      </c>
      <c r="E5" s="4" t="n">
        <v>8</v>
      </c>
      <c r="F5" s="4" t="n">
        <v>9</v>
      </c>
    </row>
    <row r="6">
      <c r="A6" s="4" t="inlineStr">
        <is>
          <t>Spéciales</t>
        </is>
      </c>
      <c r="B6" s="4" t="n">
        <v>0</v>
      </c>
      <c r="C6" s="4" t="n">
        <v>0</v>
      </c>
      <c r="D6" s="4" t="n">
        <v>0</v>
      </c>
      <c r="E6" s="4" t="n">
        <v>0</v>
      </c>
      <c r="F6" s="4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20" customWidth="1" min="3" max="3"/>
    <col width="22" customWidth="1" min="4" max="4"/>
    <col width="16" customWidth="1" min="5" max="5"/>
    <col width="10" customWidth="1" min="6" max="6"/>
    <col width="16" customWidth="1" min="7" max="7"/>
    <col width="16" customWidth="1" min="8" max="8"/>
    <col width="24" customWidth="1" min="9" max="9"/>
  </cols>
  <sheetData>
    <row r="1">
      <c r="A1" s="3" t="inlineStr">
        <is>
          <t>Date</t>
        </is>
      </c>
      <c r="B1" s="3" t="inlineStr">
        <is>
          <t>Pièce/Facture</t>
        </is>
      </c>
      <c r="C1" s="3" t="inlineStr">
        <is>
          <t>Fournisseur</t>
        </is>
      </c>
      <c r="D1" s="3" t="inlineStr">
        <is>
          <t>Catégorie</t>
        </is>
      </c>
      <c r="E1" s="3" t="inlineStr">
        <is>
          <t>Montant TTC (€)</t>
        </is>
      </c>
      <c r="F1" s="3" t="inlineStr">
        <is>
          <t>TVA %</t>
        </is>
      </c>
      <c r="G1" s="3" t="inlineStr">
        <is>
          <t>Montant TVA (€)</t>
        </is>
      </c>
      <c r="H1" s="3" t="inlineStr">
        <is>
          <t>Montant HT (€)</t>
        </is>
      </c>
      <c r="I1" s="3" t="inlineStr">
        <is>
          <t>Observation</t>
        </is>
      </c>
    </row>
    <row r="2">
      <c r="A2" s="6" t="n">
        <v>45669</v>
      </c>
      <c r="B2" s="4" t="inlineStr">
        <is>
          <t>FAC-2025-001</t>
        </is>
      </c>
      <c r="C2" s="4" t="inlineStr">
        <is>
          <t>Syndic Pro</t>
        </is>
      </c>
      <c r="D2" s="4" t="inlineStr">
        <is>
          <t>Syndic</t>
        </is>
      </c>
      <c r="E2" s="7" t="n">
        <v>1800</v>
      </c>
      <c r="F2" s="8" t="n">
        <v>0</v>
      </c>
      <c r="G2" s="7">
        <f>E2-H2</f>
        <v/>
      </c>
      <c r="H2" s="7">
        <f>IFERROR(E2/(1+F2),0)</f>
        <v/>
      </c>
      <c r="I2" s="4" t="inlineStr"/>
    </row>
    <row r="3">
      <c r="A3" s="6" t="n">
        <v>45691</v>
      </c>
      <c r="B3" s="4" t="inlineStr">
        <is>
          <t>FAC-2025-045</t>
        </is>
      </c>
      <c r="C3" s="4" t="inlineStr">
        <is>
          <t>EauCity</t>
        </is>
      </c>
      <c r="D3" s="4" t="inlineStr">
        <is>
          <t>Eau</t>
        </is>
      </c>
      <c r="E3" s="7" t="n">
        <v>950</v>
      </c>
      <c r="F3" s="8" t="n">
        <v>0.1</v>
      </c>
      <c r="G3" s="7">
        <f>E3-H3</f>
        <v/>
      </c>
      <c r="H3" s="7">
        <f>IFERROR(E3/(1+F3),0)</f>
        <v/>
      </c>
      <c r="I3" s="4" t="inlineStr"/>
    </row>
    <row r="4">
      <c r="A4" s="6" t="n">
        <v>45737</v>
      </c>
      <c r="B4" s="4" t="inlineStr">
        <is>
          <t>AssurImmo</t>
        </is>
      </c>
      <c r="C4" s="4" t="inlineStr">
        <is>
          <t>AssurImmo</t>
        </is>
      </c>
      <c r="D4" s="4" t="inlineStr">
        <is>
          <t>Assurance immeuble</t>
        </is>
      </c>
      <c r="E4" s="7" t="n">
        <v>2200</v>
      </c>
      <c r="F4" s="8" t="n">
        <v>0</v>
      </c>
      <c r="G4" s="7">
        <f>E4-H4</f>
        <v/>
      </c>
      <c r="H4" s="7">
        <f>IFERROR(E4/(1+F4),0)</f>
        <v/>
      </c>
      <c r="I4" s="4" t="inlineStr"/>
    </row>
    <row r="5">
      <c r="A5" s="6" t="n">
        <v>45762</v>
      </c>
      <c r="B5" s="4" t="inlineStr">
        <is>
          <t>FAC-2025-177</t>
        </is>
      </c>
      <c r="C5" s="4" t="inlineStr">
        <is>
          <t>Lift&amp;Co</t>
        </is>
      </c>
      <c r="D5" s="4" t="inlineStr">
        <is>
          <t>Ascenseur</t>
        </is>
      </c>
      <c r="E5" s="7" t="n">
        <v>1300</v>
      </c>
      <c r="F5" s="8" t="n">
        <v>0.2</v>
      </c>
      <c r="G5" s="7">
        <f>E5-H5</f>
        <v/>
      </c>
      <c r="H5" s="7">
        <f>IFERROR(E5/(1+F5),0)</f>
        <v/>
      </c>
      <c r="I5" s="4" t="inlineStr"/>
    </row>
    <row r="6">
      <c r="A6" s="6" t="n">
        <v>45787</v>
      </c>
      <c r="B6" s="4" t="inlineStr">
        <is>
          <t>FAC-2025-220</t>
        </is>
      </c>
      <c r="C6" s="4" t="inlineStr">
        <is>
          <t>EnerCity</t>
        </is>
      </c>
      <c r="D6" s="4" t="inlineStr">
        <is>
          <t>Électricité PC</t>
        </is>
      </c>
      <c r="E6" s="7" t="n">
        <v>740</v>
      </c>
      <c r="F6" s="8" t="n">
        <v>0.2</v>
      </c>
      <c r="G6" s="7">
        <f>E6-H6</f>
        <v/>
      </c>
      <c r="H6" s="7">
        <f>IFERROR(E6/(1+F6),0)</f>
        <v/>
      </c>
      <c r="I6" s="4" t="inlineStr"/>
    </row>
    <row r="7">
      <c r="A7" s="6" t="n">
        <v>45966</v>
      </c>
      <c r="B7" s="4" t="inlineStr">
        <is>
          <t>FAC-2025-611</t>
        </is>
      </c>
      <c r="C7" s="4" t="inlineStr">
        <is>
          <t>HeatPlus</t>
        </is>
      </c>
      <c r="D7" s="4" t="inlineStr">
        <is>
          <t>Chauffage</t>
        </is>
      </c>
      <c r="E7" s="7" t="n">
        <v>3600</v>
      </c>
      <c r="F7" s="8" t="n">
        <v>0.2</v>
      </c>
      <c r="G7" s="7">
        <f>E7-H7</f>
        <v/>
      </c>
      <c r="H7" s="7">
        <f>IFERROR(E7/(1+F7),0)</f>
        <v/>
      </c>
      <c r="I7" s="4" t="inlineStr"/>
    </row>
  </sheetData>
  <conditionalFormatting sqref="E2:E1000">
    <cfRule type="colorScale" priority="1">
      <colorScale>
        <cfvo type="min"/>
        <cfvo type="percentile" val="50"/>
        <cfvo type="max"/>
        <color rgb="00FFFFFF"/>
        <color rgb="00FFE8D5"/>
        <color rgb="00FDBA74"/>
      </colorScale>
    </cfRule>
  </conditionalFormatting>
  <dataValidations count="1">
    <dataValidation sqref="D2:D2000" showErrorMessage="1" showInputMessage="1" allowBlank="1" errorTitle="Catégorie invalide" error="Choisir une catégorie de la liste." type="list">
      <formula1>Catégories!$A$2:$A$9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</cols>
  <sheetData>
    <row r="1">
      <c r="A1" s="3" t="inlineStr">
        <is>
          <t>Catégorie</t>
        </is>
      </c>
      <c r="B1" s="3" t="inlineStr">
        <is>
          <t>Total Catégorie (€)</t>
        </is>
      </c>
      <c r="C1" s="3" t="inlineStr">
        <is>
          <t>A1</t>
        </is>
      </c>
      <c r="D1" s="3" t="inlineStr">
        <is>
          <t>A2</t>
        </is>
      </c>
      <c r="E1" s="3" t="inlineStr">
        <is>
          <t>B1</t>
        </is>
      </c>
      <c r="F1" s="3" t="inlineStr">
        <is>
          <t>B2</t>
        </is>
      </c>
      <c r="G1" s="3" t="inlineStr">
        <is>
          <t>C1</t>
        </is>
      </c>
      <c r="H1" s="3" t="inlineStr">
        <is>
          <t>Total ligne (€)</t>
        </is>
      </c>
    </row>
    <row r="2">
      <c r="A2" s="4" t="inlineStr">
        <is>
          <t>Syndic</t>
        </is>
      </c>
      <c r="B2" s="7">
        <f>SUMIF(JournalCharges!$D:$D,A2,JournalCharges!$E:$E)</f>
        <v/>
      </c>
      <c r="C2" s="7">
        <f>IFERROR($B2*INDEX(ClésRépartition!$B$2:$F$6, MATCH(VLOOKUP($A2,Catégories!$A$2:$B$100,2,0), ClésRépartition!$A$2:$A$6,0), MATCH("A1", ClésRépartition!$B$1:$F$1,0))/SUM(INDEX(ClésRépartition!$B$2:$F$6, MATCH(VLOOKUP($A2,Catégories!$A$2:$B$100,2,0), ClésRépartition!$A$2:$A$6,0), 0)),0)</f>
        <v/>
      </c>
      <c r="D2" s="7">
        <f>IFERROR($B2*INDEX(ClésRépartition!$B$2:$F$6, MATCH(VLOOKUP($A2,Catégories!$A$2:$B$100,2,0), ClésRépartition!$A$2:$A$6,0), MATCH("A2", ClésRépartition!$B$1:$F$1,0))/SUM(INDEX(ClésRépartition!$B$2:$F$6, MATCH(VLOOKUP($A2,Catégories!$A$2:$B$100,2,0), ClésRépartition!$A$2:$A$6,0), 0)),0)</f>
        <v/>
      </c>
      <c r="E2" s="7">
        <f>IFERROR($B2*INDEX(ClésRépartition!$B$2:$F$6, MATCH(VLOOKUP($A2,Catégories!$A$2:$B$100,2,0), ClésRépartition!$A$2:$A$6,0), MATCH("B1", ClésRépartition!$B$1:$F$1,0))/SUM(INDEX(ClésRépartition!$B$2:$F$6, MATCH(VLOOKUP($A2,Catégories!$A$2:$B$100,2,0), ClésRépartition!$A$2:$A$6,0), 0)),0)</f>
        <v/>
      </c>
      <c r="F2" s="7">
        <f>IFERROR($B2*INDEX(ClésRépartition!$B$2:$F$6, MATCH(VLOOKUP($A2,Catégories!$A$2:$B$100,2,0), ClésRépartition!$A$2:$A$6,0), MATCH("B2", ClésRépartition!$B$1:$F$1,0))/SUM(INDEX(ClésRépartition!$B$2:$F$6, MATCH(VLOOKUP($A2,Catégories!$A$2:$B$100,2,0), ClésRépartition!$A$2:$A$6,0), 0)),0)</f>
        <v/>
      </c>
      <c r="G2" s="7">
        <f>IFERROR($B2*INDEX(ClésRépartition!$B$2:$F$6, MATCH(VLOOKUP($A2,Catégories!$A$2:$B$100,2,0), ClésRépartition!$A$2:$A$6,0), MATCH("C1", ClésRépartition!$B$1:$F$1,0))/SUM(INDEX(ClésRépartition!$B$2:$F$6, MATCH(VLOOKUP($A2,Catégories!$A$2:$B$100,2,0), ClésRépartition!$A$2:$A$6,0), 0)),0)</f>
        <v/>
      </c>
      <c r="H2" s="7">
        <f>SUM(C2:G2)</f>
        <v/>
      </c>
    </row>
    <row r="3">
      <c r="A3" s="4" t="inlineStr">
        <is>
          <t>Assurance immeuble</t>
        </is>
      </c>
      <c r="B3" s="7">
        <f>SUMIF(JournalCharges!$D:$D,A3,JournalCharges!$E:$E)</f>
        <v/>
      </c>
      <c r="C3" s="7">
        <f>IFERROR($B3*INDEX(ClésRépartition!$B$2:$F$6, MATCH(VLOOKUP($A3,Catégories!$A$2:$B$100,2,0), ClésRépartition!$A$2:$A$6,0), MATCH("A1", ClésRépartition!$B$1:$F$1,0))/SUM(INDEX(ClésRépartition!$B$2:$F$6, MATCH(VLOOKUP($A3,Catégories!$A$2:$B$100,2,0), ClésRépartition!$A$2:$A$6,0), 0)),0)</f>
        <v/>
      </c>
      <c r="D3" s="7">
        <f>IFERROR($B3*INDEX(ClésRépartition!$B$2:$F$6, MATCH(VLOOKUP($A3,Catégories!$A$2:$B$100,2,0), ClésRépartition!$A$2:$A$6,0), MATCH("A2", ClésRépartition!$B$1:$F$1,0))/SUM(INDEX(ClésRépartition!$B$2:$F$6, MATCH(VLOOKUP($A3,Catégories!$A$2:$B$100,2,0), ClésRépartition!$A$2:$A$6,0), 0)),0)</f>
        <v/>
      </c>
      <c r="E3" s="7">
        <f>IFERROR($B3*INDEX(ClésRépartition!$B$2:$F$6, MATCH(VLOOKUP($A3,Catégories!$A$2:$B$100,2,0), ClésRépartition!$A$2:$A$6,0), MATCH("B1", ClésRépartition!$B$1:$F$1,0))/SUM(INDEX(ClésRépartition!$B$2:$F$6, MATCH(VLOOKUP($A3,Catégories!$A$2:$B$100,2,0), ClésRépartition!$A$2:$A$6,0), 0)),0)</f>
        <v/>
      </c>
      <c r="F3" s="7">
        <f>IFERROR($B3*INDEX(ClésRépartition!$B$2:$F$6, MATCH(VLOOKUP($A3,Catégories!$A$2:$B$100,2,0), ClésRépartition!$A$2:$A$6,0), MATCH("B2", ClésRépartition!$B$1:$F$1,0))/SUM(INDEX(ClésRépartition!$B$2:$F$6, MATCH(VLOOKUP($A3,Catégories!$A$2:$B$100,2,0), ClésRépartition!$A$2:$A$6,0), 0)),0)</f>
        <v/>
      </c>
      <c r="G3" s="7">
        <f>IFERROR($B3*INDEX(ClésRépartition!$B$2:$F$6, MATCH(VLOOKUP($A3,Catégories!$A$2:$B$100,2,0), ClésRépartition!$A$2:$A$6,0), MATCH("C1", ClésRépartition!$B$1:$F$1,0))/SUM(INDEX(ClésRépartition!$B$2:$F$6, MATCH(VLOOKUP($A3,Catégories!$A$2:$B$100,2,0), ClésRépartition!$A$2:$A$6,0), 0)),0)</f>
        <v/>
      </c>
      <c r="H3" s="7">
        <f>SUM(C3:G3)</f>
        <v/>
      </c>
    </row>
    <row r="4">
      <c r="A4" s="4" t="inlineStr">
        <is>
          <t>Eau</t>
        </is>
      </c>
      <c r="B4" s="7">
        <f>SUMIF(JournalCharges!$D:$D,A4,JournalCharges!$E:$E)</f>
        <v/>
      </c>
      <c r="C4" s="7">
        <f>IFERROR($B4*INDEX(ClésRépartition!$B$2:$F$6, MATCH(VLOOKUP($A4,Catégories!$A$2:$B$100,2,0), ClésRépartition!$A$2:$A$6,0), MATCH("A1", ClésRépartition!$B$1:$F$1,0))/SUM(INDEX(ClésRépartition!$B$2:$F$6, MATCH(VLOOKUP($A4,Catégories!$A$2:$B$100,2,0), ClésRépartition!$A$2:$A$6,0), 0)),0)</f>
        <v/>
      </c>
      <c r="D4" s="7">
        <f>IFERROR($B4*INDEX(ClésRépartition!$B$2:$F$6, MATCH(VLOOKUP($A4,Catégories!$A$2:$B$100,2,0), ClésRépartition!$A$2:$A$6,0), MATCH("A2", ClésRépartition!$B$1:$F$1,0))/SUM(INDEX(ClésRépartition!$B$2:$F$6, MATCH(VLOOKUP($A4,Catégories!$A$2:$B$100,2,0), ClésRépartition!$A$2:$A$6,0), 0)),0)</f>
        <v/>
      </c>
      <c r="E4" s="7">
        <f>IFERROR($B4*INDEX(ClésRépartition!$B$2:$F$6, MATCH(VLOOKUP($A4,Catégories!$A$2:$B$100,2,0), ClésRépartition!$A$2:$A$6,0), MATCH("B1", ClésRépartition!$B$1:$F$1,0))/SUM(INDEX(ClésRépartition!$B$2:$F$6, MATCH(VLOOKUP($A4,Catégories!$A$2:$B$100,2,0), ClésRépartition!$A$2:$A$6,0), 0)),0)</f>
        <v/>
      </c>
      <c r="F4" s="7">
        <f>IFERROR($B4*INDEX(ClésRépartition!$B$2:$F$6, MATCH(VLOOKUP($A4,Catégories!$A$2:$B$100,2,0), ClésRépartition!$A$2:$A$6,0), MATCH("B2", ClésRépartition!$B$1:$F$1,0))/SUM(INDEX(ClésRépartition!$B$2:$F$6, MATCH(VLOOKUP($A4,Catégories!$A$2:$B$100,2,0), ClésRépartition!$A$2:$A$6,0), 0)),0)</f>
        <v/>
      </c>
      <c r="G4" s="7">
        <f>IFERROR($B4*INDEX(ClésRépartition!$B$2:$F$6, MATCH(VLOOKUP($A4,Catégories!$A$2:$B$100,2,0), ClésRépartition!$A$2:$A$6,0), MATCH("C1", ClésRépartition!$B$1:$F$1,0))/SUM(INDEX(ClésRépartition!$B$2:$F$6, MATCH(VLOOKUP($A4,Catégories!$A$2:$B$100,2,0), ClésRépartition!$A$2:$A$6,0), 0)),0)</f>
        <v/>
      </c>
      <c r="H4" s="7">
        <f>SUM(C4:G4)</f>
        <v/>
      </c>
    </row>
    <row r="5">
      <c r="A5" s="4" t="inlineStr">
        <is>
          <t>Électricité PC</t>
        </is>
      </c>
      <c r="B5" s="7">
        <f>SUMIF(JournalCharges!$D:$D,A5,JournalCharges!$E:$E)</f>
        <v/>
      </c>
      <c r="C5" s="7">
        <f>IFERROR($B5*INDEX(ClésRépartition!$B$2:$F$6, MATCH(VLOOKUP($A5,Catégories!$A$2:$B$100,2,0), ClésRépartition!$A$2:$A$6,0), MATCH("A1", ClésRépartition!$B$1:$F$1,0))/SUM(INDEX(ClésRépartition!$B$2:$F$6, MATCH(VLOOKUP($A5,Catégories!$A$2:$B$100,2,0), ClésRépartition!$A$2:$A$6,0), 0)),0)</f>
        <v/>
      </c>
      <c r="D5" s="7">
        <f>IFERROR($B5*INDEX(ClésRépartition!$B$2:$F$6, MATCH(VLOOKUP($A5,Catégories!$A$2:$B$100,2,0), ClésRépartition!$A$2:$A$6,0), MATCH("A2", ClésRépartition!$B$1:$F$1,0))/SUM(INDEX(ClésRépartition!$B$2:$F$6, MATCH(VLOOKUP($A5,Catégories!$A$2:$B$100,2,0), ClésRépartition!$A$2:$A$6,0), 0)),0)</f>
        <v/>
      </c>
      <c r="E5" s="7">
        <f>IFERROR($B5*INDEX(ClésRépartition!$B$2:$F$6, MATCH(VLOOKUP($A5,Catégories!$A$2:$B$100,2,0), ClésRépartition!$A$2:$A$6,0), MATCH("B1", ClésRépartition!$B$1:$F$1,0))/SUM(INDEX(ClésRépartition!$B$2:$F$6, MATCH(VLOOKUP($A5,Catégories!$A$2:$B$100,2,0), ClésRépartition!$A$2:$A$6,0), 0)),0)</f>
        <v/>
      </c>
      <c r="F5" s="7">
        <f>IFERROR($B5*INDEX(ClésRépartition!$B$2:$F$6, MATCH(VLOOKUP($A5,Catégories!$A$2:$B$100,2,0), ClésRépartition!$A$2:$A$6,0), MATCH("B2", ClésRépartition!$B$1:$F$1,0))/SUM(INDEX(ClésRépartition!$B$2:$F$6, MATCH(VLOOKUP($A5,Catégories!$A$2:$B$100,2,0), ClésRépartition!$A$2:$A$6,0), 0)),0)</f>
        <v/>
      </c>
      <c r="G5" s="7">
        <f>IFERROR($B5*INDEX(ClésRépartition!$B$2:$F$6, MATCH(VLOOKUP($A5,Catégories!$A$2:$B$100,2,0), ClésRépartition!$A$2:$A$6,0), MATCH("C1", ClésRépartition!$B$1:$F$1,0))/SUM(INDEX(ClésRépartition!$B$2:$F$6, MATCH(VLOOKUP($A5,Catégories!$A$2:$B$100,2,0), ClésRépartition!$A$2:$A$6,0), 0)),0)</f>
        <v/>
      </c>
      <c r="H5" s="7">
        <f>SUM(C5:G5)</f>
        <v/>
      </c>
    </row>
    <row r="6">
      <c r="A6" s="4" t="inlineStr">
        <is>
          <t>Ascenseur</t>
        </is>
      </c>
      <c r="B6" s="7">
        <f>SUMIF(JournalCharges!$D:$D,A6,JournalCharges!$E:$E)</f>
        <v/>
      </c>
      <c r="C6" s="7">
        <f>IFERROR($B6*INDEX(ClésRépartition!$B$2:$F$6, MATCH(VLOOKUP($A6,Catégories!$A$2:$B$100,2,0), ClésRépartition!$A$2:$A$6,0), MATCH("A1", ClésRépartition!$B$1:$F$1,0))/SUM(INDEX(ClésRépartition!$B$2:$F$6, MATCH(VLOOKUP($A6,Catégories!$A$2:$B$100,2,0), ClésRépartition!$A$2:$A$6,0), 0)),0)</f>
        <v/>
      </c>
      <c r="D6" s="7">
        <f>IFERROR($B6*INDEX(ClésRépartition!$B$2:$F$6, MATCH(VLOOKUP($A6,Catégories!$A$2:$B$100,2,0), ClésRépartition!$A$2:$A$6,0), MATCH("A2", ClésRépartition!$B$1:$F$1,0))/SUM(INDEX(ClésRépartition!$B$2:$F$6, MATCH(VLOOKUP($A6,Catégories!$A$2:$B$100,2,0), ClésRépartition!$A$2:$A$6,0), 0)),0)</f>
        <v/>
      </c>
      <c r="E6" s="7">
        <f>IFERROR($B6*INDEX(ClésRépartition!$B$2:$F$6, MATCH(VLOOKUP($A6,Catégories!$A$2:$B$100,2,0), ClésRépartition!$A$2:$A$6,0), MATCH("B1", ClésRépartition!$B$1:$F$1,0))/SUM(INDEX(ClésRépartition!$B$2:$F$6, MATCH(VLOOKUP($A6,Catégories!$A$2:$B$100,2,0), ClésRépartition!$A$2:$A$6,0), 0)),0)</f>
        <v/>
      </c>
      <c r="F6" s="7">
        <f>IFERROR($B6*INDEX(ClésRépartition!$B$2:$F$6, MATCH(VLOOKUP($A6,Catégories!$A$2:$B$100,2,0), ClésRépartition!$A$2:$A$6,0), MATCH("B2", ClésRépartition!$B$1:$F$1,0))/SUM(INDEX(ClésRépartition!$B$2:$F$6, MATCH(VLOOKUP($A6,Catégories!$A$2:$B$100,2,0), ClésRépartition!$A$2:$A$6,0), 0)),0)</f>
        <v/>
      </c>
      <c r="G6" s="7">
        <f>IFERROR($B6*INDEX(ClésRépartition!$B$2:$F$6, MATCH(VLOOKUP($A6,Catégories!$A$2:$B$100,2,0), ClésRépartition!$A$2:$A$6,0), MATCH("C1", ClésRépartition!$B$1:$F$1,0))/SUM(INDEX(ClésRépartition!$B$2:$F$6, MATCH(VLOOKUP($A6,Catégories!$A$2:$B$100,2,0), ClésRépartition!$A$2:$A$6,0), 0)),0)</f>
        <v/>
      </c>
      <c r="H6" s="7">
        <f>SUM(C6:G6)</f>
        <v/>
      </c>
    </row>
    <row r="7">
      <c r="A7" s="4" t="inlineStr">
        <is>
          <t>Chauffage</t>
        </is>
      </c>
      <c r="B7" s="7">
        <f>SUMIF(JournalCharges!$D:$D,A7,JournalCharges!$E:$E)</f>
        <v/>
      </c>
      <c r="C7" s="7">
        <f>IFERROR($B7*INDEX(ClésRépartition!$B$2:$F$6, MATCH(VLOOKUP($A7,Catégories!$A$2:$B$100,2,0), ClésRépartition!$A$2:$A$6,0), MATCH("A1", ClésRépartition!$B$1:$F$1,0))/SUM(INDEX(ClésRépartition!$B$2:$F$6, MATCH(VLOOKUP($A7,Catégories!$A$2:$B$100,2,0), ClésRépartition!$A$2:$A$6,0), 0)),0)</f>
        <v/>
      </c>
      <c r="D7" s="7">
        <f>IFERROR($B7*INDEX(ClésRépartition!$B$2:$F$6, MATCH(VLOOKUP($A7,Catégories!$A$2:$B$100,2,0), ClésRépartition!$A$2:$A$6,0), MATCH("A2", ClésRépartition!$B$1:$F$1,0))/SUM(INDEX(ClésRépartition!$B$2:$F$6, MATCH(VLOOKUP($A7,Catégories!$A$2:$B$100,2,0), ClésRépartition!$A$2:$A$6,0), 0)),0)</f>
        <v/>
      </c>
      <c r="E7" s="7">
        <f>IFERROR($B7*INDEX(ClésRépartition!$B$2:$F$6, MATCH(VLOOKUP($A7,Catégories!$A$2:$B$100,2,0), ClésRépartition!$A$2:$A$6,0), MATCH("B1", ClésRépartition!$B$1:$F$1,0))/SUM(INDEX(ClésRépartition!$B$2:$F$6, MATCH(VLOOKUP($A7,Catégories!$A$2:$B$100,2,0), ClésRépartition!$A$2:$A$6,0), 0)),0)</f>
        <v/>
      </c>
      <c r="F7" s="7">
        <f>IFERROR($B7*INDEX(ClésRépartition!$B$2:$F$6, MATCH(VLOOKUP($A7,Catégories!$A$2:$B$100,2,0), ClésRépartition!$A$2:$A$6,0), MATCH("B2", ClésRépartition!$B$1:$F$1,0))/SUM(INDEX(ClésRépartition!$B$2:$F$6, MATCH(VLOOKUP($A7,Catégories!$A$2:$B$100,2,0), ClésRépartition!$A$2:$A$6,0), 0)),0)</f>
        <v/>
      </c>
      <c r="G7" s="7">
        <f>IFERROR($B7*INDEX(ClésRépartition!$B$2:$F$6, MATCH(VLOOKUP($A7,Catégories!$A$2:$B$100,2,0), ClésRépartition!$A$2:$A$6,0), MATCH("C1", ClésRépartition!$B$1:$F$1,0))/SUM(INDEX(ClésRépartition!$B$2:$F$6, MATCH(VLOOKUP($A7,Catégories!$A$2:$B$100,2,0), ClésRépartition!$A$2:$A$6,0), 0)),0)</f>
        <v/>
      </c>
      <c r="H7" s="7">
        <f>SUM(C7:G7)</f>
        <v/>
      </c>
    </row>
    <row r="8">
      <c r="A8" s="4" t="inlineStr">
        <is>
          <t>Entretien espaces</t>
        </is>
      </c>
      <c r="B8" s="7">
        <f>SUMIF(JournalCharges!$D:$D,A8,JournalCharges!$E:$E)</f>
        <v/>
      </c>
      <c r="C8" s="7">
        <f>IFERROR($B8*INDEX(ClésRépartition!$B$2:$F$6, MATCH(VLOOKUP($A8,Catégories!$A$2:$B$100,2,0), ClésRépartition!$A$2:$A$6,0), MATCH("A1", ClésRépartition!$B$1:$F$1,0))/SUM(INDEX(ClésRépartition!$B$2:$F$6, MATCH(VLOOKUP($A8,Catégories!$A$2:$B$100,2,0), ClésRépartition!$A$2:$A$6,0), 0)),0)</f>
        <v/>
      </c>
      <c r="D8" s="7">
        <f>IFERROR($B8*INDEX(ClésRépartition!$B$2:$F$6, MATCH(VLOOKUP($A8,Catégories!$A$2:$B$100,2,0), ClésRépartition!$A$2:$A$6,0), MATCH("A2", ClésRépartition!$B$1:$F$1,0))/SUM(INDEX(ClésRépartition!$B$2:$F$6, MATCH(VLOOKUP($A8,Catégories!$A$2:$B$100,2,0), ClésRépartition!$A$2:$A$6,0), 0)),0)</f>
        <v/>
      </c>
      <c r="E8" s="7">
        <f>IFERROR($B8*INDEX(ClésRépartition!$B$2:$F$6, MATCH(VLOOKUP($A8,Catégories!$A$2:$B$100,2,0), ClésRépartition!$A$2:$A$6,0), MATCH("B1", ClésRépartition!$B$1:$F$1,0))/SUM(INDEX(ClésRépartition!$B$2:$F$6, MATCH(VLOOKUP($A8,Catégories!$A$2:$B$100,2,0), ClésRépartition!$A$2:$A$6,0), 0)),0)</f>
        <v/>
      </c>
      <c r="F8" s="7">
        <f>IFERROR($B8*INDEX(ClésRépartition!$B$2:$F$6, MATCH(VLOOKUP($A8,Catégories!$A$2:$B$100,2,0), ClésRépartition!$A$2:$A$6,0), MATCH("B2", ClésRépartition!$B$1:$F$1,0))/SUM(INDEX(ClésRépartition!$B$2:$F$6, MATCH(VLOOKUP($A8,Catégories!$A$2:$B$100,2,0), ClésRépartition!$A$2:$A$6,0), 0)),0)</f>
        <v/>
      </c>
      <c r="G8" s="7">
        <f>IFERROR($B8*INDEX(ClésRépartition!$B$2:$F$6, MATCH(VLOOKUP($A8,Catégories!$A$2:$B$100,2,0), ClésRépartition!$A$2:$A$6,0), MATCH("C1", ClésRépartition!$B$1:$F$1,0))/SUM(INDEX(ClésRépartition!$B$2:$F$6, MATCH(VLOOKUP($A8,Catégories!$A$2:$B$100,2,0), ClésRépartition!$A$2:$A$6,0), 0)),0)</f>
        <v/>
      </c>
      <c r="H8" s="7">
        <f>SUM(C8:G8)</f>
        <v/>
      </c>
    </row>
    <row r="9">
      <c r="A9" s="4" t="inlineStr">
        <is>
          <t>Petites réparations</t>
        </is>
      </c>
      <c r="B9" s="7">
        <f>SUMIF(JournalCharges!$D:$D,A9,JournalCharges!$E:$E)</f>
        <v/>
      </c>
      <c r="C9" s="7">
        <f>IFERROR($B9*INDEX(ClésRépartition!$B$2:$F$6, MATCH(VLOOKUP($A9,Catégories!$A$2:$B$100,2,0), ClésRépartition!$A$2:$A$6,0), MATCH("A1", ClésRépartition!$B$1:$F$1,0))/SUM(INDEX(ClésRépartition!$B$2:$F$6, MATCH(VLOOKUP($A9,Catégories!$A$2:$B$100,2,0), ClésRépartition!$A$2:$A$6,0), 0)),0)</f>
        <v/>
      </c>
      <c r="D9" s="7">
        <f>IFERROR($B9*INDEX(ClésRépartition!$B$2:$F$6, MATCH(VLOOKUP($A9,Catégories!$A$2:$B$100,2,0), ClésRépartition!$A$2:$A$6,0), MATCH("A2", ClésRépartition!$B$1:$F$1,0))/SUM(INDEX(ClésRépartition!$B$2:$F$6, MATCH(VLOOKUP($A9,Catégories!$A$2:$B$100,2,0), ClésRépartition!$A$2:$A$6,0), 0)),0)</f>
        <v/>
      </c>
      <c r="E9" s="7">
        <f>IFERROR($B9*INDEX(ClésRépartition!$B$2:$F$6, MATCH(VLOOKUP($A9,Catégories!$A$2:$B$100,2,0), ClésRépartition!$A$2:$A$6,0), MATCH("B1", ClésRépartition!$B$1:$F$1,0))/SUM(INDEX(ClésRépartition!$B$2:$F$6, MATCH(VLOOKUP($A9,Catégories!$A$2:$B$100,2,0), ClésRépartition!$A$2:$A$6,0), 0)),0)</f>
        <v/>
      </c>
      <c r="F9" s="7">
        <f>IFERROR($B9*INDEX(ClésRépartition!$B$2:$F$6, MATCH(VLOOKUP($A9,Catégories!$A$2:$B$100,2,0), ClésRépartition!$A$2:$A$6,0), MATCH("B2", ClésRépartition!$B$1:$F$1,0))/SUM(INDEX(ClésRépartition!$B$2:$F$6, MATCH(VLOOKUP($A9,Catégories!$A$2:$B$100,2,0), ClésRépartition!$A$2:$A$6,0), 0)),0)</f>
        <v/>
      </c>
      <c r="G9" s="7">
        <f>IFERROR($B9*INDEX(ClésRépartition!$B$2:$F$6, MATCH(VLOOKUP($A9,Catégories!$A$2:$B$100,2,0), ClésRépartition!$A$2:$A$6,0), MATCH("C1", ClésRépartition!$B$1:$F$1,0))/SUM(INDEX(ClésRépartition!$B$2:$F$6, MATCH(VLOOKUP($A9,Catégories!$A$2:$B$100,2,0), ClésRépartition!$A$2:$A$6,0), 0)),0)</f>
        <v/>
      </c>
      <c r="H9" s="7">
        <f>SUM(C9:G9)</f>
        <v/>
      </c>
    </row>
    <row r="10">
      <c r="A10" s="9" t="inlineStr">
        <is>
          <t>TOTAL GÉNÉRAL</t>
        </is>
      </c>
      <c r="B10" s="7">
        <f>SUM(B2:B9)</f>
        <v/>
      </c>
      <c r="C10" s="7">
        <f>SUM(C2:C9)</f>
        <v/>
      </c>
      <c r="D10" s="7">
        <f>SUM(D2:D9)</f>
        <v/>
      </c>
      <c r="E10" s="7">
        <f>SUM(E2:E9)</f>
        <v/>
      </c>
      <c r="F10" s="7">
        <f>SUM(F2:F9)</f>
        <v/>
      </c>
      <c r="G10" s="7">
        <f>SUM(G2:G9)</f>
        <v/>
      </c>
      <c r="H10" s="7">
        <f>SUM(H2:H9)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20" customWidth="1" min="3" max="3"/>
    <col width="20" customWidth="1" min="4" max="4"/>
    <col width="20" customWidth="1" min="5" max="5"/>
    <col width="16" customWidth="1" min="6" max="6"/>
  </cols>
  <sheetData>
    <row r="1">
      <c r="A1" s="3" t="inlineStr">
        <is>
          <t>Lot</t>
        </is>
      </c>
      <c r="B1" s="3" t="inlineStr">
        <is>
          <t>Provision mensuelle (€)</t>
        </is>
      </c>
      <c r="C1" s="3" t="inlineStr">
        <is>
          <t>Provision annuelle (€)</t>
        </is>
      </c>
      <c r="D1" s="3" t="inlineStr">
        <is>
          <t>Paiements reçus (€)</t>
        </is>
      </c>
      <c r="E1" s="3" t="inlineStr">
        <is>
          <t>Charges imputées (€)</t>
        </is>
      </c>
      <c r="F1" s="3" t="inlineStr">
        <is>
          <t>Solde (€)</t>
        </is>
      </c>
    </row>
    <row r="2">
      <c r="A2" s="4" t="inlineStr">
        <is>
          <t>A1</t>
        </is>
      </c>
      <c r="B2" s="7" t="n">
        <v>100</v>
      </c>
      <c r="C2" s="7">
        <f>B2*12</f>
        <v/>
      </c>
      <c r="D2" s="7">
        <f>C2</f>
        <v/>
      </c>
      <c r="E2" s="7">
        <f>Répartition!C10</f>
        <v/>
      </c>
      <c r="F2" s="7">
        <f>E2-D2</f>
        <v/>
      </c>
    </row>
    <row r="3">
      <c r="A3" s="4" t="inlineStr">
        <is>
          <t>A2</t>
        </is>
      </c>
      <c r="B3" s="7" t="n">
        <v>100</v>
      </c>
      <c r="C3" s="7">
        <f>B3*12</f>
        <v/>
      </c>
      <c r="D3" s="7">
        <f>C3</f>
        <v/>
      </c>
      <c r="E3" s="7">
        <f>Répartition!D10</f>
        <v/>
      </c>
      <c r="F3" s="7">
        <f>E3-D3</f>
        <v/>
      </c>
    </row>
    <row r="4">
      <c r="A4" s="4" t="inlineStr">
        <is>
          <t>B1</t>
        </is>
      </c>
      <c r="B4" s="7" t="n">
        <v>100</v>
      </c>
      <c r="C4" s="7">
        <f>B4*12</f>
        <v/>
      </c>
      <c r="D4" s="7">
        <f>C4</f>
        <v/>
      </c>
      <c r="E4" s="7">
        <f>Répartition!E10</f>
        <v/>
      </c>
      <c r="F4" s="7">
        <f>E4-D4</f>
        <v/>
      </c>
    </row>
    <row r="5">
      <c r="A5" s="4" t="inlineStr">
        <is>
          <t>B2</t>
        </is>
      </c>
      <c r="B5" s="7" t="n">
        <v>100</v>
      </c>
      <c r="C5" s="7">
        <f>B5*12</f>
        <v/>
      </c>
      <c r="D5" s="7">
        <f>C5</f>
        <v/>
      </c>
      <c r="E5" s="7">
        <f>Répartition!F10</f>
        <v/>
      </c>
      <c r="F5" s="7">
        <f>E5-D5</f>
        <v/>
      </c>
    </row>
    <row r="6">
      <c r="A6" s="4" t="inlineStr">
        <is>
          <t>C1</t>
        </is>
      </c>
      <c r="B6" s="7" t="n">
        <v>100</v>
      </c>
      <c r="C6" s="7">
        <f>B6*12</f>
        <v/>
      </c>
      <c r="D6" s="7">
        <f>C6</f>
        <v/>
      </c>
      <c r="E6" s="7">
        <f>Répartition!G10</f>
        <v/>
      </c>
      <c r="F6" s="7">
        <f>E6-D6</f>
        <v/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</cols>
  <sheetData>
    <row r="1">
      <c r="A1" s="10" t="inlineStr">
        <is>
          <t>Relevé individuel de charges — Annuel</t>
        </is>
      </c>
    </row>
    <row r="2">
      <c r="A2" t="inlineStr">
        <is>
          <t>Sélectionner un lot :</t>
        </is>
      </c>
      <c r="C2" t="inlineStr">
        <is>
          <t>A1</t>
        </is>
      </c>
    </row>
    <row r="4">
      <c r="A4" s="3" t="inlineStr">
        <is>
          <t>Catégorie</t>
        </is>
      </c>
      <c r="B4" s="3" t="inlineStr">
        <is>
          <t>Montant (€)</t>
        </is>
      </c>
      <c r="C4" s="11" t="n"/>
    </row>
    <row r="5">
      <c r="A5" s="4">
        <f>Catégories!A2</f>
        <v/>
      </c>
      <c r="B5" s="7">
        <f>INDEX(Répartition!$C$2:G$9, ROW()-4, MATCH($C$2, Répartition!$C$1:G$1, 0))</f>
        <v/>
      </c>
    </row>
    <row r="6">
      <c r="A6" s="4">
        <f>Catégories!A3</f>
        <v/>
      </c>
      <c r="B6" s="7">
        <f>INDEX(Répartition!$C$2:G$9, ROW()-4, MATCH($C$2, Répartition!$C$1:G$1, 0))</f>
        <v/>
      </c>
    </row>
    <row r="7">
      <c r="A7" s="4">
        <f>Catégories!A4</f>
        <v/>
      </c>
      <c r="B7" s="7">
        <f>INDEX(Répartition!$C$2:G$9, ROW()-4, MATCH($C$2, Répartition!$C$1:G$1, 0))</f>
        <v/>
      </c>
    </row>
    <row r="8">
      <c r="A8" s="4">
        <f>Catégories!A5</f>
        <v/>
      </c>
      <c r="B8" s="7">
        <f>INDEX(Répartition!$C$2:G$9, ROW()-4, MATCH($C$2, Répartition!$C$1:G$1, 0))</f>
        <v/>
      </c>
    </row>
    <row r="9">
      <c r="A9" s="4">
        <f>Catégories!A6</f>
        <v/>
      </c>
      <c r="B9" s="7">
        <f>INDEX(Répartition!$C$2:G$9, ROW()-4, MATCH($C$2, Répartition!$C$1:G$1, 0))</f>
        <v/>
      </c>
    </row>
    <row r="10">
      <c r="A10" s="4">
        <f>Catégories!A7</f>
        <v/>
      </c>
      <c r="B10" s="7">
        <f>INDEX(Répartition!$C$2:G$9, ROW()-4, MATCH($C$2, Répartition!$C$1:G$1, 0))</f>
        <v/>
      </c>
    </row>
    <row r="11">
      <c r="A11" s="4">
        <f>Catégories!A8</f>
        <v/>
      </c>
      <c r="B11" s="7">
        <f>INDEX(Répartition!$C$2:G$9, ROW()-4, MATCH($C$2, Répartition!$C$1:G$1, 0))</f>
        <v/>
      </c>
    </row>
    <row r="12">
      <c r="A12" s="4">
        <f>Catégories!A9</f>
        <v/>
      </c>
      <c r="B12" s="7">
        <f>INDEX(Répartition!$C$2:G$9, ROW()-4, MATCH($C$2, Répartition!$C$1:G$1, 0))</f>
        <v/>
      </c>
    </row>
    <row r="13">
      <c r="A13" s="9" t="inlineStr">
        <is>
          <t>TOTAL CHARGES</t>
        </is>
      </c>
      <c r="B13" s="7">
        <f>SUM(B5:B12)</f>
        <v/>
      </c>
    </row>
    <row r="14">
      <c r="A14" s="4" t="n"/>
      <c r="B14" s="4" t="n"/>
    </row>
    <row r="15">
      <c r="A15" s="4" t="inlineStr">
        <is>
          <t>Provisions versées (annuel)</t>
        </is>
      </c>
      <c r="B15" s="7">
        <f>INDEX(BudgetProvisions!$C$2:$C$6, MATCH($C$2, BudgetProvisions!$A$2:$A$6,0))</f>
        <v/>
      </c>
    </row>
    <row r="16">
      <c r="A16" s="9" t="inlineStr">
        <is>
          <t>Solde (à payer / à rembourser)</t>
        </is>
      </c>
      <c r="B16" s="12">
        <f>B13-B15</f>
        <v/>
      </c>
    </row>
  </sheetData>
  <dataValidations count="1">
    <dataValidation sqref="C2" showErrorMessage="1" showInputMessage="1" allowBlank="0" type="list">
      <formula1>Lots!$A$2:$A$6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2025-10-16T14:39:37Z</dcterms:created>
  <dcterms:modified xmlns:dcterms="http://purl.org/dc/terms/" xmlns:xsi="http://www.w3.org/2001/XMLSchema-instance" xsi:type="dcterms:W3CDTF">2025-10-16T14:39:37Z</dcterms:modified>
</cp:coreProperties>
</file>