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ables/table5.xml" ContentType="application/vnd.openxmlformats-officedocument.spreadsheetml.table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ables/table6.xml" ContentType="application/vnd.openxmlformats-officedocument.spreadsheetml.table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ables/table7.xml" ContentType="application/vnd.openxmlformats-officedocument.spreadsheetml.table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ables/table8.xml" ContentType="application/vnd.openxmlformats-officedocument.spreadsheetml.table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ables/table9.xml" ContentType="application/vnd.openxmlformats-officedocument.spreadsheetml.table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ables/table10.xml" ContentType="application/vnd.openxmlformats-officedocument.spreadsheetml.table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Articles" sheetId="2" state="visible" r:id="rId2"/>
    <sheet xmlns:r="http://schemas.openxmlformats.org/officeDocument/2006/relationships" name="KPI_Articles" sheetId="3" state="visible" r:id="rId3"/>
    <sheet xmlns:r="http://schemas.openxmlformats.org/officeDocument/2006/relationships" name="Emplacements" sheetId="4" state="visible" r:id="rId4"/>
    <sheet xmlns:r="http://schemas.openxmlformats.org/officeDocument/2006/relationships" name="KPI_Emplacements" sheetId="5" state="visible" r:id="rId5"/>
    <sheet xmlns:r="http://schemas.openxmlformats.org/officeDocument/2006/relationships" name="Inventaire" sheetId="6" state="visible" r:id="rId6"/>
    <sheet xmlns:r="http://schemas.openxmlformats.org/officeDocument/2006/relationships" name="KPI_Inventaire" sheetId="7" state="visible" r:id="rId7"/>
    <sheet xmlns:r="http://schemas.openxmlformats.org/officeDocument/2006/relationships" name="Mouvements" sheetId="8" state="visible" r:id="rId8"/>
    <sheet xmlns:r="http://schemas.openxmlformats.org/officeDocument/2006/relationships" name="KPI_Mouvements" sheetId="9" state="visible" r:id="rId9"/>
    <sheet xmlns:r="http://schemas.openxmlformats.org/officeDocument/2006/relationships" name="Receptions" sheetId="10" state="visible" r:id="rId10"/>
    <sheet xmlns:r="http://schemas.openxmlformats.org/officeDocument/2006/relationships" name="KPI_Receptions" sheetId="11" state="visible" r:id="rId11"/>
    <sheet xmlns:r="http://schemas.openxmlformats.org/officeDocument/2006/relationships" name="Expeditions" sheetId="12" state="visible" r:id="rId12"/>
    <sheet xmlns:r="http://schemas.openxmlformats.org/officeDocument/2006/relationships" name="KPI_Expeditions" sheetId="13" state="visible" r:id="rId13"/>
    <sheet xmlns:r="http://schemas.openxmlformats.org/officeDocument/2006/relationships" name="Ordres_Picking" sheetId="14" state="visible" r:id="rId14"/>
    <sheet xmlns:r="http://schemas.openxmlformats.org/officeDocument/2006/relationships" name="KPI_Picking" sheetId="15" state="visible" r:id="rId15"/>
    <sheet xmlns:r="http://schemas.openxmlformats.org/officeDocument/2006/relationships" name="Utilisateurs" sheetId="16" state="visible" r:id="rId16"/>
    <sheet xmlns:r="http://schemas.openxmlformats.org/officeDocument/2006/relationships" name="KPI_Utilisateurs" sheetId="17" state="visible" r:id="rId17"/>
    <sheet xmlns:r="http://schemas.openxmlformats.org/officeDocument/2006/relationships" name="Journal" sheetId="18" state="visible" r:id="rId18"/>
    <sheet xmlns:r="http://schemas.openxmlformats.org/officeDocument/2006/relationships" name="KPI_Global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2" fillId="3" borderId="1" applyAlignment="1" pivotButton="0" quotePrefix="0" xfId="0">
      <alignment horizontal="center" vertical="center" wrapText="1"/>
    </xf>
    <xf numFmtId="164" fontId="0" fillId="0" borderId="1" pivotButton="0" quotePrefix="0" xfId="0"/>
    <xf numFmtId="10" fontId="0" fillId="0" borderId="1" pivotButton="0" quotePrefix="0" xfId="0"/>
  </cellXfs>
  <cellStyles count="1">
    <cellStyle name="Normal" xfId="0" builtinId="0" hidden="0"/>
  </cellStyles>
  <dxfs count="5">
    <dxf>
      <fill>
        <patternFill patternType="solid">
          <fgColor rgb="00FFC7CE"/>
        </patternFill>
      </fill>
    </dxf>
    <dxf>
      <fill>
        <patternFill patternType="solid">
          <fgColor rgb="00FFE699"/>
        </patternFill>
      </fill>
    </dxf>
    <dxf>
      <fill>
        <patternFill patternType="solid">
          <fgColor rgb="00C6EFCE"/>
        </patternFill>
      </fill>
    </dxf>
    <dxf>
      <fill>
        <patternFill patternType="solid">
          <fgColor rgb="00FFEB84"/>
        </patternFill>
      </fill>
    </dxf>
    <dxf>
      <fill>
        <patternFill patternType="solid">
          <fgColor rgb="00D9E1F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ables/table1.xml><?xml version="1.0" encoding="utf-8"?>
<table xmlns="http://schemas.openxmlformats.org/spreadsheetml/2006/main" id="1" name="tblParametres" displayName="tblParametres" ref="A1:K12" headerRowCount="1">
  <autoFilter ref="A1:K12"/>
  <tableColumns count="11">
    <tableColumn id="1" name="Liste"/>
    <tableColumn id="2" name="Valeur1"/>
    <tableColumn id="3" name="Valeur2"/>
    <tableColumn id="4" name="Valeur3"/>
    <tableColumn id="5" name="Valeur4"/>
    <tableColumn id="6" name="Valeur5"/>
    <tableColumn id="7" name="Valeur6"/>
    <tableColumn id="8" name="Valeur7"/>
    <tableColumn id="9" name="Valeur8"/>
    <tableColumn id="10" name="Valeur9"/>
    <tableColumn id="11" name="Valeur1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Articles" displayName="tblArticles" ref="A1:K11" headerRowCount="1">
  <autoFilter ref="A1:K11"/>
  <tableColumns count="11">
    <tableColumn id="1" name="SKU"/>
    <tableColumn id="2" name="Designation"/>
    <tableColumn id="3" name="Famille"/>
    <tableColumn id="4" name="Unite"/>
    <tableColumn id="5" name="Poids(kg)"/>
    <tableColumn id="6" name="Volume(m3)"/>
    <tableColumn id="7" name="Longueur(cm)"/>
    <tableColumn id="8" name="Largeur(cm)"/>
    <tableColumn id="9" name="Hauteur(cm)"/>
    <tableColumn id="10" name="CodeBarres"/>
    <tableColumn id="11" name="Actif(OUI/NON)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Emplacements" displayName="tblEmplacements" ref="A1:K7" headerRowCount="1">
  <autoFilter ref="A1:K7"/>
  <tableColumns count="11">
    <tableColumn id="1" name="Emplacement"/>
    <tableColumn id="2" name="Zone"/>
    <tableColumn id="3" name="Allee"/>
    <tableColumn id="4" name="Travee"/>
    <tableColumn id="5" name="Niveau"/>
    <tableColumn id="6" name="Type"/>
    <tableColumn id="7" name="ClasseTemperature"/>
    <tableColumn id="8" name="Capacite_U"/>
    <tableColumn id="9" name="Capacite_kg"/>
    <tableColumn id="10" name="Actif(OUI/NON)"/>
    <tableColumn id="11" name="Commentair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blInventaire" displayName="tblInventaire" ref="A1:G11" headerRowCount="1">
  <autoFilter ref="A1:G11"/>
  <tableColumns count="7">
    <tableColumn id="1" name="SKU"/>
    <tableColumn id="2" name="Emplacement"/>
    <tableColumn id="3" name="Quantite"/>
    <tableColumn id="4" name="Unite"/>
    <tableColumn id="5" name="Lot/Serie"/>
    <tableColumn id="6" name="DLC"/>
    <tableColumn id="7" name="DerniereMAJ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blMouvements" displayName="tblMouvements" ref="A1:J7" headerRowCount="1">
  <autoFilter ref="A1:J7"/>
  <tableColumns count="10">
    <tableColumn id="1" name="Type(MVT/IN/OUT/ADJ)"/>
    <tableColumn id="2" name="Date"/>
    <tableColumn id="3" name="SKU"/>
    <tableColumn id="4" name="Quantite"/>
    <tableColumn id="5" name="Unite"/>
    <tableColumn id="6" name="Source"/>
    <tableColumn id="7" name="Destination"/>
    <tableColumn id="8" name="RefDoc"/>
    <tableColumn id="9" name="Utilisateur"/>
    <tableColumn id="10" name="Commentaire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blReceptions" displayName="tblReceptions" ref="A1:L4" headerRowCount="1">
  <autoFilter ref="A1:L4"/>
  <tableColumns count="12">
    <tableColumn id="1" name="ASN/PO"/>
    <tableColumn id="2" name="Date"/>
    <tableColumn id="3" name="Fournisseur"/>
    <tableColumn id="4" name="SKU"/>
    <tableColumn id="5" name="QuantitePrevue"/>
    <tableColumn id="6" name="QuantiteRecue"/>
    <tableColumn id="7" name="Unite"/>
    <tableColumn id="8" name="Lot/Serie"/>
    <tableColumn id="9" name="DLC"/>
    <tableColumn id="10" name="EmpSuggere"/>
    <tableColumn id="11" name="StatutLigne"/>
    <tableColumn id="12" name="StatutDoc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blExpeditions" displayName="tblExpeditions" ref="A1:L4" headerRowCount="1">
  <autoFilter ref="A1:L4"/>
  <tableColumns count="12">
    <tableColumn id="1" name="Ordre"/>
    <tableColumn id="2" name="Date"/>
    <tableColumn id="3" name="Client"/>
    <tableColumn id="4" name="SKU"/>
    <tableColumn id="5" name="QuantitePrevue"/>
    <tableColumn id="6" name="QuantitePreparee"/>
    <tableColumn id="7" name="Unite"/>
    <tableColumn id="8" name="EmpSource"/>
    <tableColumn id="9" name="Transporteur"/>
    <tableColumn id="10" name="StatutLigne"/>
    <tableColumn id="11" name="StatutDoc"/>
    <tableColumn id="12" name="Commentaire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8" name="tblOrdresPicking" displayName="tblOrdresPicking" ref="A1:K4" headerRowCount="1">
  <autoFilter ref="A1:K4"/>
  <tableColumns count="11">
    <tableColumn id="1" name="Vague"/>
    <tableColumn id="2" name="Ordre"/>
    <tableColumn id="3" name="Priorite"/>
    <tableColumn id="4" name="Date"/>
    <tableColumn id="5" name="Client"/>
    <tableColumn id="6" name="Type(Unitaire/Colis/Palette)"/>
    <tableColumn id="7" name="Statut"/>
    <tableColumn id="8" name="Transporteur"/>
    <tableColumn id="9" name="CreneauDebut"/>
    <tableColumn id="10" name="CreneauFin"/>
    <tableColumn id="11" name="Commentaires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id="9" name="tblUtilisateurs" displayName="tblUtilisateurs" ref="A1:F7" headerRowCount="1">
  <autoFilter ref="A1:F7"/>
  <tableColumns count="6">
    <tableColumn id="1" name="UserID"/>
    <tableColumn id="2" name="Nom"/>
    <tableColumn id="3" name="Role"/>
    <tableColumn id="4" name="Email"/>
    <tableColumn id="5" name="Actif(OUI/NON)"/>
    <tableColumn id="6" name="Commentaires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id="10" name="tblJournal" displayName="tblJournal" ref="A1:D5" headerRowCount="1">
  <autoFilter ref="A1:D5"/>
  <tableColumns count="4">
    <tableColumn id="1" name="Horodatage"/>
    <tableColumn id="2" name="Action"/>
    <tableColumn id="3" name="Utilisateur"/>
    <tableColumn id="4" name="Detail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6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8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1" t="inlineStr">
        <is>
          <t>Liste</t>
        </is>
      </c>
      <c r="B1" s="1" t="inlineStr">
        <is>
          <t>Valeur1</t>
        </is>
      </c>
      <c r="C1" s="1" t="inlineStr">
        <is>
          <t>Valeur2</t>
        </is>
      </c>
      <c r="D1" s="1" t="inlineStr">
        <is>
          <t>Valeur3</t>
        </is>
      </c>
      <c r="E1" s="1" t="inlineStr">
        <is>
          <t>Valeur4</t>
        </is>
      </c>
      <c r="F1" s="1" t="inlineStr">
        <is>
          <t>Valeur5</t>
        </is>
      </c>
      <c r="G1" s="1" t="inlineStr">
        <is>
          <t>Valeur6</t>
        </is>
      </c>
      <c r="H1" s="1" t="inlineStr">
        <is>
          <t>Valeur7</t>
        </is>
      </c>
      <c r="I1" s="1" t="inlineStr">
        <is>
          <t>Valeur8</t>
        </is>
      </c>
      <c r="J1" s="1" t="inlineStr">
        <is>
          <t>Valeur9</t>
        </is>
      </c>
      <c r="K1" s="1" t="inlineStr">
        <is>
          <t>Valeur10</t>
        </is>
      </c>
    </row>
    <row r="2">
      <c r="A2" s="2" t="inlineStr">
        <is>
          <t>Unite</t>
        </is>
      </c>
      <c r="B2" s="2" t="inlineStr">
        <is>
          <t>U</t>
        </is>
      </c>
      <c r="C2" s="2" t="inlineStr">
        <is>
          <t>COLIS</t>
        </is>
      </c>
      <c r="D2" s="2" t="inlineStr">
        <is>
          <t>PALETTE</t>
        </is>
      </c>
      <c r="E2" s="2" t="inlineStr">
        <is>
          <t>KG</t>
        </is>
      </c>
      <c r="F2" s="2" t="inlineStr">
        <is>
          <t>L</t>
        </is>
      </c>
      <c r="G2" s="2" t="n"/>
      <c r="H2" s="2" t="n"/>
      <c r="I2" s="2" t="n"/>
      <c r="J2" s="2" t="n"/>
      <c r="K2" s="2" t="n"/>
    </row>
    <row r="3">
      <c r="A3" s="2" t="inlineStr">
        <is>
          <t>Zone</t>
        </is>
      </c>
      <c r="B3" s="2" t="inlineStr">
        <is>
          <t>RECEPTION</t>
        </is>
      </c>
      <c r="C3" s="2" t="inlineStr">
        <is>
          <t>PICKING</t>
        </is>
      </c>
      <c r="D3" s="2" t="inlineStr">
        <is>
          <t>RESERVE</t>
        </is>
      </c>
      <c r="E3" s="2" t="inlineStr">
        <is>
          <t>QUARANTAINE</t>
        </is>
      </c>
      <c r="F3" s="2" t="inlineStr">
        <is>
          <t>EXPEDITION</t>
        </is>
      </c>
      <c r="G3" s="2" t="n"/>
      <c r="H3" s="2" t="n"/>
      <c r="I3" s="2" t="n"/>
      <c r="J3" s="2" t="n"/>
      <c r="K3" s="2" t="n"/>
    </row>
    <row r="4">
      <c r="A4" s="2" t="inlineStr">
        <is>
          <t>TypeEmplacement</t>
        </is>
      </c>
      <c r="B4" s="2" t="inlineStr">
        <is>
          <t>PICK</t>
        </is>
      </c>
      <c r="C4" s="2" t="inlineStr">
        <is>
          <t>RESERVE</t>
        </is>
      </c>
      <c r="D4" s="2" t="inlineStr">
        <is>
          <t>QUARANTAINE</t>
        </is>
      </c>
      <c r="E4" s="2" t="inlineStr">
        <is>
          <t>CROSS-DOCK</t>
        </is>
      </c>
      <c r="F4" s="2" t="n"/>
      <c r="G4" s="2" t="n"/>
      <c r="H4" s="2" t="n"/>
      <c r="I4" s="2" t="n"/>
      <c r="J4" s="2" t="n"/>
      <c r="K4" s="2" t="n"/>
    </row>
    <row r="5">
      <c r="A5" s="2" t="inlineStr">
        <is>
          <t>StatutDoc</t>
        </is>
      </c>
      <c r="B5" s="2" t="inlineStr">
        <is>
          <t>NOUVEAU</t>
        </is>
      </c>
      <c r="C5" s="2" t="inlineStr">
        <is>
          <t>EN COURS</t>
        </is>
      </c>
      <c r="D5" s="2" t="inlineStr">
        <is>
          <t>CLOTURE</t>
        </is>
      </c>
      <c r="E5" s="2" t="inlineStr">
        <is>
          <t>ANNULE</t>
        </is>
      </c>
      <c r="F5" s="2" t="n"/>
      <c r="G5" s="2" t="n"/>
      <c r="H5" s="2" t="n"/>
      <c r="I5" s="2" t="n"/>
      <c r="J5" s="2" t="n"/>
      <c r="K5" s="2" t="n"/>
    </row>
    <row r="6">
      <c r="A6" s="2" t="inlineStr">
        <is>
          <t>StatutLigne</t>
        </is>
      </c>
      <c r="B6" s="2" t="inlineStr">
        <is>
          <t>PREVU</t>
        </is>
      </c>
      <c r="C6" s="2" t="inlineStr">
        <is>
          <t>RECU</t>
        </is>
      </c>
      <c r="D6" s="2" t="inlineStr">
        <is>
          <t>PREPARE</t>
        </is>
      </c>
      <c r="E6" s="2" t="inlineStr">
        <is>
          <t>LIVRE</t>
        </is>
      </c>
      <c r="F6" s="2" t="inlineStr">
        <is>
          <t>ECART</t>
        </is>
      </c>
      <c r="G6" s="2" t="n"/>
      <c r="H6" s="2" t="n"/>
      <c r="I6" s="2" t="n"/>
      <c r="J6" s="2" t="n"/>
      <c r="K6" s="2" t="n"/>
    </row>
    <row r="7">
      <c r="A7" s="2" t="inlineStr">
        <is>
          <t>Transporteur</t>
        </is>
      </c>
      <c r="B7" s="2" t="inlineStr">
        <is>
          <t>INTERNE</t>
        </is>
      </c>
      <c r="C7" s="2" t="inlineStr">
        <is>
          <t>FASTROAD</t>
        </is>
      </c>
      <c r="D7" s="2" t="inlineStr">
        <is>
          <t>SKYLIFT</t>
        </is>
      </c>
      <c r="E7" s="2" t="inlineStr">
        <is>
          <t>MASEA</t>
        </is>
      </c>
      <c r="F7" s="2" t="n"/>
      <c r="G7" s="2" t="n"/>
      <c r="H7" s="2" t="n"/>
      <c r="I7" s="2" t="n"/>
      <c r="J7" s="2" t="n"/>
      <c r="K7" s="2" t="n"/>
    </row>
    <row r="8">
      <c r="A8" s="2" t="inlineStr">
        <is>
          <t>Famille</t>
        </is>
      </c>
      <c r="B8" s="2" t="inlineStr">
        <is>
          <t>A</t>
        </is>
      </c>
      <c r="C8" s="2" t="inlineStr">
        <is>
          <t>B</t>
        </is>
      </c>
      <c r="D8" s="2" t="inlineStr">
        <is>
          <t>C</t>
        </is>
      </c>
      <c r="E8" s="2" t="n"/>
      <c r="F8" s="2" t="n"/>
      <c r="G8" s="2" t="n"/>
      <c r="H8" s="2" t="n"/>
      <c r="I8" s="2" t="n"/>
      <c r="J8" s="2" t="n"/>
      <c r="K8" s="2" t="n"/>
    </row>
    <row r="9">
      <c r="A9" s="2" t="inlineStr">
        <is>
          <t>OuiNon</t>
        </is>
      </c>
      <c r="B9" s="2" t="inlineStr">
        <is>
          <t>OUI</t>
        </is>
      </c>
      <c r="C9" s="2" t="inlineStr">
        <is>
          <t>NON</t>
        </is>
      </c>
      <c r="D9" s="2" t="n"/>
      <c r="E9" s="2" t="n"/>
      <c r="F9" s="2" t="n"/>
      <c r="G9" s="2" t="n"/>
      <c r="H9" s="2" t="n"/>
      <c r="I9" s="2" t="n"/>
      <c r="J9" s="2" t="n"/>
      <c r="K9" s="2" t="n"/>
    </row>
    <row r="10">
      <c r="A10" s="2" t="inlineStr">
        <is>
          <t>ClasseTemp</t>
        </is>
      </c>
      <c r="B10" s="2" t="inlineStr">
        <is>
          <t>AMBIANT</t>
        </is>
      </c>
      <c r="C10" s="2" t="inlineStr">
        <is>
          <t>FRAIS</t>
        </is>
      </c>
      <c r="D10" s="2" t="inlineStr">
        <is>
          <t>CONGELE</t>
        </is>
      </c>
      <c r="E10" s="2" t="n"/>
      <c r="F10" s="2" t="n"/>
      <c r="G10" s="2" t="n"/>
      <c r="H10" s="2" t="n"/>
      <c r="I10" s="2" t="n"/>
      <c r="J10" s="2" t="n"/>
      <c r="K10" s="2" t="n"/>
    </row>
    <row r="11">
      <c r="A11" s="2" t="inlineStr">
        <is>
          <t>TypePicking</t>
        </is>
      </c>
      <c r="B11" s="2" t="inlineStr">
        <is>
          <t>UNITAIRE</t>
        </is>
      </c>
      <c r="C11" s="2" t="inlineStr">
        <is>
          <t>COLIS</t>
        </is>
      </c>
      <c r="D11" s="2" t="inlineStr">
        <is>
          <t>PALETTE</t>
        </is>
      </c>
      <c r="E11" s="2" t="n"/>
      <c r="F11" s="2" t="n"/>
      <c r="G11" s="2" t="n"/>
      <c r="H11" s="2" t="n"/>
      <c r="I11" s="2" t="n"/>
      <c r="J11" s="2" t="n"/>
      <c r="K11" s="2" t="n"/>
    </row>
    <row r="12">
      <c r="A12" s="2" t="inlineStr">
        <is>
          <t>StatutPicking</t>
        </is>
      </c>
      <c r="B12" s="2" t="inlineStr">
        <is>
          <t>PLAN</t>
        </is>
      </c>
      <c r="C12" s="2" t="inlineStr">
        <is>
          <t>EN COURS</t>
        </is>
      </c>
      <c r="D12" s="2" t="inlineStr">
        <is>
          <t>TERMINE</t>
        </is>
      </c>
      <c r="E12" s="2" t="n"/>
      <c r="F12" s="2" t="n"/>
      <c r="G12" s="2" t="n"/>
      <c r="H12" s="2" t="n"/>
      <c r="I12" s="2" t="n"/>
      <c r="J12" s="2" t="n"/>
      <c r="K12" s="2" t="n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selection activeCell="A1" sqref="A1"/>
    </sheetView>
  </sheetViews>
  <sheetFormatPr baseColWidth="8" defaultRowHeight="15"/>
  <cols>
    <col width="18" customWidth="1" min="1" max="1"/>
    <col width="28" customWidth="1" min="2" max="2"/>
    <col width="10" customWidth="1" min="3" max="3"/>
    <col width="10" customWidth="1" min="4" max="4"/>
    <col width="10" customWidth="1" min="5" max="5"/>
    <col width="10" customWidth="1" min="6" max="6"/>
    <col width="12" customWidth="1" min="7" max="7"/>
    <col width="12" customWidth="1" min="8" max="8"/>
    <col width="12" customWidth="1" min="9" max="9"/>
    <col width="22" customWidth="1" min="10" max="10"/>
    <col width="12" customWidth="1" min="11" max="11"/>
  </cols>
  <sheetData>
    <row r="1">
      <c r="A1" s="1" t="inlineStr">
        <is>
          <t>SKU</t>
        </is>
      </c>
      <c r="B1" s="1" t="inlineStr">
        <is>
          <t>Designation</t>
        </is>
      </c>
      <c r="C1" s="1" t="inlineStr">
        <is>
          <t>Famille</t>
        </is>
      </c>
      <c r="D1" s="1" t="inlineStr">
        <is>
          <t>Unite</t>
        </is>
      </c>
      <c r="E1" s="1" t="inlineStr">
        <is>
          <t>Poids(kg)</t>
        </is>
      </c>
      <c r="F1" s="1" t="inlineStr">
        <is>
          <t>Volume(m3)</t>
        </is>
      </c>
      <c r="G1" s="1" t="inlineStr">
        <is>
          <t>Longueur(cm)</t>
        </is>
      </c>
      <c r="H1" s="1" t="inlineStr">
        <is>
          <t>Largeur(cm)</t>
        </is>
      </c>
      <c r="I1" s="1" t="inlineStr">
        <is>
          <t>Hauteur(cm)</t>
        </is>
      </c>
      <c r="J1" s="1" t="inlineStr">
        <is>
          <t>CodeBarres</t>
        </is>
      </c>
      <c r="K1" s="1" t="inlineStr">
        <is>
          <t>Actif(OUI/NON)</t>
        </is>
      </c>
    </row>
    <row r="2">
      <c r="A2" s="2" t="inlineStr">
        <is>
          <t>SKU-1001</t>
        </is>
      </c>
      <c r="B2" s="2" t="inlineStr">
        <is>
          <t>Vis M6x20</t>
        </is>
      </c>
      <c r="C2" s="2" t="inlineStr">
        <is>
          <t>A</t>
        </is>
      </c>
      <c r="D2" s="2" t="inlineStr">
        <is>
          <t>U</t>
        </is>
      </c>
      <c r="E2" s="2" t="n">
        <v>0.01</v>
      </c>
      <c r="F2" s="2" t="n">
        <v>2e-05</v>
      </c>
      <c r="G2" s="2" t="n">
        <v>2</v>
      </c>
      <c r="H2" s="2" t="n">
        <v>2</v>
      </c>
      <c r="I2" s="2" t="n">
        <v>2</v>
      </c>
      <c r="J2" s="2" t="inlineStr">
        <is>
          <t>370000000001</t>
        </is>
      </c>
      <c r="K2" s="2" t="inlineStr">
        <is>
          <t>OUI</t>
        </is>
      </c>
    </row>
    <row r="3">
      <c r="A3" s="2" t="inlineStr">
        <is>
          <t>SKU-1002</t>
        </is>
      </c>
      <c r="B3" s="2" t="inlineStr">
        <is>
          <t>Boulon M8</t>
        </is>
      </c>
      <c r="C3" s="2" t="inlineStr">
        <is>
          <t>A</t>
        </is>
      </c>
      <c r="D3" s="2" t="inlineStr">
        <is>
          <t>U</t>
        </is>
      </c>
      <c r="E3" s="2" t="n">
        <v>0.02</v>
      </c>
      <c r="F3" s="2" t="n">
        <v>3e-05</v>
      </c>
      <c r="G3" s="2" t="n">
        <v>3</v>
      </c>
      <c r="H3" s="2" t="n">
        <v>3</v>
      </c>
      <c r="I3" s="2" t="n">
        <v>3</v>
      </c>
      <c r="J3" s="2" t="inlineStr">
        <is>
          <t>370000000002</t>
        </is>
      </c>
      <c r="K3" s="2" t="inlineStr">
        <is>
          <t>OUI</t>
        </is>
      </c>
    </row>
    <row r="4">
      <c r="A4" s="2" t="inlineStr">
        <is>
          <t>SKU-2001</t>
        </is>
      </c>
      <c r="B4" s="2" t="inlineStr">
        <is>
          <t>Joint torique 12</t>
        </is>
      </c>
      <c r="C4" s="2" t="inlineStr">
        <is>
          <t>B</t>
        </is>
      </c>
      <c r="D4" s="2" t="inlineStr">
        <is>
          <t>U</t>
        </is>
      </c>
      <c r="E4" s="2" t="n">
        <v>0.005</v>
      </c>
      <c r="F4" s="2" t="n">
        <v>1e-05</v>
      </c>
      <c r="G4" s="2" t="n">
        <v>1</v>
      </c>
      <c r="H4" s="2" t="n">
        <v>1</v>
      </c>
      <c r="I4" s="2" t="n">
        <v>1</v>
      </c>
      <c r="J4" s="2" t="inlineStr">
        <is>
          <t>370000000003</t>
        </is>
      </c>
      <c r="K4" s="2" t="inlineStr">
        <is>
          <t>OUI</t>
        </is>
      </c>
    </row>
    <row r="5">
      <c r="A5" s="2" t="inlineStr">
        <is>
          <t>SKU-2002</t>
        </is>
      </c>
      <c r="B5" s="2" t="inlineStr">
        <is>
          <t>Lubrifiant 1L</t>
        </is>
      </c>
      <c r="C5" s="2" t="inlineStr">
        <is>
          <t>B</t>
        </is>
      </c>
      <c r="D5" s="2" t="inlineStr">
        <is>
          <t>L</t>
        </is>
      </c>
      <c r="E5" s="2" t="n">
        <v>1</v>
      </c>
      <c r="F5" s="2" t="n">
        <v>0.0012</v>
      </c>
      <c r="G5" s="2" t="n">
        <v>10</v>
      </c>
      <c r="H5" s="2" t="n">
        <v>8</v>
      </c>
      <c r="I5" s="2" t="n">
        <v>22</v>
      </c>
      <c r="J5" s="2" t="inlineStr">
        <is>
          <t>370000000004</t>
        </is>
      </c>
      <c r="K5" s="2" t="inlineStr">
        <is>
          <t>OUI</t>
        </is>
      </c>
    </row>
    <row r="6">
      <c r="A6" s="2" t="inlineStr">
        <is>
          <t>SKU-3001</t>
        </is>
      </c>
      <c r="B6" s="2" t="inlineStr">
        <is>
          <t>Moteur 3kW</t>
        </is>
      </c>
      <c r="C6" s="2" t="inlineStr">
        <is>
          <t>C</t>
        </is>
      </c>
      <c r="D6" s="2" t="inlineStr">
        <is>
          <t>COLIS</t>
        </is>
      </c>
      <c r="E6" s="2" t="n">
        <v>18</v>
      </c>
      <c r="F6" s="2" t="n">
        <v>0.06</v>
      </c>
      <c r="G6" s="2" t="n">
        <v>50</v>
      </c>
      <c r="H6" s="2" t="n">
        <v>40</v>
      </c>
      <c r="I6" s="2" t="n">
        <v>30</v>
      </c>
      <c r="J6" s="2" t="inlineStr">
        <is>
          <t>370000000005</t>
        </is>
      </c>
      <c r="K6" s="2" t="inlineStr">
        <is>
          <t>OUI</t>
        </is>
      </c>
    </row>
    <row r="7">
      <c r="A7" s="2" t="inlineStr">
        <is>
          <t>SKU-3002</t>
        </is>
      </c>
      <c r="B7" s="2" t="inlineStr">
        <is>
          <t>Reducteur</t>
        </is>
      </c>
      <c r="C7" s="2" t="inlineStr">
        <is>
          <t>C</t>
        </is>
      </c>
      <c r="D7" s="2" t="inlineStr">
        <is>
          <t>COLIS</t>
        </is>
      </c>
      <c r="E7" s="2" t="n">
        <v>12</v>
      </c>
      <c r="F7" s="2" t="n">
        <v>0.04</v>
      </c>
      <c r="G7" s="2" t="n">
        <v>40</v>
      </c>
      <c r="H7" s="2" t="n">
        <v>35</v>
      </c>
      <c r="I7" s="2" t="n">
        <v>28</v>
      </c>
      <c r="J7" s="2" t="inlineStr">
        <is>
          <t>370000000006</t>
        </is>
      </c>
      <c r="K7" s="2" t="inlineStr">
        <is>
          <t>OUI</t>
        </is>
      </c>
    </row>
    <row r="8">
      <c r="A8" s="2" t="inlineStr">
        <is>
          <t>SKU-4001</t>
        </is>
      </c>
      <c r="B8" s="2" t="inlineStr">
        <is>
          <t>Palette Europe vide</t>
        </is>
      </c>
      <c r="C8" s="2" t="inlineStr">
        <is>
          <t>A</t>
        </is>
      </c>
      <c r="D8" s="2" t="inlineStr">
        <is>
          <t>PALETTE</t>
        </is>
      </c>
      <c r="E8" s="2" t="n">
        <v>20</v>
      </c>
      <c r="F8" s="2" t="n">
        <v>0.28</v>
      </c>
      <c r="G8" s="2" t="n">
        <v>120</v>
      </c>
      <c r="H8" s="2" t="n">
        <v>80</v>
      </c>
      <c r="I8" s="2" t="n">
        <v>15</v>
      </c>
      <c r="J8" s="2" t="inlineStr">
        <is>
          <t>370000000007</t>
        </is>
      </c>
      <c r="K8" s="2" t="inlineStr">
        <is>
          <t>OUI</t>
        </is>
      </c>
    </row>
    <row r="9">
      <c r="A9" s="2" t="inlineStr">
        <is>
          <t>SKU-5001</t>
        </is>
      </c>
      <c r="B9" s="2" t="inlineStr">
        <is>
          <t>Film étirable</t>
        </is>
      </c>
      <c r="C9" s="2" t="inlineStr">
        <is>
          <t>B</t>
        </is>
      </c>
      <c r="D9" s="2" t="inlineStr">
        <is>
          <t>KG</t>
        </is>
      </c>
      <c r="E9" s="2" t="n">
        <v>5</v>
      </c>
      <c r="F9" s="2" t="n">
        <v>0.01</v>
      </c>
      <c r="G9" s="2" t="n">
        <v>30</v>
      </c>
      <c r="H9" s="2" t="n">
        <v>10</v>
      </c>
      <c r="I9" s="2" t="n">
        <v>10</v>
      </c>
      <c r="J9" s="2" t="inlineStr">
        <is>
          <t>370000000008</t>
        </is>
      </c>
      <c r="K9" s="2" t="inlineStr">
        <is>
          <t>OUI</t>
        </is>
      </c>
    </row>
    <row r="10">
      <c r="A10" s="2" t="inlineStr">
        <is>
          <t>SKU-6001</t>
        </is>
      </c>
      <c r="B10" s="2" t="inlineStr">
        <is>
          <t>Capteur T°</t>
        </is>
      </c>
      <c r="C10" s="2" t="inlineStr">
        <is>
          <t>A</t>
        </is>
      </c>
      <c r="D10" s="2" t="inlineStr">
        <is>
          <t>U</t>
        </is>
      </c>
      <c r="E10" s="2" t="n">
        <v>0.2</v>
      </c>
      <c r="F10" s="2" t="n">
        <v>0.0005</v>
      </c>
      <c r="G10" s="2" t="n">
        <v>6</v>
      </c>
      <c r="H10" s="2" t="n">
        <v>5</v>
      </c>
      <c r="I10" s="2" t="n">
        <v>4</v>
      </c>
      <c r="J10" s="2" t="inlineStr">
        <is>
          <t>370000000009</t>
        </is>
      </c>
      <c r="K10" s="2" t="inlineStr">
        <is>
          <t>NON</t>
        </is>
      </c>
    </row>
    <row r="11">
      <c r="A11" s="2" t="inlineStr">
        <is>
          <t>SKU-7001</t>
        </is>
      </c>
      <c r="B11" s="2" t="inlineStr">
        <is>
          <t>Pompe 2L/min</t>
        </is>
      </c>
      <c r="C11" s="2" t="inlineStr">
        <is>
          <t>C</t>
        </is>
      </c>
      <c r="D11" s="2" t="inlineStr">
        <is>
          <t>COLIS</t>
        </is>
      </c>
      <c r="E11" s="2" t="n">
        <v>6</v>
      </c>
      <c r="F11" s="2" t="n">
        <v>0.02</v>
      </c>
      <c r="G11" s="2" t="n">
        <v>25</v>
      </c>
      <c r="H11" s="2" t="n">
        <v>20</v>
      </c>
      <c r="I11" s="2" t="n">
        <v>18</v>
      </c>
      <c r="J11" s="2" t="inlineStr">
        <is>
          <t>370000000010</t>
        </is>
      </c>
      <c r="K11" s="2" t="inlineStr">
        <is>
          <t>OUI</t>
        </is>
      </c>
    </row>
  </sheetData>
  <dataValidations count="3">
    <dataValidation sqref="C2:C2000" showErrorMessage="1" showInputMessage="1" allowBlank="1" type="list">
      <formula1>=Parametres!$B$8:$D$8</formula1>
    </dataValidation>
    <dataValidation sqref="D2:D2000" showErrorMessage="1" showInputMessage="1" allowBlank="1" type="list">
      <formula1>=Parametres!$B$2:$F$2</formula1>
    </dataValidation>
    <dataValidation sqref="K2:K2000" showErrorMessage="1" showInputMessage="1" allowBlank="1" type="list">
      <formula1>=Parametres!$B$9:$C$9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38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SKUs actifs</t>
        </is>
      </c>
      <c r="B2" s="2">
        <f>COUNTIF(Articles!K2:K2000,"OUI")</f>
        <v/>
      </c>
      <c r="C2" s="2" t="inlineStr">
        <is>
          <t>COUNTIF(K:K,"OUI")</t>
        </is>
      </c>
    </row>
    <row r="3">
      <c r="A3" s="2" t="inlineStr">
        <is>
          <t>Nb SKUs inactifs</t>
        </is>
      </c>
      <c r="B3" s="2">
        <f>COUNTIF(Articles!K2:K2000,"NON")</f>
        <v/>
      </c>
      <c r="C3" s="2" t="inlineStr">
        <is>
          <t>COUNTIF(K:K,"NON")</t>
        </is>
      </c>
    </row>
    <row r="4">
      <c r="A4" s="2" t="inlineStr">
        <is>
          <t>Par famille A</t>
        </is>
      </c>
      <c r="B4" s="2">
        <f>COUNTIF(Articles!C2:C2000,"A")</f>
        <v/>
      </c>
      <c r="C4" s="2" t="inlineStr">
        <is>
          <t>COUNTIF(C:C,"A")</t>
        </is>
      </c>
    </row>
    <row r="5">
      <c r="A5" s="2" t="inlineStr">
        <is>
          <t>Par famille B</t>
        </is>
      </c>
      <c r="B5" s="2">
        <f>COUNTIF(Articles!C2:C2000,"B")</f>
        <v/>
      </c>
      <c r="C5" s="2" t="inlineStr">
        <is>
          <t>COUNTIF(C:C,"B")</t>
        </is>
      </c>
    </row>
    <row r="6">
      <c r="A6" s="2" t="inlineStr">
        <is>
          <t>Par famille C</t>
        </is>
      </c>
      <c r="B6" s="2">
        <f>COUNTIF(Articles!C2:C2000,"C")</f>
        <v/>
      </c>
      <c r="C6" s="2" t="inlineStr">
        <is>
          <t>COUNTIF(C:C,"C")</t>
        </is>
      </c>
    </row>
  </sheetData>
  <conditionalFormatting sqref="B2">
    <cfRule type="cellIs" priority="1" operator="greaterThan" dxfId="2">
      <formula>0</formula>
    </cfRule>
    <cfRule type="cellIs" priority="2" operator="equal" dxfId="3">
      <formula>0</formula>
    </cfRule>
  </conditionalFormatting>
  <conditionalFormatting sqref="B3">
    <cfRule type="cellIs" priority="3" operator="greaterThan" dxfId="0">
      <formula>0</formula>
    </cfRule>
    <cfRule type="cellIs" priority="4" operator="equal" dxfId="2">
      <formula>0</formula>
    </cfRule>
  </conditionalFormatting>
  <conditionalFormatting sqref="B4:B6">
    <cfRule type="colorScale" priority="5">
      <colorScale>
        <cfvo type="min"/>
        <cfvo type="percentile" val="50"/>
        <cfvo type="max"/>
        <color rgb="00D9E1F2"/>
        <color rgb="00FFEB84"/>
        <color rgb="00C6EFCE"/>
      </colorScale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0" customWidth="1" min="3" max="3"/>
    <col width="10" customWidth="1" min="4" max="4"/>
    <col width="10" customWidth="1" min="5" max="5"/>
    <col width="12" customWidth="1" min="6" max="6"/>
    <col width="16" customWidth="1" min="7" max="7"/>
    <col width="12" customWidth="1" min="8" max="8"/>
    <col width="12" customWidth="1" min="9" max="9"/>
    <col width="14" customWidth="1" min="10" max="10"/>
    <col width="26" customWidth="1" min="11" max="11"/>
  </cols>
  <sheetData>
    <row r="1">
      <c r="A1" s="1" t="inlineStr">
        <is>
          <t>Emplacement</t>
        </is>
      </c>
      <c r="B1" s="1" t="inlineStr">
        <is>
          <t>Zone</t>
        </is>
      </c>
      <c r="C1" s="1" t="inlineStr">
        <is>
          <t>Allee</t>
        </is>
      </c>
      <c r="D1" s="1" t="inlineStr">
        <is>
          <t>Travee</t>
        </is>
      </c>
      <c r="E1" s="1" t="inlineStr">
        <is>
          <t>Niveau</t>
        </is>
      </c>
      <c r="F1" s="1" t="inlineStr">
        <is>
          <t>Type</t>
        </is>
      </c>
      <c r="G1" s="1" t="inlineStr">
        <is>
          <t>ClasseTemperature</t>
        </is>
      </c>
      <c r="H1" s="1" t="inlineStr">
        <is>
          <t>Capacite_U</t>
        </is>
      </c>
      <c r="I1" s="1" t="inlineStr">
        <is>
          <t>Capacite_kg</t>
        </is>
      </c>
      <c r="J1" s="1" t="inlineStr">
        <is>
          <t>Actif(OUI/NON)</t>
        </is>
      </c>
      <c r="K1" s="1" t="inlineStr">
        <is>
          <t>Commentaires</t>
        </is>
      </c>
    </row>
    <row r="2">
      <c r="A2" s="2" t="inlineStr">
        <is>
          <t>A-01-01</t>
        </is>
      </c>
      <c r="B2" s="2" t="inlineStr">
        <is>
          <t>PICKING</t>
        </is>
      </c>
      <c r="C2" s="2" t="inlineStr">
        <is>
          <t>A</t>
        </is>
      </c>
      <c r="D2" s="2" t="inlineStr">
        <is>
          <t>01</t>
        </is>
      </c>
      <c r="E2" s="2" t="inlineStr">
        <is>
          <t>01</t>
        </is>
      </c>
      <c r="F2" s="2" t="inlineStr">
        <is>
          <t>PICK</t>
        </is>
      </c>
      <c r="G2" s="2" t="inlineStr">
        <is>
          <t>AMBIANT</t>
        </is>
      </c>
      <c r="H2" s="2" t="n">
        <v>200</v>
      </c>
      <c r="I2" s="2" t="n">
        <v>1000</v>
      </c>
      <c r="J2" s="2" t="inlineStr">
        <is>
          <t>OUI</t>
        </is>
      </c>
      <c r="K2" s="2" t="inlineStr"/>
    </row>
    <row r="3">
      <c r="A3" s="2" t="inlineStr">
        <is>
          <t>A-01-02</t>
        </is>
      </c>
      <c r="B3" s="2" t="inlineStr">
        <is>
          <t>PICKING</t>
        </is>
      </c>
      <c r="C3" s="2" t="inlineStr">
        <is>
          <t>A</t>
        </is>
      </c>
      <c r="D3" s="2" t="inlineStr">
        <is>
          <t>01</t>
        </is>
      </c>
      <c r="E3" s="2" t="inlineStr">
        <is>
          <t>02</t>
        </is>
      </c>
      <c r="F3" s="2" t="inlineStr">
        <is>
          <t>PICK</t>
        </is>
      </c>
      <c r="G3" s="2" t="inlineStr">
        <is>
          <t>AMBIANT</t>
        </is>
      </c>
      <c r="H3" s="2" t="n">
        <v>200</v>
      </c>
      <c r="I3" s="2" t="n">
        <v>1000</v>
      </c>
      <c r="J3" s="2" t="inlineStr">
        <is>
          <t>OUI</t>
        </is>
      </c>
      <c r="K3" s="2" t="inlineStr"/>
    </row>
    <row r="4">
      <c r="A4" s="2" t="inlineStr">
        <is>
          <t>B-01-01</t>
        </is>
      </c>
      <c r="B4" s="2" t="inlineStr">
        <is>
          <t>RESERVE</t>
        </is>
      </c>
      <c r="C4" s="2" t="inlineStr">
        <is>
          <t>B</t>
        </is>
      </c>
      <c r="D4" s="2" t="inlineStr">
        <is>
          <t>01</t>
        </is>
      </c>
      <c r="E4" s="2" t="inlineStr">
        <is>
          <t>01</t>
        </is>
      </c>
      <c r="F4" s="2" t="inlineStr">
        <is>
          <t>RESERVE</t>
        </is>
      </c>
      <c r="G4" s="2" t="inlineStr">
        <is>
          <t>AMBIANT</t>
        </is>
      </c>
      <c r="H4" s="2" t="n">
        <v>600</v>
      </c>
      <c r="I4" s="2" t="n">
        <v>3000</v>
      </c>
      <c r="J4" s="2" t="inlineStr">
        <is>
          <t>OUI</t>
        </is>
      </c>
      <c r="K4" s="2" t="inlineStr"/>
    </row>
    <row r="5">
      <c r="A5" s="2" t="inlineStr">
        <is>
          <t>B-01-02</t>
        </is>
      </c>
      <c r="B5" s="2" t="inlineStr">
        <is>
          <t>RESERVE</t>
        </is>
      </c>
      <c r="C5" s="2" t="inlineStr">
        <is>
          <t>B</t>
        </is>
      </c>
      <c r="D5" s="2" t="inlineStr">
        <is>
          <t>01</t>
        </is>
      </c>
      <c r="E5" s="2" t="inlineStr">
        <is>
          <t>02</t>
        </is>
      </c>
      <c r="F5" s="2" t="inlineStr">
        <is>
          <t>RESERVE</t>
        </is>
      </c>
      <c r="G5" s="2" t="inlineStr">
        <is>
          <t>AMBIANT</t>
        </is>
      </c>
      <c r="H5" s="2" t="n">
        <v>600</v>
      </c>
      <c r="I5" s="2" t="n">
        <v>3000</v>
      </c>
      <c r="J5" s="2" t="inlineStr">
        <is>
          <t>OUI</t>
        </is>
      </c>
      <c r="K5" s="2" t="inlineStr"/>
    </row>
    <row r="6">
      <c r="A6" s="2" t="inlineStr">
        <is>
          <t>Q-01-01</t>
        </is>
      </c>
      <c r="B6" s="2" t="inlineStr">
        <is>
          <t>QUARANTAINE</t>
        </is>
      </c>
      <c r="C6" s="2" t="inlineStr">
        <is>
          <t>Q</t>
        </is>
      </c>
      <c r="D6" s="2" t="inlineStr">
        <is>
          <t>01</t>
        </is>
      </c>
      <c r="E6" s="2" t="inlineStr">
        <is>
          <t>01</t>
        </is>
      </c>
      <c r="F6" s="2" t="inlineStr">
        <is>
          <t>QUARANTAINE</t>
        </is>
      </c>
      <c r="G6" s="2" t="inlineStr">
        <is>
          <t>AMBIANT</t>
        </is>
      </c>
      <c r="H6" s="2" t="n">
        <v>100</v>
      </c>
      <c r="I6" s="2" t="n">
        <v>500</v>
      </c>
      <c r="J6" s="2" t="inlineStr">
        <is>
          <t>OUI</t>
        </is>
      </c>
      <c r="K6" s="2" t="inlineStr"/>
    </row>
    <row r="7">
      <c r="A7" s="2" t="inlineStr">
        <is>
          <t>X-DC-01</t>
        </is>
      </c>
      <c r="B7" s="2" t="inlineStr">
        <is>
          <t>EXPEDITION</t>
        </is>
      </c>
      <c r="C7" s="2" t="inlineStr">
        <is>
          <t>X</t>
        </is>
      </c>
      <c r="D7" s="2" t="inlineStr">
        <is>
          <t>01</t>
        </is>
      </c>
      <c r="E7" s="2" t="inlineStr">
        <is>
          <t>01</t>
        </is>
      </c>
      <c r="F7" s="2" t="inlineStr">
        <is>
          <t>CROSS-DOCK</t>
        </is>
      </c>
      <c r="G7" s="2" t="inlineStr">
        <is>
          <t>AMBIANT</t>
        </is>
      </c>
      <c r="H7" s="2" t="n">
        <v>100</v>
      </c>
      <c r="I7" s="2" t="n">
        <v>1000</v>
      </c>
      <c r="J7" s="2" t="inlineStr">
        <is>
          <t>OUI</t>
        </is>
      </c>
      <c r="K7" s="2" t="inlineStr"/>
    </row>
  </sheetData>
  <dataValidations count="4">
    <dataValidation sqref="B2:B2000" showErrorMessage="1" showInputMessage="1" allowBlank="1" type="list">
      <formula1>=Parametres!$B$3:$F$3</formula1>
    </dataValidation>
    <dataValidation sqref="F2:F2000" showErrorMessage="1" showInputMessage="1" allowBlank="1" type="list">
      <formula1>=Parametres!$B$4:$E$4</formula1>
    </dataValidation>
    <dataValidation sqref="G2:G2000" showErrorMessage="1" showInputMessage="1" allowBlank="1" type="list">
      <formula1>=Parametres!$B$10:$D$10</formula1>
    </dataValidation>
    <dataValidation sqref="J2:J2000" showErrorMessage="1" showInputMessage="1" allowBlank="1" type="list">
      <formula1>=Parametres!$B$9:$C$9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38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emplacements actifs</t>
        </is>
      </c>
      <c r="B2" s="2">
        <f>COUNTIF(Emplacements!J2:J2000,"OUI")</f>
        <v/>
      </c>
      <c r="C2" s="2" t="inlineStr">
        <is>
          <t>COUNTIF(J:J,"OUI")</t>
        </is>
      </c>
    </row>
    <row r="3">
      <c r="A3" s="2" t="inlineStr">
        <is>
          <t>Capacité U totale</t>
        </is>
      </c>
      <c r="B3" s="2">
        <f>SUM(Emplacements!H2:H2000)</f>
        <v/>
      </c>
      <c r="C3" s="2" t="inlineStr">
        <is>
          <t>SUM(H:H)</t>
        </is>
      </c>
    </row>
    <row r="4">
      <c r="A4" s="2" t="inlineStr">
        <is>
          <t>Capacité kg totale</t>
        </is>
      </c>
      <c r="B4" s="2">
        <f>SUM(Emplacements!I2:I2000)</f>
        <v/>
      </c>
      <c r="C4" s="2" t="inlineStr">
        <is>
          <t>SUM(I:I)</t>
        </is>
      </c>
    </row>
    <row r="5">
      <c r="A5" s="2" t="inlineStr">
        <is>
          <t>Nb emplacements PICKING</t>
        </is>
      </c>
      <c r="B5" s="2">
        <f>COUNTIF(Emplacements!B2:B2000,"PICKING")</f>
        <v/>
      </c>
      <c r="C5" s="2" t="inlineStr">
        <is>
          <t>COUNTIF(B:B,"PICKING")</t>
        </is>
      </c>
    </row>
    <row r="6">
      <c r="A6" s="2" t="inlineStr">
        <is>
          <t>Nb emplacements RESERVE</t>
        </is>
      </c>
      <c r="B6" s="2">
        <f>COUNTIF(Emplacements!B2:B2000,"RESERVE")</f>
        <v/>
      </c>
      <c r="C6" s="2" t="inlineStr">
        <is>
          <t>COUNTIF(B:B,"RESERVE")</t>
        </is>
      </c>
    </row>
  </sheetData>
  <conditionalFormatting sqref="B2">
    <cfRule type="cellIs" priority="1" operator="greaterThan" dxfId="2">
      <formula>0</formula>
    </cfRule>
  </conditionalFormatting>
  <conditionalFormatting sqref="B3:B4">
    <cfRule type="colorScale" priority="2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5:B6">
    <cfRule type="colorScale" priority="3">
      <colorScale>
        <cfvo type="min"/>
        <cfvo type="percentile" val="50"/>
        <cfvo type="max"/>
        <color rgb="00D9E1F2"/>
        <color rgb="00FFEB84"/>
        <color rgb="00C6EFCE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2" customWidth="1" min="3" max="3"/>
    <col width="10" customWidth="1" min="4" max="4"/>
    <col width="16" customWidth="1" min="5" max="5"/>
    <col width="14" customWidth="1" min="6" max="6"/>
    <col width="16" customWidth="1" min="7" max="7"/>
  </cols>
  <sheetData>
    <row r="1">
      <c r="A1" s="1" t="inlineStr">
        <is>
          <t>SKU</t>
        </is>
      </c>
      <c r="B1" s="1" t="inlineStr">
        <is>
          <t>Emplacement</t>
        </is>
      </c>
      <c r="C1" s="1" t="inlineStr">
        <is>
          <t>Quantite</t>
        </is>
      </c>
      <c r="D1" s="1" t="inlineStr">
        <is>
          <t>Unite</t>
        </is>
      </c>
      <c r="E1" s="1" t="inlineStr">
        <is>
          <t>Lot/Serie</t>
        </is>
      </c>
      <c r="F1" s="1" t="inlineStr">
        <is>
          <t>DLC</t>
        </is>
      </c>
      <c r="G1" s="1" t="inlineStr">
        <is>
          <t>DerniereMAJ</t>
        </is>
      </c>
    </row>
    <row r="2">
      <c r="A2" s="2" t="inlineStr">
        <is>
          <t>SKU-1001</t>
        </is>
      </c>
      <c r="B2" s="2" t="inlineStr">
        <is>
          <t>A-01-01</t>
        </is>
      </c>
      <c r="C2" s="2" t="n">
        <v>120</v>
      </c>
      <c r="D2" s="2" t="inlineStr">
        <is>
          <t>U</t>
        </is>
      </c>
      <c r="E2" s="2" t="inlineStr">
        <is>
          <t>LOT-A1</t>
        </is>
      </c>
      <c r="F2" s="2" t="inlineStr">
        <is>
          <t>2025-12-31</t>
        </is>
      </c>
      <c r="G2" s="2" t="inlineStr">
        <is>
          <t>2025-09-19</t>
        </is>
      </c>
    </row>
    <row r="3">
      <c r="A3" s="2" t="inlineStr">
        <is>
          <t>SKU-1002</t>
        </is>
      </c>
      <c r="B3" s="2" t="inlineStr">
        <is>
          <t>A-01-02</t>
        </is>
      </c>
      <c r="C3" s="2" t="n">
        <v>80</v>
      </c>
      <c r="D3" s="2" t="inlineStr">
        <is>
          <t>U</t>
        </is>
      </c>
      <c r="E3" s="2" t="inlineStr">
        <is>
          <t>LOT-B1</t>
        </is>
      </c>
      <c r="F3" s="2" t="inlineStr">
        <is>
          <t>2025-11-30</t>
        </is>
      </c>
      <c r="G3" s="2" t="inlineStr">
        <is>
          <t>2025-09-19</t>
        </is>
      </c>
    </row>
    <row r="4">
      <c r="A4" s="2" t="inlineStr">
        <is>
          <t>SKU-2001</t>
        </is>
      </c>
      <c r="B4" s="2" t="inlineStr">
        <is>
          <t>A-01-01</t>
        </is>
      </c>
      <c r="C4" s="2" t="n">
        <v>60</v>
      </c>
      <c r="D4" s="2" t="inlineStr">
        <is>
          <t>U</t>
        </is>
      </c>
      <c r="E4" s="2" t="inlineStr">
        <is>
          <t>LOT-C1</t>
        </is>
      </c>
      <c r="F4" s="2" t="inlineStr">
        <is>
          <t>2026-03-31</t>
        </is>
      </c>
      <c r="G4" s="2" t="inlineStr">
        <is>
          <t>2025-09-19</t>
        </is>
      </c>
    </row>
    <row r="5">
      <c r="A5" s="2" t="inlineStr">
        <is>
          <t>SKU-2002</t>
        </is>
      </c>
      <c r="B5" s="2" t="inlineStr">
        <is>
          <t>B-01-01</t>
        </is>
      </c>
      <c r="C5" s="2" t="n">
        <v>40</v>
      </c>
      <c r="D5" s="2" t="inlineStr">
        <is>
          <t>L</t>
        </is>
      </c>
      <c r="E5" s="2" t="inlineStr">
        <is>
          <t>LOT-L1</t>
        </is>
      </c>
      <c r="F5" s="2" t="inlineStr">
        <is>
          <t>2025-10-20</t>
        </is>
      </c>
      <c r="G5" s="2" t="inlineStr">
        <is>
          <t>2025-09-18</t>
        </is>
      </c>
    </row>
    <row r="6">
      <c r="A6" s="2" t="inlineStr">
        <is>
          <t>SKU-3001</t>
        </is>
      </c>
      <c r="B6" s="2" t="inlineStr">
        <is>
          <t>B-01-01</t>
        </is>
      </c>
      <c r="C6" s="2" t="n">
        <v>15</v>
      </c>
      <c r="D6" s="2" t="inlineStr">
        <is>
          <t>COLIS</t>
        </is>
      </c>
      <c r="E6" s="2" t="inlineStr">
        <is>
          <t>LOT-M1</t>
        </is>
      </c>
      <c r="F6" s="2" t="inlineStr"/>
      <c r="G6" s="2" t="inlineStr">
        <is>
          <t>2025-09-18</t>
        </is>
      </c>
    </row>
    <row r="7">
      <c r="A7" s="2" t="inlineStr">
        <is>
          <t>SKU-3002</t>
        </is>
      </c>
      <c r="B7" s="2" t="inlineStr">
        <is>
          <t>B-01-02</t>
        </is>
      </c>
      <c r="C7" s="2" t="n">
        <v>12</v>
      </c>
      <c r="D7" s="2" t="inlineStr">
        <is>
          <t>COLIS</t>
        </is>
      </c>
      <c r="E7" s="2" t="inlineStr">
        <is>
          <t>LOT-M2</t>
        </is>
      </c>
      <c r="F7" s="2" t="inlineStr"/>
      <c r="G7" s="2" t="inlineStr">
        <is>
          <t>2025-09-18</t>
        </is>
      </c>
    </row>
    <row r="8">
      <c r="A8" s="2" t="inlineStr">
        <is>
          <t>SKU-4001</t>
        </is>
      </c>
      <c r="B8" s="2" t="inlineStr">
        <is>
          <t>B-01-02</t>
        </is>
      </c>
      <c r="C8" s="2" t="n">
        <v>20</v>
      </c>
      <c r="D8" s="2" t="inlineStr">
        <is>
          <t>PALETTE</t>
        </is>
      </c>
      <c r="E8" s="2" t="inlineStr">
        <is>
          <t>LOT-P1</t>
        </is>
      </c>
      <c r="F8" s="2" t="inlineStr"/>
      <c r="G8" s="2" t="inlineStr">
        <is>
          <t>2025-09-18</t>
        </is>
      </c>
    </row>
    <row r="9">
      <c r="A9" s="2" t="inlineStr">
        <is>
          <t>SKU-5001</t>
        </is>
      </c>
      <c r="B9" s="2" t="inlineStr">
        <is>
          <t>Q-01-01</t>
        </is>
      </c>
      <c r="C9" s="2" t="n">
        <v>5</v>
      </c>
      <c r="D9" s="2" t="inlineStr">
        <is>
          <t>KG</t>
        </is>
      </c>
      <c r="E9" s="2" t="inlineStr">
        <is>
          <t>LOT-Q1</t>
        </is>
      </c>
      <c r="F9" s="2" t="inlineStr">
        <is>
          <t>2025-09-25</t>
        </is>
      </c>
      <c r="G9" s="2" t="inlineStr">
        <is>
          <t>2025-09-20</t>
        </is>
      </c>
    </row>
    <row r="10">
      <c r="A10" s="2" t="inlineStr">
        <is>
          <t>SKU-6001</t>
        </is>
      </c>
      <c r="B10" s="2" t="inlineStr">
        <is>
          <t>A-01-02</t>
        </is>
      </c>
      <c r="C10" s="2" t="n">
        <v>0</v>
      </c>
      <c r="D10" s="2" t="inlineStr">
        <is>
          <t>U</t>
        </is>
      </c>
      <c r="E10" s="2" t="inlineStr">
        <is>
          <t>LOT-Z1</t>
        </is>
      </c>
      <c r="F10" s="2" t="inlineStr">
        <is>
          <t>2025-12-31</t>
        </is>
      </c>
      <c r="G10" s="2" t="inlineStr">
        <is>
          <t>2025-09-17</t>
        </is>
      </c>
    </row>
    <row r="11">
      <c r="A11" s="2" t="inlineStr">
        <is>
          <t>SKU-7001</t>
        </is>
      </c>
      <c r="B11" s="2" t="inlineStr">
        <is>
          <t>X-DC-01</t>
        </is>
      </c>
      <c r="C11" s="2" t="n">
        <v>6</v>
      </c>
      <c r="D11" s="2" t="inlineStr">
        <is>
          <t>COLIS</t>
        </is>
      </c>
      <c r="E11" s="2" t="inlineStr">
        <is>
          <t>LOT-X1</t>
        </is>
      </c>
      <c r="F11" s="2" t="inlineStr"/>
      <c r="G11" s="2" t="inlineStr">
        <is>
          <t>2025-09-20</t>
        </is>
      </c>
    </row>
  </sheetData>
  <conditionalFormatting sqref="F2:F2000">
    <cfRule type="expression" priority="1" dxfId="0">
      <formula>AND(LEN($F2)&gt;0, DATEVALUE($F2)&lt;TODAY())</formula>
    </cfRule>
    <cfRule type="expression" priority="2" dxfId="1">
      <formula>AND(LEN($F2)&gt;0, DATEVALUE($F2)&lt;=TODAY()+7, DATEVALUE($F2)&gt;=TODAY())</formula>
    </cfRule>
  </conditionalFormatting>
  <dataValidations count="1">
    <dataValidation sqref="D2:D2000" showErrorMessage="1" showInputMessage="1" allowBlank="1" type="list">
      <formula1>=Parametres!$B$2:$F$2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46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références en stock</t>
        </is>
      </c>
      <c r="B2" s="2">
        <f>COUNTA(UNIQUE(Inventaire!A2:A2000))</f>
        <v/>
      </c>
      <c r="C2" s="2" t="inlineStr">
        <is>
          <t>Nb SKUs distincts (Excel 365: UNIQUE)</t>
        </is>
      </c>
    </row>
    <row r="3">
      <c r="A3" s="2" t="inlineStr">
        <is>
          <t>Quantité totale</t>
        </is>
      </c>
      <c r="B3" s="2">
        <f>SUM(Inventaire!C2:C2000)</f>
        <v/>
      </c>
      <c r="C3" s="2" t="inlineStr">
        <is>
          <t>SUM(C:C)</t>
        </is>
      </c>
    </row>
    <row r="4">
      <c r="A4" s="2" t="inlineStr">
        <is>
          <t>Lots actifs</t>
        </is>
      </c>
      <c r="B4" s="2">
        <f>COUNTIF(Inventaire!E2:E2000, "&lt;&gt;")</f>
        <v/>
      </c>
      <c r="C4" s="2" t="inlineStr">
        <is>
          <t>COUNTIF(E:E,"&lt;&gt;")</t>
        </is>
      </c>
    </row>
    <row r="5">
      <c r="A5" s="2" t="inlineStr">
        <is>
          <t>DLC &lt; aujourd’hui</t>
        </is>
      </c>
      <c r="B5" s="2">
        <f>COUNTIF(Inventaire!F2:F2000, "&lt;"&amp;TODAY())</f>
        <v/>
      </c>
      <c r="C5" s="2" t="inlineStr">
        <is>
          <t>COUNTIF(F:F,"&lt;"&amp;TODAY())</t>
        </is>
      </c>
    </row>
    <row r="6">
      <c r="A6" s="2" t="inlineStr">
        <is>
          <t>DLC ≤ 7 jours</t>
        </is>
      </c>
      <c r="B6" s="2">
        <f>COUNTIF(Inventaire!F2:F2000, "&lt;="&amp;TODAY()+7)-COUNTIF(Inventaire!F2:F2000, "&lt;"&amp;TODAY())</f>
        <v/>
      </c>
      <c r="C6" s="2" t="inlineStr">
        <is>
          <t>Proches échéance</t>
        </is>
      </c>
    </row>
  </sheetData>
  <conditionalFormatting sqref="B2:B4">
    <cfRule type="colorScale" priority="1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5">
    <cfRule type="cellIs" priority="2" operator="greaterThan" dxfId="0">
      <formula>0</formula>
    </cfRule>
    <cfRule type="cellIs" priority="3" operator="equal" dxfId="2">
      <formula>0</formula>
    </cfRule>
    <cfRule type="expression" priority="6" dxfId="0">
      <formula>$B5&gt;0</formula>
    </cfRule>
  </conditionalFormatting>
  <conditionalFormatting sqref="B6">
    <cfRule type="cellIs" priority="4" operator="greaterThan" dxfId="3">
      <formula>0</formula>
    </cfRule>
    <cfRule type="cellIs" priority="5" operator="equal" dxfId="2">
      <formula>0</formula>
    </cfRule>
    <cfRule type="expression" priority="7" dxfId="3">
      <formula>$B6&gt;0</formula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2" customWidth="1" min="4" max="4"/>
    <col width="10" customWidth="1" min="5" max="5"/>
    <col width="16" customWidth="1" min="6" max="6"/>
    <col width="16" customWidth="1" min="7" max="7"/>
    <col width="18" customWidth="1" min="8" max="8"/>
    <col width="16" customWidth="1" min="9" max="9"/>
    <col width="28" customWidth="1" min="10" max="10"/>
  </cols>
  <sheetData>
    <row r="1">
      <c r="A1" s="1" t="inlineStr">
        <is>
          <t>Type(MVT/IN/OUT/ADJ)</t>
        </is>
      </c>
      <c r="B1" s="1" t="inlineStr">
        <is>
          <t>Date</t>
        </is>
      </c>
      <c r="C1" s="1" t="inlineStr">
        <is>
          <t>SKU</t>
        </is>
      </c>
      <c r="D1" s="1" t="inlineStr">
        <is>
          <t>Quantite</t>
        </is>
      </c>
      <c r="E1" s="1" t="inlineStr">
        <is>
          <t>Unite</t>
        </is>
      </c>
      <c r="F1" s="1" t="inlineStr">
        <is>
          <t>Source</t>
        </is>
      </c>
      <c r="G1" s="1" t="inlineStr">
        <is>
          <t>Destination</t>
        </is>
      </c>
      <c r="H1" s="1" t="inlineStr">
        <is>
          <t>RefDoc</t>
        </is>
      </c>
      <c r="I1" s="1" t="inlineStr">
        <is>
          <t>Utilisateur</t>
        </is>
      </c>
      <c r="J1" s="1" t="inlineStr">
        <is>
          <t>Commentaire</t>
        </is>
      </c>
    </row>
    <row r="2">
      <c r="A2" s="2" t="inlineStr">
        <is>
          <t>IN</t>
        </is>
      </c>
      <c r="B2" s="4" t="n">
        <v>45918.41666666666</v>
      </c>
      <c r="C2" s="2" t="inlineStr">
        <is>
          <t>SKU-2002</t>
        </is>
      </c>
      <c r="D2" s="2" t="n">
        <v>20</v>
      </c>
      <c r="E2" s="2" t="inlineStr">
        <is>
          <t>L</t>
        </is>
      </c>
      <c r="F2" s="2" t="inlineStr">
        <is>
          <t>RECEPTION</t>
        </is>
      </c>
      <c r="G2" s="2" t="inlineStr">
        <is>
          <t>B-01-01</t>
        </is>
      </c>
      <c r="H2" s="2" t="inlineStr">
        <is>
          <t>ASN-1001</t>
        </is>
      </c>
      <c r="I2" s="2" t="inlineStr">
        <is>
          <t>op1</t>
        </is>
      </c>
      <c r="J2" s="2" t="inlineStr"/>
    </row>
    <row r="3">
      <c r="A3" s="2" t="inlineStr">
        <is>
          <t>IN</t>
        </is>
      </c>
      <c r="B3" s="4" t="n">
        <v>45918.41666666666</v>
      </c>
      <c r="C3" s="2" t="inlineStr">
        <is>
          <t>SKU-3001</t>
        </is>
      </c>
      <c r="D3" s="2" t="n">
        <v>10</v>
      </c>
      <c r="E3" s="2" t="inlineStr">
        <is>
          <t>COLIS</t>
        </is>
      </c>
      <c r="F3" s="2" t="inlineStr">
        <is>
          <t>RECEPTION</t>
        </is>
      </c>
      <c r="G3" s="2" t="inlineStr">
        <is>
          <t>B-01-01</t>
        </is>
      </c>
      <c r="H3" s="2" t="inlineStr">
        <is>
          <t>ASN-1001</t>
        </is>
      </c>
      <c r="I3" s="2" t="inlineStr">
        <is>
          <t>op1</t>
        </is>
      </c>
      <c r="J3" s="2" t="inlineStr"/>
    </row>
    <row r="4">
      <c r="A4" s="2" t="inlineStr">
        <is>
          <t>MVT</t>
        </is>
      </c>
      <c r="B4" s="4" t="n">
        <v>45919.41666666666</v>
      </c>
      <c r="C4" s="2" t="inlineStr">
        <is>
          <t>SKU-1001</t>
        </is>
      </c>
      <c r="D4" s="2" t="n">
        <v>30</v>
      </c>
      <c r="E4" s="2" t="inlineStr">
        <is>
          <t>U</t>
        </is>
      </c>
      <c r="F4" s="2" t="inlineStr">
        <is>
          <t>B-01-01</t>
        </is>
      </c>
      <c r="G4" s="2" t="inlineStr">
        <is>
          <t>A-01-01</t>
        </is>
      </c>
      <c r="H4" s="2" t="inlineStr">
        <is>
          <t>MVT-11</t>
        </is>
      </c>
      <c r="I4" s="2" t="inlineStr">
        <is>
          <t>op2</t>
        </is>
      </c>
      <c r="J4" s="2" t="inlineStr">
        <is>
          <t>réappro picking</t>
        </is>
      </c>
    </row>
    <row r="5">
      <c r="A5" s="2" t="inlineStr">
        <is>
          <t>OUT</t>
        </is>
      </c>
      <c r="B5" s="4" t="n">
        <v>45919.41666666666</v>
      </c>
      <c r="C5" s="2" t="inlineStr">
        <is>
          <t>SKU-1002</t>
        </is>
      </c>
      <c r="D5" s="2" t="n">
        <v>10</v>
      </c>
      <c r="E5" s="2" t="inlineStr">
        <is>
          <t>U</t>
        </is>
      </c>
      <c r="F5" s="2" t="inlineStr">
        <is>
          <t>A-01-02</t>
        </is>
      </c>
      <c r="G5" s="2" t="inlineStr">
        <is>
          <t>EXPEDITION</t>
        </is>
      </c>
      <c r="H5" s="2" t="inlineStr">
        <is>
          <t>ORD-2001</t>
        </is>
      </c>
      <c r="I5" s="2" t="inlineStr">
        <is>
          <t>op3</t>
        </is>
      </c>
      <c r="J5" s="2" t="inlineStr"/>
    </row>
    <row r="6">
      <c r="A6" s="2" t="inlineStr">
        <is>
          <t>OUT</t>
        </is>
      </c>
      <c r="B6" s="4" t="n">
        <v>45920.41666666666</v>
      </c>
      <c r="C6" s="2" t="inlineStr">
        <is>
          <t>SKU-7001</t>
        </is>
      </c>
      <c r="D6" s="2" t="n">
        <v>4</v>
      </c>
      <c r="E6" s="2" t="inlineStr">
        <is>
          <t>COLIS</t>
        </is>
      </c>
      <c r="F6" s="2" t="inlineStr">
        <is>
          <t>X-DC-01</t>
        </is>
      </c>
      <c r="G6" s="2" t="inlineStr">
        <is>
          <t>EXPEDITION</t>
        </is>
      </c>
      <c r="H6" s="2" t="inlineStr">
        <is>
          <t>ORD-2002</t>
        </is>
      </c>
      <c r="I6" s="2" t="inlineStr">
        <is>
          <t>op2</t>
        </is>
      </c>
      <c r="J6" s="2" t="inlineStr"/>
    </row>
    <row r="7">
      <c r="A7" s="2" t="inlineStr">
        <is>
          <t>ADJ</t>
        </is>
      </c>
      <c r="B7" s="4" t="n">
        <v>45920.41666666666</v>
      </c>
      <c r="C7" s="2" t="inlineStr">
        <is>
          <t>SKU-5001</t>
        </is>
      </c>
      <c r="D7" s="2" t="n">
        <v>-1</v>
      </c>
      <c r="E7" s="2" t="inlineStr">
        <is>
          <t>KG</t>
        </is>
      </c>
      <c r="F7" s="2" t="inlineStr">
        <is>
          <t>Q-01-01</t>
        </is>
      </c>
      <c r="G7" s="2" t="inlineStr">
        <is>
          <t>Q-01-01</t>
        </is>
      </c>
      <c r="H7" s="2" t="inlineStr">
        <is>
          <t>ADJ-01</t>
        </is>
      </c>
      <c r="I7" s="2" t="inlineStr">
        <is>
          <t>op1</t>
        </is>
      </c>
      <c r="J7" s="2" t="inlineStr">
        <is>
          <t>écart qualité</t>
        </is>
      </c>
    </row>
  </sheetData>
  <dataValidations count="1">
    <dataValidation sqref="E2:E2000" showErrorMessage="1" showInputMessage="1" allowBlank="1" type="list">
      <formula1>=Parametres!$B$2:$F$2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46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IN (réception/retour)</t>
        </is>
      </c>
      <c r="B2" s="2">
        <f>COUNTIF(Mouvements!A2:A2000,"IN")</f>
        <v/>
      </c>
      <c r="C2" s="2" t="inlineStr">
        <is>
          <t>COUNTIF(A:A,"IN")</t>
        </is>
      </c>
    </row>
    <row r="3">
      <c r="A3" s="2" t="inlineStr">
        <is>
          <t>Nb OUT (expédition)</t>
        </is>
      </c>
      <c r="B3" s="2">
        <f>COUNTIF(Mouvements!A2:A2000,"OUT")</f>
        <v/>
      </c>
      <c r="C3" s="2" t="inlineStr">
        <is>
          <t>COUNTIF(A:A,"OUT")</t>
        </is>
      </c>
    </row>
    <row r="4">
      <c r="A4" s="2" t="inlineStr">
        <is>
          <t>Nb MVT (transferts)</t>
        </is>
      </c>
      <c r="B4" s="2">
        <f>COUNTIF(Mouvements!A2:A2000,"MVT")</f>
        <v/>
      </c>
      <c r="C4" s="2" t="inlineStr">
        <is>
          <t>COUNTIF(A:A,"MVT")</t>
        </is>
      </c>
    </row>
    <row r="5">
      <c r="A5" s="2" t="inlineStr">
        <is>
          <t>Nb ADJ (ajustements)</t>
        </is>
      </c>
      <c r="B5" s="2">
        <f>COUNTIF(Mouvements!A2:A2000,"ADJ")</f>
        <v/>
      </c>
      <c r="C5" s="2" t="inlineStr">
        <is>
          <t>COUNTIF(A:A,"ADJ")</t>
        </is>
      </c>
    </row>
    <row r="6">
      <c r="A6" s="2" t="inlineStr">
        <is>
          <t>Quantité IN totale</t>
        </is>
      </c>
      <c r="B6" s="2">
        <f>SUMIF(Mouvements!A2:A2000,"IN",Mouvements!D2:D2000)</f>
        <v/>
      </c>
      <c r="C6" s="2" t="inlineStr">
        <is>
          <t>SUMIF(A:A,"IN",D:D)</t>
        </is>
      </c>
    </row>
    <row r="7">
      <c r="A7" s="2" t="inlineStr">
        <is>
          <t>Quantité OUT totale</t>
        </is>
      </c>
      <c r="B7" s="2">
        <f>SUMIF(Mouvements!A2:A2000,"OUT",Mouvements!D2:D2000)</f>
        <v/>
      </c>
      <c r="C7" s="2" t="inlineStr">
        <is>
          <t>SUMIF(A:A,"OUT",D:D)</t>
        </is>
      </c>
    </row>
  </sheetData>
  <conditionalFormatting sqref="B2:B5">
    <cfRule type="colorScale" priority="1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6:B7">
    <cfRule type="dataBar" priority="2">
      <dataBar showValue="1">
        <cfvo type="min"/>
        <cfvo type="max"/>
        <color rgb="001F4E78"/>
      </dataBar>
    </cfRule>
  </conditionalFormatting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18" customWidth="1" min="4" max="4"/>
    <col width="16" customWidth="1" min="5" max="5"/>
    <col width="16" customWidth="1" min="6" max="6"/>
    <col width="10" customWidth="1" min="7" max="7"/>
    <col width="16" customWidth="1" min="8" max="8"/>
    <col width="14" customWidth="1" min="9" max="9"/>
    <col width="16" customWidth="1" min="10" max="10"/>
    <col width="14" customWidth="1" min="11" max="11"/>
    <col width="14" customWidth="1" min="12" max="12"/>
  </cols>
  <sheetData>
    <row r="1">
      <c r="A1" s="1" t="inlineStr">
        <is>
          <t>ASN/PO</t>
        </is>
      </c>
      <c r="B1" s="1" t="inlineStr">
        <is>
          <t>Date</t>
        </is>
      </c>
      <c r="C1" s="1" t="inlineStr">
        <is>
          <t>Fournisseur</t>
        </is>
      </c>
      <c r="D1" s="1" t="inlineStr">
        <is>
          <t>SKU</t>
        </is>
      </c>
      <c r="E1" s="1" t="inlineStr">
        <is>
          <t>QuantitePrevue</t>
        </is>
      </c>
      <c r="F1" s="1" t="inlineStr">
        <is>
          <t>QuantiteRecue</t>
        </is>
      </c>
      <c r="G1" s="1" t="inlineStr">
        <is>
          <t>Unite</t>
        </is>
      </c>
      <c r="H1" s="1" t="inlineStr">
        <is>
          <t>Lot/Serie</t>
        </is>
      </c>
      <c r="I1" s="1" t="inlineStr">
        <is>
          <t>DLC</t>
        </is>
      </c>
      <c r="J1" s="1" t="inlineStr">
        <is>
          <t>EmpSuggere</t>
        </is>
      </c>
      <c r="K1" s="1" t="inlineStr">
        <is>
          <t>StatutLigne</t>
        </is>
      </c>
      <c r="L1" s="1" t="inlineStr">
        <is>
          <t>StatutDoc</t>
        </is>
      </c>
    </row>
    <row r="2">
      <c r="A2" s="2" t="inlineStr">
        <is>
          <t>ASN-1001</t>
        </is>
      </c>
      <c r="B2" s="4" t="n">
        <v>45918.41666666666</v>
      </c>
      <c r="C2" s="2" t="inlineStr">
        <is>
          <t>LubriCo</t>
        </is>
      </c>
      <c r="D2" s="2" t="inlineStr">
        <is>
          <t>SKU-2002</t>
        </is>
      </c>
      <c r="E2" s="2" t="n">
        <v>20</v>
      </c>
      <c r="F2" s="2" t="n">
        <v>20</v>
      </c>
      <c r="G2" s="2" t="inlineStr">
        <is>
          <t>L</t>
        </is>
      </c>
      <c r="H2" s="2" t="inlineStr">
        <is>
          <t>LOT-L1</t>
        </is>
      </c>
      <c r="I2" s="2" t="inlineStr">
        <is>
          <t>2025-10-20</t>
        </is>
      </c>
      <c r="J2" s="2" t="inlineStr">
        <is>
          <t>B-01-01</t>
        </is>
      </c>
      <c r="K2" s="2" t="inlineStr">
        <is>
          <t>RECU</t>
        </is>
      </c>
      <c r="L2" s="2" t="inlineStr">
        <is>
          <t>CLOTURE</t>
        </is>
      </c>
    </row>
    <row r="3">
      <c r="A3" s="2" t="inlineStr">
        <is>
          <t>ASN-1002</t>
        </is>
      </c>
      <c r="B3" s="4" t="n">
        <v>45919.41666666666</v>
      </c>
      <c r="C3" s="2" t="inlineStr">
        <is>
          <t>Motrix</t>
        </is>
      </c>
      <c r="D3" s="2" t="inlineStr">
        <is>
          <t>SKU-3001</t>
        </is>
      </c>
      <c r="E3" s="2" t="n">
        <v>10</v>
      </c>
      <c r="F3" s="2" t="n">
        <v>10</v>
      </c>
      <c r="G3" s="2" t="inlineStr">
        <is>
          <t>COLIS</t>
        </is>
      </c>
      <c r="H3" s="2" t="inlineStr">
        <is>
          <t>LOT-M1</t>
        </is>
      </c>
      <c r="I3" s="2" t="inlineStr"/>
      <c r="J3" s="2" t="inlineStr">
        <is>
          <t>B-01-01</t>
        </is>
      </c>
      <c r="K3" s="2" t="inlineStr">
        <is>
          <t>RECU</t>
        </is>
      </c>
      <c r="L3" s="2" t="inlineStr">
        <is>
          <t>CLOTURE</t>
        </is>
      </c>
    </row>
    <row r="4">
      <c r="A4" s="2" t="inlineStr">
        <is>
          <t>ASN-1003</t>
        </is>
      </c>
      <c r="B4" s="4" t="n">
        <v>45920.41666666666</v>
      </c>
      <c r="C4" s="2" t="inlineStr">
        <is>
          <t>PlastX</t>
        </is>
      </c>
      <c r="D4" s="2" t="inlineStr">
        <is>
          <t>SKU-5001</t>
        </is>
      </c>
      <c r="E4" s="2" t="n">
        <v>6</v>
      </c>
      <c r="F4" s="2" t="n">
        <v>5</v>
      </c>
      <c r="G4" s="2" t="inlineStr">
        <is>
          <t>KG</t>
        </is>
      </c>
      <c r="H4" s="2" t="inlineStr">
        <is>
          <t>LOT-Q1</t>
        </is>
      </c>
      <c r="I4" s="2" t="inlineStr">
        <is>
          <t>2025-09-25</t>
        </is>
      </c>
      <c r="J4" s="2" t="inlineStr">
        <is>
          <t>Q-01-01</t>
        </is>
      </c>
      <c r="K4" s="2" t="inlineStr">
        <is>
          <t>ECART</t>
        </is>
      </c>
      <c r="L4" s="2" t="inlineStr">
        <is>
          <t>EN COURS</t>
        </is>
      </c>
    </row>
  </sheetData>
  <conditionalFormatting sqref="E2:F2000">
    <cfRule type="expression" priority="1" dxfId="1">
      <formula>$E2&lt;&gt;$F2</formula>
    </cfRule>
  </conditionalFormatting>
  <dataValidations count="3">
    <dataValidation sqref="G2:G2000" showErrorMessage="1" showInputMessage="1" allowBlank="1" type="list">
      <formula1>=Parametres!$B$2:$F$2</formula1>
    </dataValidation>
    <dataValidation sqref="K2:K2000" showErrorMessage="1" showInputMessage="1" allowBlank="1" type="list">
      <formula1>=Parametres!$B$6:$F$6</formula1>
    </dataValidation>
    <dataValidation sqref="L2:L2000" showErrorMessage="1" showInputMessage="1" allowBlank="1" type="list">
      <formula1>=Parametres!$B$5:$E$5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  <col width="46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Lignes reçues (RECU)</t>
        </is>
      </c>
      <c r="B2" s="2">
        <f>COUNTIF(Receptions!K2:K2000,"RECU")</f>
        <v/>
      </c>
      <c r="C2" s="2" t="inlineStr">
        <is>
          <t>COUNTIF(K:K,"RECU")</t>
        </is>
      </c>
    </row>
    <row r="3">
      <c r="A3" s="2" t="inlineStr">
        <is>
          <t>Lignes en écart</t>
        </is>
      </c>
      <c r="B3" s="2">
        <f>COUNTIF(Receptions!K2:K2000,"ECART")</f>
        <v/>
      </c>
      <c r="C3" s="2" t="inlineStr">
        <is>
          <t>COUNTIF(K:K,"ECART")</t>
        </is>
      </c>
    </row>
    <row r="4">
      <c r="A4" s="2" t="inlineStr">
        <is>
          <t>% complétion (Qté reçue / prévue)</t>
        </is>
      </c>
      <c r="B4" s="5">
        <f>IFERROR(SUM(Receptions!F2:F2000)/SUM(Receptions!E2:E2000),"")</f>
        <v/>
      </c>
      <c r="C4" s="2" t="inlineStr">
        <is>
          <t>SUM(F:F)/SUM(E:E)</t>
        </is>
      </c>
    </row>
    <row r="5">
      <c r="A5" s="2" t="inlineStr">
        <is>
          <t>Docs clôturés</t>
        </is>
      </c>
      <c r="B5" s="2">
        <f>COUNTIF(Receptions!L2:L2000,"CLOTURE")</f>
        <v/>
      </c>
      <c r="C5" s="2" t="inlineStr">
        <is>
          <t>COUNTIF(L:L,"CLOTURE")</t>
        </is>
      </c>
    </row>
  </sheetData>
  <conditionalFormatting sqref="B2">
    <cfRule type="colorScale" priority="1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3">
    <cfRule type="cellIs" priority="2" operator="greaterThan" dxfId="0">
      <formula>0</formula>
    </cfRule>
    <cfRule type="cellIs" priority="3" operator="equal" dxfId="2">
      <formula>0</formula>
    </cfRule>
    <cfRule type="expression" priority="11" dxfId="0">
      <formula>$B3&gt;0</formula>
    </cfRule>
  </conditionalFormatting>
  <conditionalFormatting sqref="B4">
    <cfRule type="cellIs" priority="4" operator="greaterThanOrEqual" dxfId="2">
      <formula>0.95</formula>
    </cfRule>
    <cfRule type="cellIs" priority="5" operator="between" dxfId="3">
      <formula>0.8</formula>
      <formula>0.95</formula>
    </cfRule>
    <cfRule type="cellIs" priority="6" operator="lessThan" dxfId="0">
      <formula>0.8</formula>
    </cfRule>
    <cfRule type="expression" priority="8" dxfId="2">
      <formula>$B4&gt;=0.95</formula>
    </cfRule>
    <cfRule type="expression" priority="9" dxfId="3">
      <formula>AND($B4&gt;=0.90,$B4&lt;0.95)</formula>
    </cfRule>
    <cfRule type="expression" priority="10" dxfId="0">
      <formula>$B4&lt;0.90</formula>
    </cfRule>
  </conditionalFormatting>
  <conditionalFormatting sqref="B5">
    <cfRule type="colorScale" priority="7">
      <colorScale>
        <cfvo type="min"/>
        <cfvo type="percentile" val="50"/>
        <cfvo type="max"/>
        <color rgb="00D9E1F2"/>
        <color rgb="00FFEB84"/>
        <color rgb="00C6EFCE"/>
      </colorScale>
    </cfRule>
  </conditionalFormatting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18" customWidth="1" min="4" max="4"/>
    <col width="16" customWidth="1" min="5" max="5"/>
    <col width="16" customWidth="1" min="6" max="6"/>
    <col width="10" customWidth="1" min="7" max="7"/>
    <col width="16" customWidth="1" min="8" max="8"/>
    <col width="16" customWidth="1" min="9" max="9"/>
    <col width="14" customWidth="1" min="10" max="10"/>
    <col width="14" customWidth="1" min="11" max="11"/>
    <col width="28" customWidth="1" min="12" max="12"/>
  </cols>
  <sheetData>
    <row r="1">
      <c r="A1" s="1" t="inlineStr">
        <is>
          <t>Ordre</t>
        </is>
      </c>
      <c r="B1" s="1" t="inlineStr">
        <is>
          <t>Date</t>
        </is>
      </c>
      <c r="C1" s="1" t="inlineStr">
        <is>
          <t>Client</t>
        </is>
      </c>
      <c r="D1" s="1" t="inlineStr">
        <is>
          <t>SKU</t>
        </is>
      </c>
      <c r="E1" s="1" t="inlineStr">
        <is>
          <t>QuantitePrevue</t>
        </is>
      </c>
      <c r="F1" s="1" t="inlineStr">
        <is>
          <t>QuantitePreparee</t>
        </is>
      </c>
      <c r="G1" s="1" t="inlineStr">
        <is>
          <t>Unite</t>
        </is>
      </c>
      <c r="H1" s="1" t="inlineStr">
        <is>
          <t>EmpSource</t>
        </is>
      </c>
      <c r="I1" s="1" t="inlineStr">
        <is>
          <t>Transporteur</t>
        </is>
      </c>
      <c r="J1" s="1" t="inlineStr">
        <is>
          <t>StatutLigne</t>
        </is>
      </c>
      <c r="K1" s="1" t="inlineStr">
        <is>
          <t>StatutDoc</t>
        </is>
      </c>
      <c r="L1" s="1" t="inlineStr">
        <is>
          <t>Commentaire</t>
        </is>
      </c>
    </row>
    <row r="2">
      <c r="A2" s="2" t="inlineStr">
        <is>
          <t>ORD-2001</t>
        </is>
      </c>
      <c r="B2" s="4" t="n">
        <v>45919.41666666666</v>
      </c>
      <c r="C2" s="2" t="inlineStr">
        <is>
          <t>Helios</t>
        </is>
      </c>
      <c r="D2" s="2" t="inlineStr">
        <is>
          <t>SKU-1002</t>
        </is>
      </c>
      <c r="E2" s="2" t="n">
        <v>10</v>
      </c>
      <c r="F2" s="2" t="n">
        <v>10</v>
      </c>
      <c r="G2" s="2" t="inlineStr">
        <is>
          <t>U</t>
        </is>
      </c>
      <c r="H2" s="2" t="inlineStr">
        <is>
          <t>A-01-02</t>
        </is>
      </c>
      <c r="I2" s="2" t="inlineStr">
        <is>
          <t>FASTROAD</t>
        </is>
      </c>
      <c r="J2" s="2" t="inlineStr">
        <is>
          <t>LIVRE</t>
        </is>
      </c>
      <c r="K2" s="2" t="inlineStr">
        <is>
          <t>CLOTURE</t>
        </is>
      </c>
      <c r="L2" s="2" t="inlineStr"/>
    </row>
    <row r="3">
      <c r="A3" s="2" t="inlineStr">
        <is>
          <t>ORD-2002</t>
        </is>
      </c>
      <c r="B3" s="4" t="n">
        <v>45920.41666666666</v>
      </c>
      <c r="C3" s="2" t="inlineStr">
        <is>
          <t>Helios</t>
        </is>
      </c>
      <c r="D3" s="2" t="inlineStr">
        <is>
          <t>SKU-7001</t>
        </is>
      </c>
      <c r="E3" s="2" t="n">
        <v>5</v>
      </c>
      <c r="F3" s="2" t="n">
        <v>4</v>
      </c>
      <c r="G3" s="2" t="inlineStr">
        <is>
          <t>COLIS</t>
        </is>
      </c>
      <c r="H3" s="2" t="inlineStr">
        <is>
          <t>X-DC-01</t>
        </is>
      </c>
      <c r="I3" s="2" t="inlineStr">
        <is>
          <t>FASTROAD</t>
        </is>
      </c>
      <c r="J3" s="2" t="inlineStr">
        <is>
          <t>PREPARE</t>
        </is>
      </c>
      <c r="K3" s="2" t="inlineStr">
        <is>
          <t>EN COURS</t>
        </is>
      </c>
      <c r="L3" s="2" t="inlineStr">
        <is>
          <t>1 colis en attente</t>
        </is>
      </c>
    </row>
    <row r="4">
      <c r="A4" s="2" t="inlineStr">
        <is>
          <t>ORD-2003</t>
        </is>
      </c>
      <c r="B4" s="4" t="n">
        <v>45920.41666666666</v>
      </c>
      <c r="C4" s="2" t="inlineStr">
        <is>
          <t>Epsilon</t>
        </is>
      </c>
      <c r="D4" s="2" t="inlineStr">
        <is>
          <t>SKU-3002</t>
        </is>
      </c>
      <c r="E4" s="2" t="n">
        <v>8</v>
      </c>
      <c r="F4" s="2" t="n">
        <v>8</v>
      </c>
      <c r="G4" s="2" t="inlineStr">
        <is>
          <t>COLIS</t>
        </is>
      </c>
      <c r="H4" s="2" t="inlineStr">
        <is>
          <t>B-01-02</t>
        </is>
      </c>
      <c r="I4" s="2" t="inlineStr">
        <is>
          <t>INTERNE</t>
        </is>
      </c>
      <c r="J4" s="2" t="inlineStr">
        <is>
          <t>LIVRE</t>
        </is>
      </c>
      <c r="K4" s="2" t="inlineStr">
        <is>
          <t>CLOTURE</t>
        </is>
      </c>
      <c r="L4" s="2" t="inlineStr"/>
    </row>
  </sheetData>
  <conditionalFormatting sqref="E2:F2000">
    <cfRule type="expression" priority="1" dxfId="1">
      <formula>$E2&lt;&gt;$F2</formula>
    </cfRule>
  </conditionalFormatting>
  <dataValidations count="4">
    <dataValidation sqref="G2:G2000" showErrorMessage="1" showInputMessage="1" allowBlank="1" type="list">
      <formula1>=Parametres!$B$2:$F$2</formula1>
    </dataValidation>
    <dataValidation sqref="I2:I2000" showErrorMessage="1" showInputMessage="1" allowBlank="1" type="list">
      <formula1>=Parametres!$B$7:$E$7</formula1>
    </dataValidation>
    <dataValidation sqref="J2:J2000" showErrorMessage="1" showInputMessage="1" allowBlank="1" type="list">
      <formula1>=Parametres!$B$6:$F$6</formula1>
    </dataValidation>
    <dataValidation sqref="K2:K2000" showErrorMessage="1" showInputMessage="1" allowBlank="1" type="list">
      <formula1>=Parametres!$B$5:$E$5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cols>
    <col width="36" customWidth="1" min="1" max="1"/>
    <col width="22" customWidth="1" min="2" max="2"/>
    <col width="46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Lignes expédiées (LIVRE)</t>
        </is>
      </c>
      <c r="B2" s="2">
        <f>COUNTIF(Expeditions!J2:J2000,"LIVRE")</f>
        <v/>
      </c>
      <c r="C2" s="2" t="inlineStr">
        <is>
          <t>COUNTIF(J:J,"LIVRE")</t>
        </is>
      </c>
    </row>
    <row r="3">
      <c r="A3" s="2" t="inlineStr">
        <is>
          <t>% complétion préparation</t>
        </is>
      </c>
      <c r="B3" s="5">
        <f>IFERROR(SUM(Expeditions!F2:F2000)/SUM(Expeditions!E2:E2000),"")</f>
        <v/>
      </c>
      <c r="C3" s="2" t="inlineStr">
        <is>
          <t>SUM(F:F)/SUM(E:E)</t>
        </is>
      </c>
    </row>
    <row r="4">
      <c r="A4" s="2" t="inlineStr">
        <is>
          <t>Docs clôturés</t>
        </is>
      </c>
      <c r="B4" s="2">
        <f>COUNTIF(Expeditions!K2:K2000,"CLOTURE")</f>
        <v/>
      </c>
      <c r="C4" s="2" t="inlineStr">
        <is>
          <t>COUNTIF(K:K,"CLOTURE")</t>
        </is>
      </c>
    </row>
    <row r="5">
      <c r="A5" s="2" t="inlineStr">
        <is>
          <t>En cours (doc)</t>
        </is>
      </c>
      <c r="B5" s="2">
        <f>COUNTIF(Expeditions!K2:K2000,"EN COURS")</f>
        <v/>
      </c>
      <c r="C5" s="2" t="inlineStr">
        <is>
          <t>COUNTIF(K:K,"EN COURS")</t>
        </is>
      </c>
    </row>
  </sheetData>
  <conditionalFormatting sqref="B2">
    <cfRule type="colorScale" priority="1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3">
    <cfRule type="cellIs" priority="2" operator="greaterThanOrEqual" dxfId="2">
      <formula>0.95</formula>
    </cfRule>
    <cfRule type="cellIs" priority="3" operator="between" dxfId="3">
      <formula>0.8</formula>
      <formula>0.95</formula>
    </cfRule>
    <cfRule type="cellIs" priority="4" operator="lessThan" dxfId="0">
      <formula>0.8</formula>
    </cfRule>
    <cfRule type="expression" priority="8" dxfId="2">
      <formula>$B3&gt;=0.95</formula>
    </cfRule>
    <cfRule type="expression" priority="9" dxfId="3">
      <formula>AND($B3&gt;=0.90,$B3&lt;0.95)</formula>
    </cfRule>
    <cfRule type="expression" priority="10" dxfId="0">
      <formula>$B3&lt;0.90</formula>
    </cfRule>
  </conditionalFormatting>
  <conditionalFormatting sqref="B4">
    <cfRule type="colorScale" priority="5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5">
    <cfRule type="cellIs" priority="6" operator="greaterThan" dxfId="3">
      <formula>0</formula>
    </cfRule>
    <cfRule type="cellIs" priority="7" operator="equal" dxfId="2">
      <formula>0</formula>
    </cfRule>
    <cfRule type="expression" priority="11" dxfId="3">
      <formula>$B5&gt;0</formula>
    </cfRule>
  </conditionalFormatting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0" customWidth="1" min="3" max="3"/>
    <col width="18" customWidth="1" min="4" max="4"/>
    <col width="22" customWidth="1" min="5" max="5"/>
    <col width="20" customWidth="1" min="6" max="6"/>
    <col width="12" customWidth="1" min="7" max="7"/>
    <col width="16" customWidth="1" min="8" max="8"/>
    <col width="18" customWidth="1" min="9" max="9"/>
    <col width="18" customWidth="1" min="10" max="10"/>
    <col width="28" customWidth="1" min="11" max="11"/>
  </cols>
  <sheetData>
    <row r="1">
      <c r="A1" s="1" t="inlineStr">
        <is>
          <t>Vague</t>
        </is>
      </c>
      <c r="B1" s="1" t="inlineStr">
        <is>
          <t>Ordre</t>
        </is>
      </c>
      <c r="C1" s="1" t="inlineStr">
        <is>
          <t>Priorite</t>
        </is>
      </c>
      <c r="D1" s="1" t="inlineStr">
        <is>
          <t>Date</t>
        </is>
      </c>
      <c r="E1" s="1" t="inlineStr">
        <is>
          <t>Client</t>
        </is>
      </c>
      <c r="F1" s="1" t="inlineStr">
        <is>
          <t>Type(Unitaire/Colis/Palette)</t>
        </is>
      </c>
      <c r="G1" s="1" t="inlineStr">
        <is>
          <t>Statut</t>
        </is>
      </c>
      <c r="H1" s="1" t="inlineStr">
        <is>
          <t>Transporteur</t>
        </is>
      </c>
      <c r="I1" s="1" t="inlineStr">
        <is>
          <t>CreneauDebut</t>
        </is>
      </c>
      <c r="J1" s="1" t="inlineStr">
        <is>
          <t>CreneauFin</t>
        </is>
      </c>
      <c r="K1" s="1" t="inlineStr">
        <is>
          <t>Commentaires</t>
        </is>
      </c>
    </row>
    <row r="2">
      <c r="A2" s="2" t="inlineStr">
        <is>
          <t>W1</t>
        </is>
      </c>
      <c r="B2" s="2" t="inlineStr">
        <is>
          <t>ORD-2002</t>
        </is>
      </c>
      <c r="C2" s="2" t="inlineStr">
        <is>
          <t>2</t>
        </is>
      </c>
      <c r="D2" s="4" t="n">
        <v>45920.41666666666</v>
      </c>
      <c r="E2" s="2" t="inlineStr">
        <is>
          <t>Helios</t>
        </is>
      </c>
      <c r="F2" s="2" t="inlineStr">
        <is>
          <t>COLIS</t>
        </is>
      </c>
      <c r="G2" s="2" t="inlineStr">
        <is>
          <t>EN COURS</t>
        </is>
      </c>
      <c r="H2" s="2" t="inlineStr">
        <is>
          <t>FASTROAD</t>
        </is>
      </c>
      <c r="I2" s="4" t="n">
        <v>45920.375</v>
      </c>
      <c r="J2" s="4" t="n">
        <v>45920.5</v>
      </c>
      <c r="K2" s="2" t="inlineStr">
        <is>
          <t>A préparer en priorité</t>
        </is>
      </c>
    </row>
    <row r="3">
      <c r="A3" s="2" t="inlineStr">
        <is>
          <t>W1</t>
        </is>
      </c>
      <c r="B3" s="2" t="inlineStr">
        <is>
          <t>ORD-2003</t>
        </is>
      </c>
      <c r="C3" s="2" t="inlineStr">
        <is>
          <t>3</t>
        </is>
      </c>
      <c r="D3" s="4" t="n">
        <v>45920.41666666666</v>
      </c>
      <c r="E3" s="2" t="inlineStr">
        <is>
          <t>Epsilon</t>
        </is>
      </c>
      <c r="F3" s="2" t="inlineStr">
        <is>
          <t>COLIS</t>
        </is>
      </c>
      <c r="G3" s="2" t="inlineStr">
        <is>
          <t>TERMINE</t>
        </is>
      </c>
      <c r="H3" s="2" t="inlineStr">
        <is>
          <t>INTERNE</t>
        </is>
      </c>
      <c r="I3" s="4" t="n">
        <v>45920.41666666666</v>
      </c>
      <c r="J3" s="4" t="n">
        <v>45920.45833333334</v>
      </c>
      <c r="K3" s="2" t="inlineStr">
        <is>
          <t>OK</t>
        </is>
      </c>
    </row>
    <row r="4">
      <c r="A4" s="2" t="inlineStr">
        <is>
          <t>W2</t>
        </is>
      </c>
      <c r="B4" s="2" t="inlineStr">
        <is>
          <t>ORD-2004</t>
        </is>
      </c>
      <c r="C4" s="2" t="inlineStr">
        <is>
          <t>1</t>
        </is>
      </c>
      <c r="D4" s="4" t="n">
        <v>45921.41666666666</v>
      </c>
      <c r="E4" s="2" t="inlineStr">
        <is>
          <t>Delta</t>
        </is>
      </c>
      <c r="F4" s="2" t="inlineStr">
        <is>
          <t>PALETTE</t>
        </is>
      </c>
      <c r="G4" s="2" t="inlineStr">
        <is>
          <t>PLAN</t>
        </is>
      </c>
      <c r="H4" s="2" t="inlineStr">
        <is>
          <t>SKYLIFT</t>
        </is>
      </c>
      <c r="I4" s="4" t="n">
        <v>45920.58333333334</v>
      </c>
      <c r="J4" s="4" t="n">
        <v>45920.66666666666</v>
      </c>
      <c r="K4" s="2" t="inlineStr">
        <is>
          <t>Demain</t>
        </is>
      </c>
    </row>
  </sheetData>
  <dataValidations count="1">
    <dataValidation sqref="H2:H2000" showErrorMessage="1" showInputMessage="1" allowBlank="1" type="list">
      <formula1>=Parametres!$B$7:$E$7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46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ordres PLAN</t>
        </is>
      </c>
      <c r="B2" s="2">
        <f>COUNTIF(Ordres_Picking!G2:G2000,"PLAN")</f>
        <v/>
      </c>
      <c r="C2" s="2" t="inlineStr">
        <is>
          <t>COUNTIF(G:G,"PLAN")</t>
        </is>
      </c>
    </row>
    <row r="3">
      <c r="A3" s="2" t="inlineStr">
        <is>
          <t>Nb ordres EN COURS</t>
        </is>
      </c>
      <c r="B3" s="2">
        <f>COUNTIF(Ordres_Picking!G2:G2000,"EN COURS")</f>
        <v/>
      </c>
      <c r="C3" s="2" t="inlineStr">
        <is>
          <t>COUNTIF(G:G,"EN COURS")</t>
        </is>
      </c>
    </row>
    <row r="4">
      <c r="A4" s="2" t="inlineStr">
        <is>
          <t>Nb ordres TERMINE</t>
        </is>
      </c>
      <c r="B4" s="2">
        <f>COUNTIF(Ordres_Picking!G2:G2000,"TERMINE")</f>
        <v/>
      </c>
      <c r="C4" s="2" t="inlineStr">
        <is>
          <t>COUNTIF(G:G,"TERMINE")</t>
        </is>
      </c>
    </row>
  </sheetData>
  <conditionalFormatting sqref="B2">
    <cfRule type="cellIs" priority="1" operator="greaterThan" dxfId="4">
      <formula>0</formula>
    </cfRule>
  </conditionalFormatting>
  <conditionalFormatting sqref="B3">
    <cfRule type="cellIs" priority="2" operator="greaterThan" dxfId="3">
      <formula>0</formula>
    </cfRule>
    <cfRule type="cellIs" priority="3" operator="equal" dxfId="2">
      <formula>0</formula>
    </cfRule>
    <cfRule type="expression" priority="5" dxfId="3">
      <formula>$B3&gt;0</formula>
    </cfRule>
  </conditionalFormatting>
  <conditionalFormatting sqref="B4">
    <cfRule type="colorScale" priority="4">
      <colorScale>
        <cfvo type="min"/>
        <cfvo type="percentile" val="50"/>
        <cfvo type="max"/>
        <color rgb="00D9E1F2"/>
        <color rgb="00FFEB84"/>
        <color rgb="00C6EFCE"/>
      </colorScale>
    </cfRule>
    <cfRule type="expression" priority="6" dxfId="2">
      <formula>$B4&gt;0</formula>
    </cfRule>
  </conditionalFormatting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16" customWidth="1" min="3" max="3"/>
    <col width="26" customWidth="1" min="4" max="4"/>
    <col width="14" customWidth="1" min="5" max="5"/>
    <col width="28" customWidth="1" min="6" max="6"/>
  </cols>
  <sheetData>
    <row r="1">
      <c r="A1" s="1" t="inlineStr">
        <is>
          <t>UserID</t>
        </is>
      </c>
      <c r="B1" s="1" t="inlineStr">
        <is>
          <t>Nom</t>
        </is>
      </c>
      <c r="C1" s="1" t="inlineStr">
        <is>
          <t>Role</t>
        </is>
      </c>
      <c r="D1" s="1" t="inlineStr">
        <is>
          <t>Email</t>
        </is>
      </c>
      <c r="E1" s="1" t="inlineStr">
        <is>
          <t>Actif(OUI/NON)</t>
        </is>
      </c>
      <c r="F1" s="1" t="inlineStr">
        <is>
          <t>Commentaires</t>
        </is>
      </c>
    </row>
    <row r="2">
      <c r="A2" s="2" t="inlineStr">
        <is>
          <t>op1</t>
        </is>
      </c>
      <c r="B2" s="2" t="inlineStr">
        <is>
          <t>Nadia</t>
        </is>
      </c>
      <c r="C2" s="2" t="inlineStr">
        <is>
          <t>Magasinier</t>
        </is>
      </c>
      <c r="D2" s="2" t="inlineStr">
        <is>
          <t>nadia@ex.com</t>
        </is>
      </c>
      <c r="E2" s="2" t="inlineStr">
        <is>
          <t>OUI</t>
        </is>
      </c>
      <c r="F2" s="2" t="inlineStr"/>
    </row>
    <row r="3">
      <c r="A3" s="2" t="inlineStr">
        <is>
          <t>op2</t>
        </is>
      </c>
      <c r="B3" s="2" t="inlineStr">
        <is>
          <t>Karim</t>
        </is>
      </c>
      <c r="C3" s="2" t="inlineStr">
        <is>
          <t>Magasinier</t>
        </is>
      </c>
      <c r="D3" s="2" t="inlineStr">
        <is>
          <t>karim@ex.com</t>
        </is>
      </c>
      <c r="E3" s="2" t="inlineStr">
        <is>
          <t>OUI</t>
        </is>
      </c>
      <c r="F3" s="2" t="inlineStr"/>
    </row>
    <row r="4">
      <c r="A4" s="2" t="inlineStr">
        <is>
          <t>op3</t>
        </is>
      </c>
      <c r="B4" s="2" t="inlineStr">
        <is>
          <t>Sara</t>
        </is>
      </c>
      <c r="C4" s="2" t="inlineStr">
        <is>
          <t>ChefEquipe</t>
        </is>
      </c>
      <c r="D4" s="2" t="inlineStr">
        <is>
          <t>sara@ex.com</t>
        </is>
      </c>
      <c r="E4" s="2" t="inlineStr">
        <is>
          <t>OUI</t>
        </is>
      </c>
      <c r="F4" s="2" t="inlineStr"/>
    </row>
    <row r="5">
      <c r="A5" s="2" t="inlineStr">
        <is>
          <t>qa1</t>
        </is>
      </c>
      <c r="B5" s="2" t="inlineStr">
        <is>
          <t>Youssef</t>
        </is>
      </c>
      <c r="C5" s="2" t="inlineStr">
        <is>
          <t>Qualite</t>
        </is>
      </c>
      <c r="D5" s="2" t="inlineStr">
        <is>
          <t>youssef@ex.com</t>
        </is>
      </c>
      <c r="E5" s="2" t="inlineStr">
        <is>
          <t>OUI</t>
        </is>
      </c>
      <c r="F5" s="2" t="inlineStr"/>
    </row>
    <row r="6">
      <c r="A6" s="2" t="inlineStr">
        <is>
          <t>adm</t>
        </is>
      </c>
      <c r="B6" s="2" t="inlineStr">
        <is>
          <t>Imane</t>
        </is>
      </c>
      <c r="C6" s="2" t="inlineStr">
        <is>
          <t>Admin</t>
        </is>
      </c>
      <c r="D6" s="2" t="inlineStr">
        <is>
          <t>imane@ex.com</t>
        </is>
      </c>
      <c r="E6" s="2" t="inlineStr">
        <is>
          <t>OUI</t>
        </is>
      </c>
      <c r="F6" s="2" t="inlineStr"/>
    </row>
    <row r="7">
      <c r="A7" s="2" t="inlineStr">
        <is>
          <t>tmp</t>
        </is>
      </c>
      <c r="B7" s="2" t="inlineStr">
        <is>
          <t>Ali</t>
        </is>
      </c>
      <c r="C7" s="2" t="inlineStr">
        <is>
          <t>Magasinier</t>
        </is>
      </c>
      <c r="D7" s="2" t="inlineStr">
        <is>
          <t>ali@ex.com</t>
        </is>
      </c>
      <c r="E7" s="2" t="inlineStr">
        <is>
          <t>NON</t>
        </is>
      </c>
      <c r="F7" s="2" t="inlineStr">
        <is>
          <t>Contrat fini</t>
        </is>
      </c>
    </row>
  </sheetData>
  <dataValidations count="1">
    <dataValidation sqref="E2:E2000" showErrorMessage="1" showInputMessage="1" allowBlank="1" type="list">
      <formula1>=Parametres!$B$9:$C$9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54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Formule</t>
        </is>
      </c>
    </row>
    <row r="2">
      <c r="A2" s="2" t="inlineStr">
        <is>
          <t>Nb utilisateurs actifs</t>
        </is>
      </c>
      <c r="B2" s="2">
        <f>COUNTIF(Utilisateurs!E2:E2000,"OUI")</f>
        <v/>
      </c>
      <c r="C2" s="2" t="inlineStr">
        <is>
          <t>COUNTIF(E:E,"OUI")</t>
        </is>
      </c>
    </row>
    <row r="3">
      <c r="A3" s="2" t="inlineStr">
        <is>
          <t>Nb utilisateurs inactifs</t>
        </is>
      </c>
      <c r="B3" s="2">
        <f>COUNTIF(Utilisateurs!E2:E2000,"NON")</f>
        <v/>
      </c>
      <c r="C3" s="2" t="inlineStr">
        <is>
          <t>COUNTIF(E:E,"NON")</t>
        </is>
      </c>
    </row>
    <row r="4">
      <c r="A4" s="2" t="inlineStr">
        <is>
          <t>Nb magasiniers actifs</t>
        </is>
      </c>
      <c r="B4" s="2">
        <f>COUNTIFS(Utilisateurs!C2:C2000,"Magasinier",Utilisateurs!E2:E2000,"OUI")</f>
        <v/>
      </c>
      <c r="C4" s="2" t="inlineStr">
        <is>
          <t>COUNTIFS(C:C,"Magasinier",E:E,"OUI")</t>
        </is>
      </c>
    </row>
  </sheetData>
  <conditionalFormatting sqref="B2">
    <cfRule type="colorScale" priority="1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3">
    <cfRule type="cellIs" priority="2" operator="greaterThan" dxfId="0">
      <formula>0</formula>
    </cfRule>
    <cfRule type="cellIs" priority="3" operator="equal" dxfId="2">
      <formula>0</formula>
    </cfRule>
    <cfRule type="expression" priority="5" dxfId="0">
      <formula>$B3&gt;0</formula>
    </cfRule>
  </conditionalFormatting>
  <conditionalFormatting sqref="B4">
    <cfRule type="colorScale" priority="4">
      <colorScale>
        <cfvo type="min"/>
        <cfvo type="percentile" val="50"/>
        <cfvo type="max"/>
        <color rgb="00D9E1F2"/>
        <color rgb="00FFEB84"/>
        <color rgb="00C6EFCE"/>
      </colorScale>
    </cfRule>
    <cfRule type="expression" priority="6" dxfId="2">
      <formula>$B4&gt;0</formula>
    </cfRule>
  </conditionalFormatting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48" customWidth="1" min="4" max="4"/>
  </cols>
  <sheetData>
    <row r="1">
      <c r="A1" s="1" t="inlineStr">
        <is>
          <t>Horodatage</t>
        </is>
      </c>
      <c r="B1" s="1" t="inlineStr">
        <is>
          <t>Action</t>
        </is>
      </c>
      <c r="C1" s="1" t="inlineStr">
        <is>
          <t>Utilisateur</t>
        </is>
      </c>
      <c r="D1" s="1" t="inlineStr">
        <is>
          <t>Details</t>
        </is>
      </c>
    </row>
    <row r="2">
      <c r="A2" s="4" t="n">
        <v>45918.41666666666</v>
      </c>
      <c r="B2" s="2" t="inlineStr">
        <is>
          <t>Reception ASN-1001</t>
        </is>
      </c>
      <c r="C2" s="2" t="inlineStr">
        <is>
          <t>op1</t>
        </is>
      </c>
      <c r="D2" s="2" t="inlineStr">
        <is>
          <t>20 L de SKU-2002, 10 COLIS de SKU-3001</t>
        </is>
      </c>
    </row>
    <row r="3">
      <c r="A3" s="4" t="n">
        <v>45919.41666666666</v>
      </c>
      <c r="B3" s="2" t="inlineStr">
        <is>
          <t>Transfert MVT-11</t>
        </is>
      </c>
      <c r="C3" s="2" t="inlineStr">
        <is>
          <t>op2</t>
        </is>
      </c>
      <c r="D3" s="2" t="inlineStr">
        <is>
          <t>SKU-1001 30 U vers picking</t>
        </is>
      </c>
    </row>
    <row r="4">
      <c r="A4" s="4" t="n">
        <v>45919.41666666666</v>
      </c>
      <c r="B4" s="2" t="inlineStr">
        <is>
          <t>Expedition ORD-2001</t>
        </is>
      </c>
      <c r="C4" s="2" t="inlineStr">
        <is>
          <t>op3</t>
        </is>
      </c>
      <c r="D4" s="2" t="inlineStr">
        <is>
          <t>SKU-1002 10 U</t>
        </is>
      </c>
    </row>
    <row r="5">
      <c r="A5" s="4" t="n">
        <v>45920.41666666666</v>
      </c>
      <c r="B5" s="2" t="inlineStr">
        <is>
          <t>Ajustement ADJ-01</t>
        </is>
      </c>
      <c r="C5" s="2" t="inlineStr">
        <is>
          <t>op1</t>
        </is>
      </c>
      <c r="D5" s="2" t="inlineStr">
        <is>
          <t>-1 KG SKU-5001 (qualité)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34" customWidth="1" min="1" max="1"/>
    <col width="22" customWidth="1" min="2" max="2"/>
    <col width="24" customWidth="1" min="3" max="3"/>
  </cols>
  <sheetData>
    <row r="1">
      <c r="A1" s="3" t="inlineStr">
        <is>
          <t>Indicateur</t>
        </is>
      </c>
      <c r="B1" s="3" t="inlineStr">
        <is>
          <t>Valeur</t>
        </is>
      </c>
      <c r="C1" s="3" t="inlineStr">
        <is>
          <t>Source</t>
        </is>
      </c>
    </row>
    <row r="2">
      <c r="A2" s="2" t="inlineStr">
        <is>
          <t>SKUs actifs</t>
        </is>
      </c>
      <c r="B2" s="2">
        <f>KPI_Articles!B2</f>
        <v/>
      </c>
      <c r="C2" s="2" t="inlineStr">
        <is>
          <t>KPI_Articles</t>
        </is>
      </c>
    </row>
    <row r="3">
      <c r="A3" s="2" t="inlineStr">
        <is>
          <t>Emplacements actifs</t>
        </is>
      </c>
      <c r="B3" s="2">
        <f>KPI_Emplacements!B2</f>
        <v/>
      </c>
      <c r="C3" s="2" t="inlineStr">
        <is>
          <t>KPI_Emplacements</t>
        </is>
      </c>
    </row>
    <row r="4">
      <c r="A4" s="2" t="inlineStr">
        <is>
          <t>Quantité stock totale</t>
        </is>
      </c>
      <c r="B4" s="2">
        <f>KPI_Inventaire!B3</f>
        <v/>
      </c>
      <c r="C4" s="2" t="inlineStr">
        <is>
          <t>KPI_Inventaire</t>
        </is>
      </c>
    </row>
    <row r="5">
      <c r="A5" s="2" t="inlineStr">
        <is>
          <t>Lignes reçues (RECU)</t>
        </is>
      </c>
      <c r="B5" s="2">
        <f>KPI_Receptions!B2</f>
        <v/>
      </c>
      <c r="C5" s="2" t="inlineStr">
        <is>
          <t>KPI_Receptions</t>
        </is>
      </c>
    </row>
    <row r="6">
      <c r="A6" s="2" t="inlineStr">
        <is>
          <t>% complétion réceptions</t>
        </is>
      </c>
      <c r="B6" s="5">
        <f>KPI_Receptions!B4</f>
        <v/>
      </c>
      <c r="C6" s="2" t="inlineStr">
        <is>
          <t>KPI_Receptions</t>
        </is>
      </c>
    </row>
    <row r="7">
      <c r="A7" s="2" t="inlineStr">
        <is>
          <t>Lignes expédiées (LIVRE)</t>
        </is>
      </c>
      <c r="B7" s="2">
        <f>KPI_Expeditions!B2</f>
        <v/>
      </c>
      <c r="C7" s="2" t="inlineStr">
        <is>
          <t>KPI_Expeditions</t>
        </is>
      </c>
    </row>
    <row r="8">
      <c r="A8" s="2" t="inlineStr">
        <is>
          <t>% complétion préparation</t>
        </is>
      </c>
      <c r="B8" s="5">
        <f>KPI_Expeditions!B3</f>
        <v/>
      </c>
      <c r="C8" s="2" t="inlineStr">
        <is>
          <t>KPI_Expeditions</t>
        </is>
      </c>
    </row>
    <row r="9">
      <c r="A9" s="2" t="inlineStr">
        <is>
          <t>Ordres picking EN COURS</t>
        </is>
      </c>
      <c r="B9" s="2">
        <f>KPI_Picking!B3</f>
        <v/>
      </c>
      <c r="C9" s="2" t="inlineStr">
        <is>
          <t>KPI_Picking</t>
        </is>
      </c>
    </row>
    <row r="10">
      <c r="A10" s="2" t="inlineStr">
        <is>
          <t>Utilisateurs actifs</t>
        </is>
      </c>
      <c r="B10" s="2">
        <f>KPI_Utilisateurs!B2</f>
        <v/>
      </c>
      <c r="C10" s="2" t="inlineStr">
        <is>
          <t>KPI_Utilisateurs</t>
        </is>
      </c>
    </row>
  </sheetData>
  <conditionalFormatting sqref="B2">
    <cfRule type="cellIs" priority="1" operator="greaterThan" dxfId="2">
      <formula>0</formula>
    </cfRule>
  </conditionalFormatting>
  <conditionalFormatting sqref="B3">
    <cfRule type="cellIs" priority="2" operator="greaterThan" dxfId="2">
      <formula>0</formula>
    </cfRule>
  </conditionalFormatting>
  <conditionalFormatting sqref="B4">
    <cfRule type="dataBar" priority="3">
      <dataBar showValue="1">
        <cfvo type="min"/>
        <cfvo type="max"/>
        <color rgb="001F4E78"/>
      </dataBar>
    </cfRule>
  </conditionalFormatting>
  <conditionalFormatting sqref="B5">
    <cfRule type="colorScale" priority="4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6">
    <cfRule type="cellIs" priority="5" operator="greaterThanOrEqual" dxfId="2">
      <formula>0.95</formula>
    </cfRule>
    <cfRule type="cellIs" priority="6" operator="between" dxfId="3">
      <formula>0.8</formula>
      <formula>0.95</formula>
    </cfRule>
    <cfRule type="cellIs" priority="7" operator="lessThan" dxfId="0">
      <formula>0.8</formula>
    </cfRule>
    <cfRule type="expression" priority="15" dxfId="2">
      <formula>$B6&gt;=0.95</formula>
    </cfRule>
    <cfRule type="expression" priority="16" dxfId="3">
      <formula>AND($B6&gt;=0.90,$B6&lt;0.95)</formula>
    </cfRule>
    <cfRule type="expression" priority="17" dxfId="0">
      <formula>$B6&lt;0.90</formula>
    </cfRule>
  </conditionalFormatting>
  <conditionalFormatting sqref="B7">
    <cfRule type="colorScale" priority="8">
      <colorScale>
        <cfvo type="min"/>
        <cfvo type="percentile" val="50"/>
        <cfvo type="max"/>
        <color rgb="00D9E1F2"/>
        <color rgb="00FFEB84"/>
        <color rgb="00C6EFCE"/>
      </colorScale>
    </cfRule>
  </conditionalFormatting>
  <conditionalFormatting sqref="B8">
    <cfRule type="cellIs" priority="9" operator="greaterThanOrEqual" dxfId="2">
      <formula>0.95</formula>
    </cfRule>
    <cfRule type="cellIs" priority="10" operator="between" dxfId="3">
      <formula>0.8</formula>
      <formula>0.95</formula>
    </cfRule>
    <cfRule type="cellIs" priority="11" operator="lessThan" dxfId="0">
      <formula>0.8</formula>
    </cfRule>
    <cfRule type="expression" priority="18" dxfId="2">
      <formula>$B8&gt;=0.95</formula>
    </cfRule>
    <cfRule type="expression" priority="19" dxfId="3">
      <formula>AND($B8&gt;=0.90,$B8&lt;0.95)</formula>
    </cfRule>
    <cfRule type="expression" priority="20" dxfId="0">
      <formula>$B8&lt;0.90</formula>
    </cfRule>
  </conditionalFormatting>
  <conditionalFormatting sqref="B9">
    <cfRule type="cellIs" priority="12" operator="greaterThan" dxfId="3">
      <formula>0</formula>
    </cfRule>
    <cfRule type="cellIs" priority="13" operator="equal" dxfId="2">
      <formula>0</formula>
    </cfRule>
    <cfRule type="expression" priority="21" dxfId="3">
      <formula>$B9&gt;0</formula>
    </cfRule>
  </conditionalFormatting>
  <conditionalFormatting sqref="B10">
    <cfRule type="colorScale" priority="14">
      <colorScale>
        <cfvo type="min"/>
        <cfvo type="percentile" val="50"/>
        <cfvo type="max"/>
        <color rgb="00D9E1F2"/>
        <color rgb="00FFEB84"/>
        <color rgb="00C6EFCE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2025-09-19T23:40:12Z</dcterms:created>
  <dcterms:modified xmlns:dcterms="http://purl.org/dc/terms/" xmlns:xsi="http://www.w3.org/2001/XMLSchema-instance" xsi:type="dcterms:W3CDTF">2025-09-19T23:40:12Z</dcterms:modified>
</cp:coreProperties>
</file>