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📒 Handleiding | Mode d'emploi" sheetId="1" r:id="rId1"/>
    <sheet name="📇 Indices | Indexen" sheetId="2" r:id="rId2"/>
    <sheet name="⚙️ Paramètres | Instellingen" sheetId="3" r:id="rId3"/>
    <sheet name="📊 Révision | Herziening" sheetId="4" r:id="rId4"/>
    <sheet name="🧪 Simulation | Simulatie" sheetId="5" r:id="rId5"/>
    <sheet name="📌 Dashboard BE" sheetId="6" r:id="rId6"/>
  </sheets>
  <calcPr calcId="124519" fullCalcOnLoad="1"/>
</workbook>
</file>

<file path=xl/sharedStrings.xml><?xml version="1.0" encoding="utf-8"?>
<sst xmlns="http://schemas.openxmlformats.org/spreadsheetml/2006/main" count="93" uniqueCount="75">
  <si>
    <t>Simulateur — Révision de prix (Belgique) | Prijsherziening (BE)</t>
  </si>
  <si>
    <t>But | Doel</t>
  </si>
  <si>
    <t>Calculez P(t) avec options belges : décalage de publication, plancher/plafond.</t>
  </si>
  <si>
    <t>Étapes | Stappen</t>
  </si>
  <si>
    <t>1) ⚙️ Paramètres | Instellingen : P0, indices, poids, I0, mois révisé, décalage.
2) 📇 Indices | Indexen : collez les séries officielles (Statbel, ABEX).
3) 📊 Révision | Herziening &amp; 📌 Dashboard BE : suivi et KPIs.
4) 🧪 Simulation | Simulatie : variez Δ% par indice.</t>
  </si>
  <si>
    <t>Références d'indices | Indexreferenties</t>
  </si>
  <si>
    <t>Code</t>
  </si>
  <si>
    <t>Nom FR</t>
  </si>
  <si>
    <t>Naam NL</t>
  </si>
  <si>
    <t>Source</t>
  </si>
  <si>
    <t>Remarques</t>
  </si>
  <si>
    <t>ABEX</t>
  </si>
  <si>
    <t>Indice ABEX (construction)</t>
  </si>
  <si>
    <t>ABEX-index (bouw)</t>
  </si>
  <si>
    <t>Remplacez/ajoutez vos références</t>
  </si>
  <si>
    <t>CPI-Statbel</t>
  </si>
  <si>
    <t>Indice des prix à la consommation (Statbel)</t>
  </si>
  <si>
    <t>Consumptieprijsindex (Statbel)</t>
  </si>
  <si>
    <t>Statbel</t>
  </si>
  <si>
    <t>Health-Statbel</t>
  </si>
  <si>
    <t>Indice santé (Statbel)</t>
  </si>
  <si>
    <t>Gezondheidsindex (Statbel)</t>
  </si>
  <si>
    <t>Smoothed-Health</t>
  </si>
  <si>
    <t>Indice santé lissé (Statbel)</t>
  </si>
  <si>
    <t>Gesm. gezondheidsindex (Statbel)</t>
  </si>
  <si>
    <t>HICP-Statbel</t>
  </si>
  <si>
    <t>IPCH / HICP (Statbel)</t>
  </si>
  <si>
    <t>HICP (Statbel)</t>
  </si>
  <si>
    <t>Séries mensuelles — Maandelijks</t>
  </si>
  <si>
    <t>Mois | Maand</t>
  </si>
  <si>
    <t>Paramètres généraux | Algemene instellingen</t>
  </si>
  <si>
    <t>Intitulé / Titel</t>
  </si>
  <si>
    <t>Marché BE — Révision des prix (exemple)</t>
  </si>
  <si>
    <t>P0 (prix initial) | P0 (startprijs)</t>
  </si>
  <si>
    <t>Mois révisé | Herzieningsmaand</t>
  </si>
  <si>
    <t>Bornes (option) | Grenzen (optie)</t>
  </si>
  <si>
    <t>Plancher vs P0 (%)</t>
  </si>
  <si>
    <t>Plafond vs P0 (%)</t>
  </si>
  <si>
    <t>Coefficients &amp; indices (Σ bᵢ ≤ 1)</t>
  </si>
  <si>
    <t>#</t>
  </si>
  <si>
    <t>Indice (code)</t>
  </si>
  <si>
    <t>Poids bᵢ</t>
  </si>
  <si>
    <t>Date base I0</t>
  </si>
  <si>
    <t>I0</t>
  </si>
  <si>
    <t>Mois cible</t>
  </si>
  <si>
    <t>Décalage (mois)</t>
  </si>
  <si>
    <t>Mois appliqué</t>
  </si>
  <si>
    <t>It</t>
  </si>
  <si>
    <t>Ratio It/I0</t>
  </si>
  <si>
    <t>Contribution bᵢ×(It/I0)</t>
  </si>
  <si>
    <t>Somme des poids Σ bᵢ</t>
  </si>
  <si>
    <t>Part fixe a (=1 - Σ bᵢ)</t>
  </si>
  <si>
    <t>Facteur F = a + Σ bᵢ×(It/I0)</t>
  </si>
  <si>
    <t>Prix révisé P = P0 × F</t>
  </si>
  <si>
    <t>P borné (avec plancher/plafond)</t>
  </si>
  <si>
    <t>Prix plancher</t>
  </si>
  <si>
    <t>Prix plafond</t>
  </si>
  <si>
    <t>P borné</t>
  </si>
  <si>
    <t>Opvolging (24 maanden)</t>
  </si>
  <si>
    <t>a (fixe)</t>
  </si>
  <si>
    <t>Σ bᵢ</t>
  </si>
  <si>
    <t>F(t)</t>
  </si>
  <si>
    <t>P(t)</t>
  </si>
  <si>
    <t>Δ vs P0 (€)</t>
  </si>
  <si>
    <t>Δ vs P0 (%)</t>
  </si>
  <si>
    <t>Variation % vs I0 | %-variatie t.o.v. I0</t>
  </si>
  <si>
    <t>Δ% (saisie)</t>
  </si>
  <si>
    <t>It simulé</t>
  </si>
  <si>
    <t>Contribution simulée</t>
  </si>
  <si>
    <t>a (référence) | a (referentie)</t>
  </si>
  <si>
    <t>F simulé = a + Σ contributions simulées</t>
  </si>
  <si>
    <t>P simulé = P0 × F simulé</t>
  </si>
  <si>
    <t>Dashboard — BE</t>
  </si>
  <si>
    <t>P0</t>
  </si>
  <si>
    <t>Dernier P(t)</t>
  </si>
</sst>
</file>

<file path=xl/styles.xml><?xml version="1.0" encoding="utf-8"?>
<styleSheet xmlns="http://schemas.openxmlformats.org/spreadsheetml/2006/main">
  <numFmts count="4">
    <numFmt numFmtId="164" formatCode="yyyy-mm"/>
    <numFmt numFmtId="165" formatCode="0.00"/>
    <numFmt numFmtId="166" formatCode="#,##0.00 &quot;€&quot;"/>
    <numFmt numFmtId="167" formatCode="0.00%"/>
  </numFmts>
  <fonts count="6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EF334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D90C"/>
        <bgColor indexed="64"/>
      </patternFill>
    </fill>
    <fill>
      <patternFill patternType="solid">
        <fgColor rgb="FFEF334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0" fontId="0" fillId="0" borderId="1" xfId="0" applyBorder="1"/>
    <xf numFmtId="0" fontId="4" fillId="0" borderId="0" xfId="0" applyFont="1"/>
    <xf numFmtId="0" fontId="5" fillId="3" borderId="1" xfId="0" applyFont="1" applyFill="1" applyBorder="1"/>
    <xf numFmtId="164" fontId="0" fillId="0" borderId="1" xfId="0" applyNumberFormat="1" applyBorder="1"/>
    <xf numFmtId="165" fontId="0" fillId="0" borderId="1" xfId="0" applyNumberFormat="1" applyBorder="1"/>
    <xf numFmtId="166" fontId="0" fillId="0" borderId="1" xfId="0" applyNumberFormat="1" applyBorder="1"/>
    <xf numFmtId="167" fontId="0" fillId="0" borderId="1" xfId="0" applyNumberFormat="1" applyBorder="1"/>
  </cellXfs>
  <cellStyles count="1">
    <cellStyle name="Normal" xfId="0" builtinId="0"/>
  </cellStyles>
  <dxfs count="2">
    <dxf>
      <fill>
        <patternFill>
          <bgColor rgb="FFFCE4D6"/>
        </patternFill>
      </fill>
    </dxf>
    <dxf>
      <fill>
        <patternFill>
          <bgColor rgb="FFE2F0D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Évolution P(t)</a:t>
            </a:r>
          </a:p>
        </c:rich>
      </c:tx>
      <c:layout/>
    </c:title>
    <c:plotArea>
      <c:layout/>
      <c:areaChart>
        <c:grouping val="standard"/>
        <c:ser>
          <c:idx val="0"/>
          <c:order val="0"/>
          <c:tx>
            <c:v>P(t)</c:v>
          </c:tx>
          <c:cat>
            <c:numRef>
              <c:f>'📊 Révision | Herziening'!$A$4:$A$27</c:f>
              <c:numCache>
                <c:formatCode>General</c:formatCode>
                <c:ptCount val="24"/>
                <c:pt idx="0">
                  <c:v>45292</c:v>
                </c:pt>
                <c:pt idx="1">
                  <c:v>45323</c:v>
                </c:pt>
                <c:pt idx="2">
                  <c:v>45352</c:v>
                </c:pt>
                <c:pt idx="3">
                  <c:v>45383</c:v>
                </c:pt>
                <c:pt idx="4">
                  <c:v>45413</c:v>
                </c:pt>
                <c:pt idx="5">
                  <c:v>45444</c:v>
                </c:pt>
                <c:pt idx="6">
                  <c:v>45474</c:v>
                </c:pt>
                <c:pt idx="7">
                  <c:v>45505</c:v>
                </c:pt>
                <c:pt idx="8">
                  <c:v>45536</c:v>
                </c:pt>
                <c:pt idx="9">
                  <c:v>45566</c:v>
                </c:pt>
                <c:pt idx="10">
                  <c:v>45597</c:v>
                </c:pt>
                <c:pt idx="11">
                  <c:v>45627</c:v>
                </c:pt>
                <c:pt idx="12">
                  <c:v>45658</c:v>
                </c:pt>
                <c:pt idx="13">
                  <c:v>45689</c:v>
                </c:pt>
                <c:pt idx="14">
                  <c:v>45717</c:v>
                </c:pt>
                <c:pt idx="15">
                  <c:v>45748</c:v>
                </c:pt>
                <c:pt idx="16">
                  <c:v>45778</c:v>
                </c:pt>
                <c:pt idx="17">
                  <c:v>45809</c:v>
                </c:pt>
                <c:pt idx="18">
                  <c:v>45839</c:v>
                </c:pt>
                <c:pt idx="19">
                  <c:v>45870</c:v>
                </c:pt>
                <c:pt idx="20">
                  <c:v>45901</c:v>
                </c:pt>
                <c:pt idx="21">
                  <c:v>45931</c:v>
                </c:pt>
                <c:pt idx="22">
                  <c:v>45962</c:v>
                </c:pt>
                <c:pt idx="23">
                  <c:v>45992</c:v>
                </c:pt>
              </c:numCache>
            </c:numRef>
          </c:cat>
          <c:val>
            <c:numRef>
              <c:f>'📊 Révision | Herziening'!$E$4:$E$27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</c:ser>
        <c:axId val="50010001"/>
        <c:axId val="50010002"/>
      </c:area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midCat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Poids bᵢ / Gewichten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bᵢ</c:v>
          </c:tx>
          <c:cat>
            <c:strRef>
              <c:f>'⚙️ Paramètres | Instellingen'!$B$12:$B$15</c:f>
              <c:strCache>
                <c:ptCount val="4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</c:strCache>
            </c:strRef>
          </c:cat>
          <c:val>
            <c:numRef>
              <c:f>'⚙️ Paramètres | Instellingen'!$C$12:$C$15</c:f>
              <c:numCache>
                <c:formatCode>General</c:formatCode>
                <c:ptCount val="4"/>
                <c:pt idx="0">
                  <c:v>0.25</c:v>
                </c:pt>
                <c:pt idx="1">
                  <c:v>0.25</c:v>
                </c:pt>
                <c:pt idx="2">
                  <c:v>0.25</c:v>
                </c:pt>
                <c:pt idx="3">
                  <c:v>0.25</c:v>
                </c:pt>
              </c:numCache>
            </c:numRef>
          </c:val>
        </c:ser>
        <c:firstSliceAng val="0"/>
        <c:holeSize val="55"/>
      </c:doughnut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4</xdr:col>
      <xdr:colOff>57150</xdr:colOff>
      <xdr:row>24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7</xdr:row>
      <xdr:rowOff>0</xdr:rowOff>
    </xdr:from>
    <xdr:to>
      <xdr:col>14</xdr:col>
      <xdr:colOff>533400</xdr:colOff>
      <xdr:row>22</xdr:row>
      <xdr:rowOff>19050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"/>
  <sheetViews>
    <sheetView tabSelected="1" workbookViewId="0"/>
  </sheetViews>
  <sheetFormatPr defaultRowHeight="15"/>
  <cols>
    <col min="1" max="1" width="110.7109375" customWidth="1"/>
  </cols>
  <sheetData>
    <row r="1" spans="1:1">
      <c r="A1" s="1" t="s">
        <v>0</v>
      </c>
    </row>
    <row r="3" spans="1:1">
      <c r="A3" s="2" t="s">
        <v>1</v>
      </c>
    </row>
    <row r="4" spans="1:1">
      <c r="A4" t="s">
        <v>2</v>
      </c>
    </row>
    <row r="5" spans="1:1">
      <c r="A5" s="2" t="s">
        <v>3</v>
      </c>
    </row>
    <row r="6" spans="1:1">
      <c r="A6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9"/>
  <sheetViews>
    <sheetView workbookViewId="0"/>
  </sheetViews>
  <sheetFormatPr defaultRowHeight="15"/>
  <cols>
    <col min="1" max="1" width="13.7109375" customWidth="1"/>
    <col min="2" max="4" width="24.7109375" customWidth="1"/>
    <col min="5" max="5" width="16.7109375" customWidth="1"/>
  </cols>
  <sheetData>
    <row r="1" spans="1:6">
      <c r="A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</row>
    <row r="3" spans="1:6">
      <c r="A3" s="4" t="s">
        <v>11</v>
      </c>
      <c r="B3" s="4" t="s">
        <v>12</v>
      </c>
      <c r="C3" s="4" t="s">
        <v>13</v>
      </c>
      <c r="D3" s="4" t="s">
        <v>11</v>
      </c>
      <c r="E3" s="4" t="s">
        <v>14</v>
      </c>
    </row>
    <row r="4" spans="1:6">
      <c r="A4" s="4" t="s">
        <v>15</v>
      </c>
      <c r="B4" s="4" t="s">
        <v>16</v>
      </c>
      <c r="C4" s="4" t="s">
        <v>17</v>
      </c>
      <c r="D4" s="4" t="s">
        <v>18</v>
      </c>
      <c r="E4" s="4" t="s">
        <v>14</v>
      </c>
    </row>
    <row r="5" spans="1:6">
      <c r="A5" s="4" t="s">
        <v>19</v>
      </c>
      <c r="B5" s="4" t="s">
        <v>20</v>
      </c>
      <c r="C5" s="4" t="s">
        <v>21</v>
      </c>
      <c r="D5" s="4" t="s">
        <v>18</v>
      </c>
      <c r="E5" s="4" t="s">
        <v>14</v>
      </c>
    </row>
    <row r="6" spans="1:6">
      <c r="A6" s="4" t="s">
        <v>22</v>
      </c>
      <c r="B6" s="4" t="s">
        <v>23</v>
      </c>
      <c r="C6" s="4" t="s">
        <v>24</v>
      </c>
      <c r="D6" s="4" t="s">
        <v>18</v>
      </c>
      <c r="E6" s="4" t="s">
        <v>14</v>
      </c>
    </row>
    <row r="7" spans="1:6">
      <c r="A7" s="4" t="s">
        <v>25</v>
      </c>
      <c r="B7" s="4" t="s">
        <v>26</v>
      </c>
      <c r="C7" s="4" t="s">
        <v>27</v>
      </c>
      <c r="D7" s="4" t="s">
        <v>18</v>
      </c>
      <c r="E7" s="4" t="s">
        <v>14</v>
      </c>
    </row>
    <row r="8" spans="1:6">
      <c r="A8" s="5" t="s">
        <v>28</v>
      </c>
    </row>
    <row r="9" spans="1:6">
      <c r="A9" s="6" t="s">
        <v>29</v>
      </c>
      <c r="B9" s="6" t="s">
        <v>11</v>
      </c>
      <c r="C9" s="6" t="s">
        <v>15</v>
      </c>
      <c r="D9" s="6" t="s">
        <v>19</v>
      </c>
      <c r="E9" s="6" t="s">
        <v>22</v>
      </c>
      <c r="F9" s="6" t="s">
        <v>25</v>
      </c>
    </row>
    <row r="10" spans="1:6">
      <c r="A10" s="7">
        <v>45322</v>
      </c>
      <c r="B10" s="8">
        <v>900</v>
      </c>
      <c r="C10" s="8">
        <v>130</v>
      </c>
      <c r="D10" s="8">
        <v>125</v>
      </c>
      <c r="E10" s="8">
        <v>123</v>
      </c>
      <c r="F10" s="8">
        <v>128</v>
      </c>
    </row>
    <row r="11" spans="1:6">
      <c r="A11" s="7">
        <v>45351</v>
      </c>
      <c r="B11" s="8">
        <v>903.6</v>
      </c>
      <c r="C11" s="8">
        <v>130.11</v>
      </c>
      <c r="D11" s="8">
        <v>125.21</v>
      </c>
      <c r="E11" s="8">
        <v>123.35</v>
      </c>
      <c r="F11" s="8">
        <v>128.28</v>
      </c>
    </row>
    <row r="12" spans="1:6">
      <c r="A12" s="7">
        <v>45382</v>
      </c>
      <c r="B12" s="8">
        <v>907.65</v>
      </c>
      <c r="C12" s="8">
        <v>130.12</v>
      </c>
      <c r="D12" s="8">
        <v>125.48</v>
      </c>
      <c r="E12" s="8">
        <v>123.8</v>
      </c>
      <c r="F12" s="8">
        <v>128.56</v>
      </c>
    </row>
    <row r="13" spans="1:6">
      <c r="A13" s="7">
        <v>45412</v>
      </c>
      <c r="B13" s="8">
        <v>910.88</v>
      </c>
      <c r="C13" s="8">
        <v>130.41</v>
      </c>
      <c r="D13" s="8">
        <v>125.78</v>
      </c>
      <c r="E13" s="8">
        <v>123.99</v>
      </c>
      <c r="F13" s="8">
        <v>128.85</v>
      </c>
    </row>
    <row r="14" spans="1:6">
      <c r="A14" s="7">
        <v>45443</v>
      </c>
      <c r="B14" s="8">
        <v>913.23</v>
      </c>
      <c r="C14" s="8">
        <v>130.52</v>
      </c>
      <c r="D14" s="8">
        <v>126.08</v>
      </c>
      <c r="E14" s="8">
        <v>124.29</v>
      </c>
      <c r="F14" s="8">
        <v>129.43</v>
      </c>
    </row>
    <row r="15" spans="1:6">
      <c r="A15" s="7">
        <v>45473</v>
      </c>
      <c r="B15" s="8">
        <v>916.21</v>
      </c>
      <c r="C15" s="8">
        <v>130.89</v>
      </c>
      <c r="D15" s="8">
        <v>126.2</v>
      </c>
      <c r="E15" s="8">
        <v>124.5</v>
      </c>
      <c r="F15" s="8">
        <v>129.7</v>
      </c>
    </row>
    <row r="16" spans="1:6">
      <c r="A16" s="7">
        <v>45504</v>
      </c>
      <c r="B16" s="8">
        <v>918.4299999999999</v>
      </c>
      <c r="C16" s="8">
        <v>131.24</v>
      </c>
      <c r="D16" s="8">
        <v>126.5</v>
      </c>
      <c r="E16" s="8">
        <v>124.79</v>
      </c>
      <c r="F16" s="8">
        <v>129.99</v>
      </c>
    </row>
    <row r="17" spans="1:6">
      <c r="A17" s="7">
        <v>45535</v>
      </c>
      <c r="B17" s="8">
        <v>922.1900000000001</v>
      </c>
      <c r="C17" s="8">
        <v>131.54</v>
      </c>
      <c r="D17" s="8">
        <v>126.98</v>
      </c>
      <c r="E17" s="8">
        <v>124.92</v>
      </c>
      <c r="F17" s="8">
        <v>130.38</v>
      </c>
    </row>
    <row r="18" spans="1:6">
      <c r="A18" s="7">
        <v>45565</v>
      </c>
      <c r="B18" s="8">
        <v>927.85</v>
      </c>
      <c r="C18" s="8">
        <v>131.44</v>
      </c>
      <c r="D18" s="8">
        <v>127.06</v>
      </c>
      <c r="E18" s="8">
        <v>125.12</v>
      </c>
      <c r="F18" s="8">
        <v>130.7</v>
      </c>
    </row>
    <row r="19" spans="1:6">
      <c r="A19" s="7">
        <v>45596</v>
      </c>
      <c r="B19" s="8">
        <v>930.83</v>
      </c>
      <c r="C19" s="8">
        <v>131.67</v>
      </c>
      <c r="D19" s="8">
        <v>127.47</v>
      </c>
      <c r="E19" s="8">
        <v>125.37</v>
      </c>
      <c r="F19" s="8">
        <v>131.01</v>
      </c>
    </row>
    <row r="20" spans="1:6">
      <c r="A20" s="7">
        <v>45626</v>
      </c>
      <c r="B20" s="8">
        <v>933.63</v>
      </c>
      <c r="C20" s="8">
        <v>132</v>
      </c>
      <c r="D20" s="8">
        <v>127.78</v>
      </c>
      <c r="E20" s="8">
        <v>125.76</v>
      </c>
      <c r="F20" s="8">
        <v>131.17</v>
      </c>
    </row>
    <row r="21" spans="1:6">
      <c r="A21" s="7">
        <v>45657</v>
      </c>
      <c r="B21" s="8">
        <v>938.1</v>
      </c>
      <c r="C21" s="8">
        <v>132.35</v>
      </c>
      <c r="D21" s="8">
        <v>127.98</v>
      </c>
      <c r="E21" s="8">
        <v>126.18</v>
      </c>
      <c r="F21" s="8">
        <v>131.51</v>
      </c>
    </row>
    <row r="22" spans="1:6">
      <c r="A22" s="7">
        <v>45688</v>
      </c>
      <c r="B22" s="8">
        <v>942.39</v>
      </c>
      <c r="C22" s="8">
        <v>132.41</v>
      </c>
      <c r="D22" s="8">
        <v>128.56</v>
      </c>
      <c r="E22" s="8">
        <v>126.29</v>
      </c>
      <c r="F22" s="8">
        <v>131.78</v>
      </c>
    </row>
    <row r="23" spans="1:6">
      <c r="A23" s="7">
        <v>45716</v>
      </c>
      <c r="B23" s="8">
        <v>946.3200000000001</v>
      </c>
      <c r="C23" s="8">
        <v>132.66</v>
      </c>
      <c r="D23" s="8">
        <v>128.96</v>
      </c>
      <c r="E23" s="8">
        <v>126.47</v>
      </c>
      <c r="F23" s="8">
        <v>132.31</v>
      </c>
    </row>
    <row r="24" spans="1:6">
      <c r="A24" s="7">
        <v>45747</v>
      </c>
      <c r="B24" s="8">
        <v>948.6900000000001</v>
      </c>
      <c r="C24" s="8">
        <v>132.82</v>
      </c>
      <c r="D24" s="8">
        <v>129.09</v>
      </c>
      <c r="E24" s="8">
        <v>126.83</v>
      </c>
      <c r="F24" s="8">
        <v>132.76</v>
      </c>
    </row>
    <row r="25" spans="1:6">
      <c r="A25" s="7">
        <v>45777</v>
      </c>
      <c r="B25" s="8">
        <v>952.4400000000001</v>
      </c>
      <c r="C25" s="8">
        <v>133.02</v>
      </c>
      <c r="D25" s="8">
        <v>129.4</v>
      </c>
      <c r="E25" s="8">
        <v>126.86</v>
      </c>
      <c r="F25" s="8">
        <v>133.1</v>
      </c>
    </row>
    <row r="26" spans="1:6">
      <c r="A26" s="7">
        <v>45808</v>
      </c>
      <c r="B26" s="8">
        <v>957.3099999999999</v>
      </c>
      <c r="C26" s="8">
        <v>133.53</v>
      </c>
      <c r="D26" s="8">
        <v>129.78</v>
      </c>
      <c r="E26" s="8">
        <v>127.08</v>
      </c>
      <c r="F26" s="8">
        <v>133.55</v>
      </c>
    </row>
    <row r="27" spans="1:6">
      <c r="A27" s="7">
        <v>45838</v>
      </c>
      <c r="B27" s="8">
        <v>959.08</v>
      </c>
      <c r="C27" s="8">
        <v>133.73</v>
      </c>
      <c r="D27" s="8">
        <v>130.05</v>
      </c>
      <c r="E27" s="8">
        <v>127.34</v>
      </c>
      <c r="F27" s="8">
        <v>133.85</v>
      </c>
    </row>
    <row r="28" spans="1:6">
      <c r="A28" s="7">
        <v>45869</v>
      </c>
      <c r="B28" s="8">
        <v>962.22</v>
      </c>
      <c r="C28" s="8">
        <v>134.06</v>
      </c>
      <c r="D28" s="8">
        <v>130.45</v>
      </c>
      <c r="E28" s="8">
        <v>127.78</v>
      </c>
      <c r="F28" s="8">
        <v>134.36</v>
      </c>
    </row>
    <row r="29" spans="1:6">
      <c r="A29" s="7">
        <v>45900</v>
      </c>
      <c r="B29" s="8">
        <v>963.14</v>
      </c>
      <c r="C29" s="8">
        <v>134.54</v>
      </c>
      <c r="D29" s="8">
        <v>130.74</v>
      </c>
      <c r="E29" s="8">
        <v>128.15</v>
      </c>
      <c r="F29" s="8">
        <v>134.71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6"/>
  <sheetViews>
    <sheetView workbookViewId="0"/>
  </sheetViews>
  <sheetFormatPr defaultRowHeight="15"/>
  <cols>
    <col min="1" max="1" width="30.7109375" customWidth="1"/>
    <col min="2" max="2" width="24.7109375" customWidth="1"/>
    <col min="3" max="3" width="13.7109375" customWidth="1"/>
    <col min="4" max="4" width="14.7109375" customWidth="1"/>
    <col min="5" max="5" width="13.7109375" customWidth="1"/>
    <col min="6" max="9" width="14.7109375" customWidth="1"/>
    <col min="10" max="11" width="16.7109375" customWidth="1"/>
    <col min="12" max="12" width="18.7109375" customWidth="1"/>
  </cols>
  <sheetData>
    <row r="1" spans="1:11">
      <c r="A1" s="2" t="s">
        <v>30</v>
      </c>
    </row>
    <row r="2" spans="1:11">
      <c r="A2" s="5" t="s">
        <v>31</v>
      </c>
      <c r="B2" t="s">
        <v>32</v>
      </c>
    </row>
    <row r="3" spans="1:11">
      <c r="A3" s="5" t="s">
        <v>33</v>
      </c>
      <c r="B3" s="9">
        <v>150000</v>
      </c>
    </row>
    <row r="4" spans="1:11">
      <c r="A4" s="5" t="s">
        <v>34</v>
      </c>
      <c r="B4" s="7">
        <v>45870</v>
      </c>
    </row>
    <row r="6" spans="1:11">
      <c r="A6" s="2" t="s">
        <v>35</v>
      </c>
    </row>
    <row r="7" spans="1:11">
      <c r="A7" s="5" t="s">
        <v>36</v>
      </c>
      <c r="B7" s="10">
        <v>-0.05</v>
      </c>
    </row>
    <row r="8" spans="1:11">
      <c r="A8" s="5" t="s">
        <v>37</v>
      </c>
      <c r="B8" s="10">
        <v>0.15</v>
      </c>
    </row>
    <row r="10" spans="1:11">
      <c r="A10" s="2" t="s">
        <v>38</v>
      </c>
    </row>
    <row r="11" spans="1:11">
      <c r="A11" s="3" t="s">
        <v>39</v>
      </c>
      <c r="B11" s="3" t="s">
        <v>40</v>
      </c>
      <c r="C11" s="3" t="s">
        <v>41</v>
      </c>
      <c r="D11" s="3" t="s">
        <v>42</v>
      </c>
      <c r="E11" s="3" t="s">
        <v>43</v>
      </c>
      <c r="F11" s="3" t="s">
        <v>44</v>
      </c>
      <c r="G11" s="3" t="s">
        <v>45</v>
      </c>
      <c r="H11" s="3" t="s">
        <v>46</v>
      </c>
      <c r="I11" s="3" t="s">
        <v>47</v>
      </c>
      <c r="J11" s="3" t="s">
        <v>48</v>
      </c>
      <c r="K11" s="3" t="s">
        <v>49</v>
      </c>
    </row>
    <row r="12" spans="1:11">
      <c r="A12" s="4">
        <v>1</v>
      </c>
      <c r="B12" s="4"/>
      <c r="C12" s="10">
        <v>0.25</v>
      </c>
      <c r="D12" s="7">
        <v>45383</v>
      </c>
      <c r="E12" s="8">
        <f>IFERROR(INDEX('📇 Indices | Indexen'!$B$9:$F$29, MATCH($D12, '📇 Indices | Indexen'!$A$10:$A$29, 0), MATCH($B12, '📇 Indices | Indexen'!$B$9:$F$9, 0)), "")</f>
        <v>0</v>
      </c>
      <c r="F12" s="7">
        <f>$B$4</f>
        <v>0</v>
      </c>
      <c r="G12" s="4">
        <v>1</v>
      </c>
      <c r="H12" s="7">
        <f>IF($G12="",$F12,EDATE($F12, -$G12))</f>
        <v>0</v>
      </c>
      <c r="I12" s="8">
        <f>IFERROR(INDEX('📇 Indices | Indexen'!$B$9:$F$29, MATCH($H12, '📇 Indices | Indexen'!$A$10:$A$29, 0), MATCH($B12, '📇 Indices | Indexen'!$B$9:$F$9, 0)), "")</f>
        <v>0</v>
      </c>
      <c r="J12" s="8">
        <f>IFERROR($I12/$E12, "")</f>
        <v>0</v>
      </c>
      <c r="K12" s="8">
        <f>IFERROR($C12*$J12, "")</f>
        <v>0</v>
      </c>
    </row>
    <row r="13" spans="1:11">
      <c r="A13" s="4">
        <v>2</v>
      </c>
      <c r="B13" s="4"/>
      <c r="C13" s="10">
        <v>0.25</v>
      </c>
      <c r="D13" s="7">
        <v>45383</v>
      </c>
      <c r="E13" s="8">
        <f>IFERROR(INDEX('📇 Indices | Indexen'!$B$9:$F$29, MATCH($D13, '📇 Indices | Indexen'!$A$10:$A$29, 0), MATCH($B13, '📇 Indices | Indexen'!$B$9:$F$9, 0)), "")</f>
        <v>0</v>
      </c>
      <c r="F13" s="7">
        <f>$B$4</f>
        <v>0</v>
      </c>
      <c r="G13" s="4">
        <v>0</v>
      </c>
      <c r="H13" s="7">
        <f>IF($G13="",$F13,EDATE($F13, -$G13))</f>
        <v>0</v>
      </c>
      <c r="I13" s="8">
        <f>IFERROR(INDEX('📇 Indices | Indexen'!$B$9:$F$29, MATCH($H13, '📇 Indices | Indexen'!$A$10:$A$29, 0), MATCH($B13, '📇 Indices | Indexen'!$B$9:$F$9, 0)), "")</f>
        <v>0</v>
      </c>
      <c r="J13" s="8">
        <f>IFERROR($I13/$E13, "")</f>
        <v>0</v>
      </c>
      <c r="K13" s="8">
        <f>IFERROR($C13*$J13, "")</f>
        <v>0</v>
      </c>
    </row>
    <row r="14" spans="1:11">
      <c r="A14" s="4">
        <v>3</v>
      </c>
      <c r="B14" s="4"/>
      <c r="C14" s="10">
        <v>0.25</v>
      </c>
      <c r="D14" s="7">
        <v>45383</v>
      </c>
      <c r="E14" s="8">
        <f>IFERROR(INDEX('📇 Indices | Indexen'!$B$9:$F$29, MATCH($D14, '📇 Indices | Indexen'!$A$10:$A$29, 0), MATCH($B14, '📇 Indices | Indexen'!$B$9:$F$9, 0)), "")</f>
        <v>0</v>
      </c>
      <c r="F14" s="7">
        <f>$B$4</f>
        <v>0</v>
      </c>
      <c r="G14" s="4">
        <v>0</v>
      </c>
      <c r="H14" s="7">
        <f>IF($G14="",$F14,EDATE($F14, -$G14))</f>
        <v>0</v>
      </c>
      <c r="I14" s="8">
        <f>IFERROR(INDEX('📇 Indices | Indexen'!$B$9:$F$29, MATCH($H14, '📇 Indices | Indexen'!$A$10:$A$29, 0), MATCH($B14, '📇 Indices | Indexen'!$B$9:$F$9, 0)), "")</f>
        <v>0</v>
      </c>
      <c r="J14" s="8">
        <f>IFERROR($I14/$E14, "")</f>
        <v>0</v>
      </c>
      <c r="K14" s="8">
        <f>IFERROR($C14*$J14, "")</f>
        <v>0</v>
      </c>
    </row>
    <row r="15" spans="1:11">
      <c r="A15" s="4">
        <v>4</v>
      </c>
      <c r="B15" s="4"/>
      <c r="C15" s="10">
        <v>0.25</v>
      </c>
      <c r="D15" s="7">
        <v>45383</v>
      </c>
      <c r="E15" s="8">
        <f>IFERROR(INDEX('📇 Indices | Indexen'!$B$9:$F$29, MATCH($D15, '📇 Indices | Indexen'!$A$10:$A$29, 0), MATCH($B15, '📇 Indices | Indexen'!$B$9:$F$9, 0)), "")</f>
        <v>0</v>
      </c>
      <c r="F15" s="7">
        <f>$B$4</f>
        <v>0</v>
      </c>
      <c r="G15" s="4">
        <v>0</v>
      </c>
      <c r="H15" s="7">
        <f>IF($G15="",$F15,EDATE($F15, -$G15))</f>
        <v>0</v>
      </c>
      <c r="I15" s="8">
        <f>IFERROR(INDEX('📇 Indices | Indexen'!$B$9:$F$29, MATCH($H15, '📇 Indices | Indexen'!$A$10:$A$29, 0), MATCH($B15, '📇 Indices | Indexen'!$B$9:$F$9, 0)), "")</f>
        <v>0</v>
      </c>
      <c r="J15" s="8">
        <f>IFERROR($I15/$E15, "")</f>
        <v>0</v>
      </c>
      <c r="K15" s="8">
        <f>IFERROR($C15*$J15, "")</f>
        <v>0</v>
      </c>
    </row>
    <row r="17" spans="1:2">
      <c r="A17" s="5" t="s">
        <v>50</v>
      </c>
      <c r="B17" s="10">
        <f>SUM($C$12:$C$15)</f>
        <v>0</v>
      </c>
    </row>
    <row r="18" spans="1:2">
      <c r="A18" s="5" t="s">
        <v>51</v>
      </c>
      <c r="B18" s="10">
        <f>MAX(0,1-$B$17)</f>
        <v>0</v>
      </c>
    </row>
    <row r="20" spans="1:2">
      <c r="A20" s="2" t="s">
        <v>52</v>
      </c>
      <c r="B20" s="8">
        <f>$B$18 + SUM($K$12:$K$15)</f>
        <v>0</v>
      </c>
    </row>
    <row r="21" spans="1:2">
      <c r="A21" s="2" t="s">
        <v>53</v>
      </c>
      <c r="B21" s="9">
        <f>$B$3*$B$20</f>
        <v>0</v>
      </c>
    </row>
    <row r="23" spans="1:2">
      <c r="A23" s="5" t="s">
        <v>54</v>
      </c>
    </row>
    <row r="24" spans="1:2">
      <c r="A24" s="5" t="s">
        <v>55</v>
      </c>
      <c r="B24" s="9">
        <f>$B$3*(1+$B$7)</f>
        <v>0</v>
      </c>
    </row>
    <row r="25" spans="1:2">
      <c r="A25" s="5" t="s">
        <v>56</v>
      </c>
      <c r="B25" s="9">
        <f>$B$3*(1+$B$8)</f>
        <v>0</v>
      </c>
    </row>
    <row r="26" spans="1:2">
      <c r="A26" s="5" t="s">
        <v>57</v>
      </c>
      <c r="B26" s="9">
        <f>MIN($B$25, MAX($B$24, $B$21))</f>
        <v>0</v>
      </c>
    </row>
  </sheetData>
  <conditionalFormatting sqref="B17">
    <cfRule type="cellIs" dxfId="0" priority="1" operator="greaterThan">
      <formula>1</formula>
    </cfRule>
  </conditionalFormatting>
  <conditionalFormatting sqref="B18">
    <cfRule type="cellIs" dxfId="0" priority="2" operator="lessThan">
      <formula>0</formula>
    </cfRule>
  </conditionalFormatting>
  <conditionalFormatting sqref="B20">
    <cfRule type="cellIs" dxfId="1" priority="3" operator="greaterThanOrEqual">
      <formula>0</formula>
    </cfRule>
  </conditionalFormatting>
  <dataValidations count="4">
    <dataValidation type="list" allowBlank="1" showInputMessage="1" showErrorMessage="1" sqref="B12">
      <formula1>'📇 Indices | Indexen'!$A$3:$A$7</formula1>
    </dataValidation>
    <dataValidation type="list" allowBlank="1" showInputMessage="1" showErrorMessage="1" sqref="B13">
      <formula1>'📇 Indices | Indexen'!$A$3:$A$7</formula1>
    </dataValidation>
    <dataValidation type="list" allowBlank="1" showInputMessage="1" showErrorMessage="1" sqref="B14">
      <formula1>'📇 Indices | Indexen'!$A$3:$A$7</formula1>
    </dataValidation>
    <dataValidation type="list" allowBlank="1" showInputMessage="1" showErrorMessage="1" sqref="B15">
      <formula1>'📇 Indices | Indexen'!$A$3:$A$7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7"/>
  <sheetViews>
    <sheetView workbookViewId="0"/>
  </sheetViews>
  <sheetFormatPr defaultRowHeight="15"/>
  <cols>
    <col min="1" max="1" width="13.7109375" customWidth="1"/>
    <col min="2" max="7" width="14.7109375" customWidth="1"/>
  </cols>
  <sheetData>
    <row r="1" spans="1:7">
      <c r="A1" s="2" t="s">
        <v>58</v>
      </c>
    </row>
    <row r="3" spans="1:7">
      <c r="A3" s="6" t="s">
        <v>29</v>
      </c>
      <c r="B3" s="6" t="s">
        <v>59</v>
      </c>
      <c r="C3" s="6" t="s">
        <v>60</v>
      </c>
      <c r="D3" s="6" t="s">
        <v>61</v>
      </c>
      <c r="E3" s="6" t="s">
        <v>62</v>
      </c>
      <c r="F3" s="6" t="s">
        <v>63</v>
      </c>
      <c r="G3" s="6" t="s">
        <v>64</v>
      </c>
    </row>
    <row r="4" spans="1:7">
      <c r="A4" s="7">
        <v>45292</v>
      </c>
      <c r="B4" s="10">
        <f>'⚙️ Paramètres | Instellingen'!$B$18</f>
        <v>0</v>
      </c>
      <c r="C4" s="10">
        <f>'⚙️ Paramètres | Instellingen'!$B$17</f>
        <v>0</v>
      </c>
      <c r="D4" s="8">
        <f>'⚙️ Paramètres | Instellingen'!$B$18 + IFERROR('⚙️ Paramètres | Instellingen'!$C12*(IFERROR((IFERROR(INDEX('📇 Indices | Indexen'!$B$9:$F$29, MATCH(IF('⚙️ Paramètres | Instellingen'!$G12="",$A4,EDATE($A4,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Instellingen'!$G13="",$A4,EDATE($A4,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Instellingen'!$G14="",$A4,EDATE($A4,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Instellingen'!$G15="",$A4,EDATE($A4, -'⚙️ Paramètres | Instellingen'!$G15)), '📇 Indices | Indexen'!$A$10:$A$29, 0), MATCH('⚙️ Paramètres | Instellingen'!$B15, '📇 Indices | Indexen'!$B$9:$F$9, 0)), ""))/'⚙️ Paramètres | Instellingen'!$E15, "")), 0)</f>
        <v>0</v>
      </c>
      <c r="E4" s="9">
        <f>'⚙️ Paramètres | Instellingen'!$B$3*D4</f>
        <v>0</v>
      </c>
      <c r="F4" s="9">
        <f>E4-'⚙️ Paramètres | Instellingen'!$B$3</f>
        <v>0</v>
      </c>
      <c r="G4" s="10">
        <f>IFERROR(E4/'⚙️ Paramètres | Instellingen'!$B$3-1, "")</f>
        <v>0</v>
      </c>
    </row>
    <row r="5" spans="1:7">
      <c r="A5" s="7">
        <v>45323</v>
      </c>
      <c r="B5" s="10">
        <f>'⚙️ Paramètres | Instellingen'!$B$18</f>
        <v>0</v>
      </c>
      <c r="C5" s="10">
        <f>'⚙️ Paramètres | Instellingen'!$B$17</f>
        <v>0</v>
      </c>
      <c r="D5" s="8">
        <f>'⚙️ Paramètres | Instellingen'!$B$18 + IFERROR('⚙️ Paramètres | Instellingen'!$C12*(IFERROR((IFERROR(INDEX('📇 Indices | Indexen'!$B$9:$F$29, MATCH(IF('⚙️ Paramètres | Instellingen'!$G12="",$A5,EDATE($A5,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Instellingen'!$G13="",$A5,EDATE($A5,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Instellingen'!$G14="",$A5,EDATE($A5,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Instellingen'!$G15="",$A5,EDATE($A5, -'⚙️ Paramètres | Instellingen'!$G15)), '📇 Indices | Indexen'!$A$10:$A$29, 0), MATCH('⚙️ Paramètres | Instellingen'!$B15, '📇 Indices | Indexen'!$B$9:$F$9, 0)), ""))/'⚙️ Paramètres | Instellingen'!$E15, "")), 0)</f>
        <v>0</v>
      </c>
      <c r="E5" s="9">
        <f>'⚙️ Paramètres | Instellingen'!$B$3*D5</f>
        <v>0</v>
      </c>
      <c r="F5" s="9">
        <f>E5-'⚙️ Paramètres | Instellingen'!$B$3</f>
        <v>0</v>
      </c>
      <c r="G5" s="10">
        <f>IFERROR(E5/'⚙️ Paramètres | Instellingen'!$B$3-1, "")</f>
        <v>0</v>
      </c>
    </row>
    <row r="6" spans="1:7">
      <c r="A6" s="7">
        <v>45352</v>
      </c>
      <c r="B6" s="10">
        <f>'⚙️ Paramètres | Instellingen'!$B$18</f>
        <v>0</v>
      </c>
      <c r="C6" s="10">
        <f>'⚙️ Paramètres | Instellingen'!$B$17</f>
        <v>0</v>
      </c>
      <c r="D6" s="8">
        <f>'⚙️ Paramètres | Instellingen'!$B$18 + IFERROR('⚙️ Paramètres | Instellingen'!$C12*(IFERROR((IFERROR(INDEX('📇 Indices | Indexen'!$B$9:$F$29, MATCH(IF('⚙️ Paramètres | Instellingen'!$G12="",$A6,EDATE($A6,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Instellingen'!$G13="",$A6,EDATE($A6,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Instellingen'!$G14="",$A6,EDATE($A6,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Instellingen'!$G15="",$A6,EDATE($A6, -'⚙️ Paramètres | Instellingen'!$G15)), '📇 Indices | Indexen'!$A$10:$A$29, 0), MATCH('⚙️ Paramètres | Instellingen'!$B15, '📇 Indices | Indexen'!$B$9:$F$9, 0)), ""))/'⚙️ Paramètres | Instellingen'!$E15, "")), 0)</f>
        <v>0</v>
      </c>
      <c r="E6" s="9">
        <f>'⚙️ Paramètres | Instellingen'!$B$3*D6</f>
        <v>0</v>
      </c>
      <c r="F6" s="9">
        <f>E6-'⚙️ Paramètres | Instellingen'!$B$3</f>
        <v>0</v>
      </c>
      <c r="G6" s="10">
        <f>IFERROR(E6/'⚙️ Paramètres | Instellingen'!$B$3-1, "")</f>
        <v>0</v>
      </c>
    </row>
    <row r="7" spans="1:7">
      <c r="A7" s="7">
        <v>45383</v>
      </c>
      <c r="B7" s="10">
        <f>'⚙️ Paramètres | Instellingen'!$B$18</f>
        <v>0</v>
      </c>
      <c r="C7" s="10">
        <f>'⚙️ Paramètres | Instellingen'!$B$17</f>
        <v>0</v>
      </c>
      <c r="D7" s="8">
        <f>'⚙️ Paramètres | Instellingen'!$B$18 + IFERROR('⚙️ Paramètres | Instellingen'!$C12*(IFERROR((IFERROR(INDEX('📇 Indices | Indexen'!$B$9:$F$29, MATCH(IF('⚙️ Paramètres | Instellingen'!$G12="",$A7,EDATE($A7,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Instellingen'!$G13="",$A7,EDATE($A7,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Instellingen'!$G14="",$A7,EDATE($A7,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Instellingen'!$G15="",$A7,EDATE($A7, -'⚙️ Paramètres | Instellingen'!$G15)), '📇 Indices | Indexen'!$A$10:$A$29, 0), MATCH('⚙️ Paramètres | Instellingen'!$B15, '📇 Indices | Indexen'!$B$9:$F$9, 0)), ""))/'⚙️ Paramètres | Instellingen'!$E15, "")), 0)</f>
        <v>0</v>
      </c>
      <c r="E7" s="9">
        <f>'⚙️ Paramètres | Instellingen'!$B$3*D7</f>
        <v>0</v>
      </c>
      <c r="F7" s="9">
        <f>E7-'⚙️ Paramètres | Instellingen'!$B$3</f>
        <v>0</v>
      </c>
      <c r="G7" s="10">
        <f>IFERROR(E7/'⚙️ Paramètres | Instellingen'!$B$3-1, "")</f>
        <v>0</v>
      </c>
    </row>
    <row r="8" spans="1:7">
      <c r="A8" s="7">
        <v>45413</v>
      </c>
      <c r="B8" s="10">
        <f>'⚙️ Paramètres | Instellingen'!$B$18</f>
        <v>0</v>
      </c>
      <c r="C8" s="10">
        <f>'⚙️ Paramètres | Instellingen'!$B$17</f>
        <v>0</v>
      </c>
      <c r="D8" s="8">
        <f>'⚙️ Paramètres | Instellingen'!$B$18 + IFERROR('⚙️ Paramètres | Instellingen'!$C12*(IFERROR((IFERROR(INDEX('📇 Indices | Indexen'!$B$9:$F$29, MATCH(IF('⚙️ Paramètres | Instellingen'!$G12="",$A8,EDATE($A8,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Instellingen'!$G13="",$A8,EDATE($A8,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Instellingen'!$G14="",$A8,EDATE($A8,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Instellingen'!$G15="",$A8,EDATE($A8, -'⚙️ Paramètres | Instellingen'!$G15)), '📇 Indices | Indexen'!$A$10:$A$29, 0), MATCH('⚙️ Paramètres | Instellingen'!$B15, '📇 Indices | Indexen'!$B$9:$F$9, 0)), ""))/'⚙️ Paramètres | Instellingen'!$E15, "")), 0)</f>
        <v>0</v>
      </c>
      <c r="E8" s="9">
        <f>'⚙️ Paramètres | Instellingen'!$B$3*D8</f>
        <v>0</v>
      </c>
      <c r="F8" s="9">
        <f>E8-'⚙️ Paramètres | Instellingen'!$B$3</f>
        <v>0</v>
      </c>
      <c r="G8" s="10">
        <f>IFERROR(E8/'⚙️ Paramètres | Instellingen'!$B$3-1, "")</f>
        <v>0</v>
      </c>
    </row>
    <row r="9" spans="1:7">
      <c r="A9" s="7">
        <v>45444</v>
      </c>
      <c r="B9" s="10">
        <f>'⚙️ Paramètres | Instellingen'!$B$18</f>
        <v>0</v>
      </c>
      <c r="C9" s="10">
        <f>'⚙️ Paramètres | Instellingen'!$B$17</f>
        <v>0</v>
      </c>
      <c r="D9" s="8">
        <f>'⚙️ Paramètres | Instellingen'!$B$18 + IFERROR('⚙️ Paramètres | Instellingen'!$C12*(IFERROR((IFERROR(INDEX('📇 Indices | Indexen'!$B$9:$F$29, MATCH(IF('⚙️ Paramètres | Instellingen'!$G12="",$A9,EDATE($A9,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Instellingen'!$G13="",$A9,EDATE($A9,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Instellingen'!$G14="",$A9,EDATE($A9,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Instellingen'!$G15="",$A9,EDATE($A9, -'⚙️ Paramètres | Instellingen'!$G15)), '📇 Indices | Indexen'!$A$10:$A$29, 0), MATCH('⚙️ Paramètres | Instellingen'!$B15, '📇 Indices | Indexen'!$B$9:$F$9, 0)), ""))/'⚙️ Paramètres | Instellingen'!$E15, "")), 0)</f>
        <v>0</v>
      </c>
      <c r="E9" s="9">
        <f>'⚙️ Paramètres | Instellingen'!$B$3*D9</f>
        <v>0</v>
      </c>
      <c r="F9" s="9">
        <f>E9-'⚙️ Paramètres | Instellingen'!$B$3</f>
        <v>0</v>
      </c>
      <c r="G9" s="10">
        <f>IFERROR(E9/'⚙️ Paramètres | Instellingen'!$B$3-1, "")</f>
        <v>0</v>
      </c>
    </row>
    <row r="10" spans="1:7">
      <c r="A10" s="7">
        <v>45474</v>
      </c>
      <c r="B10" s="10">
        <f>'⚙️ Paramètres | Instellingen'!$B$18</f>
        <v>0</v>
      </c>
      <c r="C10" s="10">
        <f>'⚙️ Paramètres | Instellingen'!$B$17</f>
        <v>0</v>
      </c>
      <c r="D10" s="8">
        <f>'⚙️ Paramètres | Instellingen'!$B$18 + IFERROR('⚙️ Paramètres | Instellingen'!$C12*(IFERROR((IFERROR(INDEX('📇 Indices | Indexen'!$B$9:$F$29, MATCH(IF('⚙️ Paramètres | Instellingen'!$G12="",$A10,EDATE($A10,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Instellingen'!$G13="",$A10,EDATE($A10,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Instellingen'!$G14="",$A10,EDATE($A10,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Instellingen'!$G15="",$A10,EDATE($A10,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0" s="9">
        <f>'⚙️ Paramètres | Instellingen'!$B$3*D10</f>
        <v>0</v>
      </c>
      <c r="F10" s="9">
        <f>E10-'⚙️ Paramètres | Instellingen'!$B$3</f>
        <v>0</v>
      </c>
      <c r="G10" s="10">
        <f>IFERROR(E10/'⚙️ Paramètres | Instellingen'!$B$3-1, "")</f>
        <v>0</v>
      </c>
    </row>
    <row r="11" spans="1:7">
      <c r="A11" s="7">
        <v>45505</v>
      </c>
      <c r="B11" s="10">
        <f>'⚙️ Paramètres | Instellingen'!$B$18</f>
        <v>0</v>
      </c>
      <c r="C11" s="10">
        <f>'⚙️ Paramètres | Instellingen'!$B$17</f>
        <v>0</v>
      </c>
      <c r="D11" s="8">
        <f>'⚙️ Paramètres | Instellingen'!$B$18 + IFERROR('⚙️ Paramètres | Instellingen'!$C12*(IFERROR((IFERROR(INDEX('📇 Indices | Indexen'!$B$9:$F$29, MATCH(IF('⚙️ Paramètres | Instellingen'!$G12="",$A11,EDATE($A11,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Instellingen'!$G13="",$A11,EDATE($A11,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Instellingen'!$G14="",$A11,EDATE($A11,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Instellingen'!$G15="",$A11,EDATE($A11,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1" s="9">
        <f>'⚙️ Paramètres | Instellingen'!$B$3*D11</f>
        <v>0</v>
      </c>
      <c r="F11" s="9">
        <f>E11-'⚙️ Paramètres | Instellingen'!$B$3</f>
        <v>0</v>
      </c>
      <c r="G11" s="10">
        <f>IFERROR(E11/'⚙️ Paramètres | Instellingen'!$B$3-1, "")</f>
        <v>0</v>
      </c>
    </row>
    <row r="12" spans="1:7">
      <c r="A12" s="7">
        <v>45536</v>
      </c>
      <c r="B12" s="10">
        <f>'⚙️ Paramètres | Instellingen'!$B$18</f>
        <v>0</v>
      </c>
      <c r="C12" s="10">
        <f>'⚙️ Paramètres | Instellingen'!$B$17</f>
        <v>0</v>
      </c>
      <c r="D12" s="8">
        <f>'⚙️ Paramètres | Instellingen'!$B$18 + IFERROR('⚙️ Paramètres | Instellingen'!$C12*(IFERROR((IFERROR(INDEX('📇 Indices | Indexen'!$B$9:$F$29, MATCH(IF('⚙️ Paramètres | Instellingen'!$G12="",$A12,EDATE($A12,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Instellingen'!$G13="",$A12,EDATE($A12,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Instellingen'!$G14="",$A12,EDATE($A12,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Instellingen'!$G15="",$A12,EDATE($A12,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2" s="9">
        <f>'⚙️ Paramètres | Instellingen'!$B$3*D12</f>
        <v>0</v>
      </c>
      <c r="F12" s="9">
        <f>E12-'⚙️ Paramètres | Instellingen'!$B$3</f>
        <v>0</v>
      </c>
      <c r="G12" s="10">
        <f>IFERROR(E12/'⚙️ Paramètres | Instellingen'!$B$3-1, "")</f>
        <v>0</v>
      </c>
    </row>
    <row r="13" spans="1:7">
      <c r="A13" s="7">
        <v>45566</v>
      </c>
      <c r="B13" s="10">
        <f>'⚙️ Paramètres | Instellingen'!$B$18</f>
        <v>0</v>
      </c>
      <c r="C13" s="10">
        <f>'⚙️ Paramètres | Instellingen'!$B$17</f>
        <v>0</v>
      </c>
      <c r="D13" s="8">
        <f>'⚙️ Paramètres | Instellingen'!$B$18 + IFERROR('⚙️ Paramètres | Instellingen'!$C12*(IFERROR((IFERROR(INDEX('📇 Indices | Indexen'!$B$9:$F$29, MATCH(IF('⚙️ Paramètres | Instellingen'!$G12="",$A13,EDATE($A13,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Instellingen'!$G13="",$A13,EDATE($A13,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Instellingen'!$G14="",$A13,EDATE($A13,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Instellingen'!$G15="",$A13,EDATE($A13,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3" s="9">
        <f>'⚙️ Paramètres | Instellingen'!$B$3*D13</f>
        <v>0</v>
      </c>
      <c r="F13" s="9">
        <f>E13-'⚙️ Paramètres | Instellingen'!$B$3</f>
        <v>0</v>
      </c>
      <c r="G13" s="10">
        <f>IFERROR(E13/'⚙️ Paramètres | Instellingen'!$B$3-1, "")</f>
        <v>0</v>
      </c>
    </row>
    <row r="14" spans="1:7">
      <c r="A14" s="7">
        <v>45597</v>
      </c>
      <c r="B14" s="10">
        <f>'⚙️ Paramètres | Instellingen'!$B$18</f>
        <v>0</v>
      </c>
      <c r="C14" s="10">
        <f>'⚙️ Paramètres | Instellingen'!$B$17</f>
        <v>0</v>
      </c>
      <c r="D14" s="8">
        <f>'⚙️ Paramètres | Instellingen'!$B$18 + IFERROR('⚙️ Paramètres | Instellingen'!$C12*(IFERROR((IFERROR(INDEX('📇 Indices | Indexen'!$B$9:$F$29, MATCH(IF('⚙️ Paramètres | Instellingen'!$G12="",$A14,EDATE($A14,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Instellingen'!$G13="",$A14,EDATE($A14,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Instellingen'!$G14="",$A14,EDATE($A14,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Instellingen'!$G15="",$A14,EDATE($A14,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4" s="9">
        <f>'⚙️ Paramètres | Instellingen'!$B$3*D14</f>
        <v>0</v>
      </c>
      <c r="F14" s="9">
        <f>E14-'⚙️ Paramètres | Instellingen'!$B$3</f>
        <v>0</v>
      </c>
      <c r="G14" s="10">
        <f>IFERROR(E14/'⚙️ Paramètres | Instellingen'!$B$3-1, "")</f>
        <v>0</v>
      </c>
    </row>
    <row r="15" spans="1:7">
      <c r="A15" s="7">
        <v>45627</v>
      </c>
      <c r="B15" s="10">
        <f>'⚙️ Paramètres | Instellingen'!$B$18</f>
        <v>0</v>
      </c>
      <c r="C15" s="10">
        <f>'⚙️ Paramètres | Instellingen'!$B$17</f>
        <v>0</v>
      </c>
      <c r="D15" s="8">
        <f>'⚙️ Paramètres | Instellingen'!$B$18 + IFERROR('⚙️ Paramètres | Instellingen'!$C12*(IFERROR((IFERROR(INDEX('📇 Indices | Indexen'!$B$9:$F$29, MATCH(IF('⚙️ Paramètres | Instellingen'!$G12="",$A15,EDATE($A15,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Instellingen'!$G13="",$A15,EDATE($A15,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Instellingen'!$G14="",$A15,EDATE($A15,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Instellingen'!$G15="",$A15,EDATE($A15,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5" s="9">
        <f>'⚙️ Paramètres | Instellingen'!$B$3*D15</f>
        <v>0</v>
      </c>
      <c r="F15" s="9">
        <f>E15-'⚙️ Paramètres | Instellingen'!$B$3</f>
        <v>0</v>
      </c>
      <c r="G15" s="10">
        <f>IFERROR(E15/'⚙️ Paramètres | Instellingen'!$B$3-1, "")</f>
        <v>0</v>
      </c>
    </row>
    <row r="16" spans="1:7">
      <c r="A16" s="7">
        <v>45658</v>
      </c>
      <c r="B16" s="10">
        <f>'⚙️ Paramètres | Instellingen'!$B$18</f>
        <v>0</v>
      </c>
      <c r="C16" s="10">
        <f>'⚙️ Paramètres | Instellingen'!$B$17</f>
        <v>0</v>
      </c>
      <c r="D16" s="8">
        <f>'⚙️ Paramètres | Instellingen'!$B$18 + IFERROR('⚙️ Paramètres | Instellingen'!$C12*(IFERROR((IFERROR(INDEX('📇 Indices | Indexen'!$B$9:$F$29, MATCH(IF('⚙️ Paramètres | Instellingen'!$G12="",$A16,EDATE($A16,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Instellingen'!$G13="",$A16,EDATE($A16,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Instellingen'!$G14="",$A16,EDATE($A16,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Instellingen'!$G15="",$A16,EDATE($A16,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6" s="9">
        <f>'⚙️ Paramètres | Instellingen'!$B$3*D16</f>
        <v>0</v>
      </c>
      <c r="F16" s="9">
        <f>E16-'⚙️ Paramètres | Instellingen'!$B$3</f>
        <v>0</v>
      </c>
      <c r="G16" s="10">
        <f>IFERROR(E16/'⚙️ Paramètres | Instellingen'!$B$3-1, "")</f>
        <v>0</v>
      </c>
    </row>
    <row r="17" spans="1:7">
      <c r="A17" s="7">
        <v>45689</v>
      </c>
      <c r="B17" s="10">
        <f>'⚙️ Paramètres | Instellingen'!$B$18</f>
        <v>0</v>
      </c>
      <c r="C17" s="10">
        <f>'⚙️ Paramètres | Instellingen'!$B$17</f>
        <v>0</v>
      </c>
      <c r="D17" s="8">
        <f>'⚙️ Paramètres | Instellingen'!$B$18 + IFERROR('⚙️ Paramètres | Instellingen'!$C12*(IFERROR((IFERROR(INDEX('📇 Indices | Indexen'!$B$9:$F$29, MATCH(IF('⚙️ Paramètres | Instellingen'!$G12="",$A17,EDATE($A17,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Instellingen'!$G13="",$A17,EDATE($A17,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Instellingen'!$G14="",$A17,EDATE($A17,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Instellingen'!$G15="",$A17,EDATE($A17,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7" s="9">
        <f>'⚙️ Paramètres | Instellingen'!$B$3*D17</f>
        <v>0</v>
      </c>
      <c r="F17" s="9">
        <f>E17-'⚙️ Paramètres | Instellingen'!$B$3</f>
        <v>0</v>
      </c>
      <c r="G17" s="10">
        <f>IFERROR(E17/'⚙️ Paramètres | Instellingen'!$B$3-1, "")</f>
        <v>0</v>
      </c>
    </row>
    <row r="18" spans="1:7">
      <c r="A18" s="7">
        <v>45717</v>
      </c>
      <c r="B18" s="10">
        <f>'⚙️ Paramètres | Instellingen'!$B$18</f>
        <v>0</v>
      </c>
      <c r="C18" s="10">
        <f>'⚙️ Paramètres | Instellingen'!$B$17</f>
        <v>0</v>
      </c>
      <c r="D18" s="8">
        <f>'⚙️ Paramètres | Instellingen'!$B$18 + IFERROR('⚙️ Paramètres | Instellingen'!$C12*(IFERROR((IFERROR(INDEX('📇 Indices | Indexen'!$B$9:$F$29, MATCH(IF('⚙️ Paramètres | Instellingen'!$G12="",$A18,EDATE($A18,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Instellingen'!$G13="",$A18,EDATE($A18,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Instellingen'!$G14="",$A18,EDATE($A18,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Instellingen'!$G15="",$A18,EDATE($A18,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8" s="9">
        <f>'⚙️ Paramètres | Instellingen'!$B$3*D18</f>
        <v>0</v>
      </c>
      <c r="F18" s="9">
        <f>E18-'⚙️ Paramètres | Instellingen'!$B$3</f>
        <v>0</v>
      </c>
      <c r="G18" s="10">
        <f>IFERROR(E18/'⚙️ Paramètres | Instellingen'!$B$3-1, "")</f>
        <v>0</v>
      </c>
    </row>
    <row r="19" spans="1:7">
      <c r="A19" s="7">
        <v>45748</v>
      </c>
      <c r="B19" s="10">
        <f>'⚙️ Paramètres | Instellingen'!$B$18</f>
        <v>0</v>
      </c>
      <c r="C19" s="10">
        <f>'⚙️ Paramètres | Instellingen'!$B$17</f>
        <v>0</v>
      </c>
      <c r="D19" s="8">
        <f>'⚙️ Paramètres | Instellingen'!$B$18 + IFERROR('⚙️ Paramètres | Instellingen'!$C12*(IFERROR((IFERROR(INDEX('📇 Indices | Indexen'!$B$9:$F$29, MATCH(IF('⚙️ Paramètres | Instellingen'!$G12="",$A19,EDATE($A19,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Instellingen'!$G13="",$A19,EDATE($A19,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Instellingen'!$G14="",$A19,EDATE($A19,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Instellingen'!$G15="",$A19,EDATE($A19, -'⚙️ Paramètres | Instellingen'!$G15)), '📇 Indices | Indexen'!$A$10:$A$29, 0), MATCH('⚙️ Paramètres | Instellingen'!$B15, '📇 Indices | Indexen'!$B$9:$F$9, 0)), ""))/'⚙️ Paramètres | Instellingen'!$E15, "")), 0)</f>
        <v>0</v>
      </c>
      <c r="E19" s="9">
        <f>'⚙️ Paramètres | Instellingen'!$B$3*D19</f>
        <v>0</v>
      </c>
      <c r="F19" s="9">
        <f>E19-'⚙️ Paramètres | Instellingen'!$B$3</f>
        <v>0</v>
      </c>
      <c r="G19" s="10">
        <f>IFERROR(E19/'⚙️ Paramètres | Instellingen'!$B$3-1, "")</f>
        <v>0</v>
      </c>
    </row>
    <row r="20" spans="1:7">
      <c r="A20" s="7">
        <v>45778</v>
      </c>
      <c r="B20" s="10">
        <f>'⚙️ Paramètres | Instellingen'!$B$18</f>
        <v>0</v>
      </c>
      <c r="C20" s="10">
        <f>'⚙️ Paramètres | Instellingen'!$B$17</f>
        <v>0</v>
      </c>
      <c r="D20" s="8">
        <f>'⚙️ Paramètres | Instellingen'!$B$18 + IFERROR('⚙️ Paramètres | Instellingen'!$C12*(IFERROR((IFERROR(INDEX('📇 Indices | Indexen'!$B$9:$F$29, MATCH(IF('⚙️ Paramètres | Instellingen'!$G12="",$A20,EDATE($A20,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Instellingen'!$G13="",$A20,EDATE($A20,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Instellingen'!$G14="",$A20,EDATE($A20,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Instellingen'!$G15="",$A20,EDATE($A20, -'⚙️ Paramètres | Instellingen'!$G15)), '📇 Indices | Indexen'!$A$10:$A$29, 0), MATCH('⚙️ Paramètres | Instellingen'!$B15, '📇 Indices | Indexen'!$B$9:$F$9, 0)), ""))/'⚙️ Paramètres | Instellingen'!$E15, "")), 0)</f>
        <v>0</v>
      </c>
      <c r="E20" s="9">
        <f>'⚙️ Paramètres | Instellingen'!$B$3*D20</f>
        <v>0</v>
      </c>
      <c r="F20" s="9">
        <f>E20-'⚙️ Paramètres | Instellingen'!$B$3</f>
        <v>0</v>
      </c>
      <c r="G20" s="10">
        <f>IFERROR(E20/'⚙️ Paramètres | Instellingen'!$B$3-1, "")</f>
        <v>0</v>
      </c>
    </row>
    <row r="21" spans="1:7">
      <c r="A21" s="7">
        <v>45809</v>
      </c>
      <c r="B21" s="10">
        <f>'⚙️ Paramètres | Instellingen'!$B$18</f>
        <v>0</v>
      </c>
      <c r="C21" s="10">
        <f>'⚙️ Paramètres | Instellingen'!$B$17</f>
        <v>0</v>
      </c>
      <c r="D21" s="8">
        <f>'⚙️ Paramètres | Instellingen'!$B$18 + IFERROR('⚙️ Paramètres | Instellingen'!$C12*(IFERROR((IFERROR(INDEX('📇 Indices | Indexen'!$B$9:$F$29, MATCH(IF('⚙️ Paramètres | Instellingen'!$G12="",$A21,EDATE($A21,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Instellingen'!$G13="",$A21,EDATE($A21,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Instellingen'!$G14="",$A21,EDATE($A21,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Instellingen'!$G15="",$A21,EDATE($A21, -'⚙️ Paramètres | Instellingen'!$G15)), '📇 Indices | Indexen'!$A$10:$A$29, 0), MATCH('⚙️ Paramètres | Instellingen'!$B15, '📇 Indices | Indexen'!$B$9:$F$9, 0)), ""))/'⚙️ Paramètres | Instellingen'!$E15, "")), 0)</f>
        <v>0</v>
      </c>
      <c r="E21" s="9">
        <f>'⚙️ Paramètres | Instellingen'!$B$3*D21</f>
        <v>0</v>
      </c>
      <c r="F21" s="9">
        <f>E21-'⚙️ Paramètres | Instellingen'!$B$3</f>
        <v>0</v>
      </c>
      <c r="G21" s="10">
        <f>IFERROR(E21/'⚙️ Paramètres | Instellingen'!$B$3-1, "")</f>
        <v>0</v>
      </c>
    </row>
    <row r="22" spans="1:7">
      <c r="A22" s="7">
        <v>45839</v>
      </c>
      <c r="B22" s="10">
        <f>'⚙️ Paramètres | Instellingen'!$B$18</f>
        <v>0</v>
      </c>
      <c r="C22" s="10">
        <f>'⚙️ Paramètres | Instellingen'!$B$17</f>
        <v>0</v>
      </c>
      <c r="D22" s="8">
        <f>'⚙️ Paramètres | Instellingen'!$B$18 + IFERROR('⚙️ Paramètres | Instellingen'!$C12*(IFERROR((IFERROR(INDEX('📇 Indices | Indexen'!$B$9:$F$29, MATCH(IF('⚙️ Paramètres | Instellingen'!$G12="",$A22,EDATE($A22,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Instellingen'!$G13="",$A22,EDATE($A22,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Instellingen'!$G14="",$A22,EDATE($A22,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Instellingen'!$G15="",$A22,EDATE($A22, -'⚙️ Paramètres | Instellingen'!$G15)), '📇 Indices | Indexen'!$A$10:$A$29, 0), MATCH('⚙️ Paramètres | Instellingen'!$B15, '📇 Indices | Indexen'!$B$9:$F$9, 0)), ""))/'⚙️ Paramètres | Instellingen'!$E15, "")), 0)</f>
        <v>0</v>
      </c>
      <c r="E22" s="9">
        <f>'⚙️ Paramètres | Instellingen'!$B$3*D22</f>
        <v>0</v>
      </c>
      <c r="F22" s="9">
        <f>E22-'⚙️ Paramètres | Instellingen'!$B$3</f>
        <v>0</v>
      </c>
      <c r="G22" s="10">
        <f>IFERROR(E22/'⚙️ Paramètres | Instellingen'!$B$3-1, "")</f>
        <v>0</v>
      </c>
    </row>
    <row r="23" spans="1:7">
      <c r="A23" s="7">
        <v>45870</v>
      </c>
      <c r="B23" s="10">
        <f>'⚙️ Paramètres | Instellingen'!$B$18</f>
        <v>0</v>
      </c>
      <c r="C23" s="10">
        <f>'⚙️ Paramètres | Instellingen'!$B$17</f>
        <v>0</v>
      </c>
      <c r="D23" s="8">
        <f>'⚙️ Paramètres | Instellingen'!$B$18 + IFERROR('⚙️ Paramètres | Instellingen'!$C12*(IFERROR((IFERROR(INDEX('📇 Indices | Indexen'!$B$9:$F$29, MATCH(IF('⚙️ Paramètres | Instellingen'!$G12="",$A23,EDATE($A23,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Instellingen'!$G13="",$A23,EDATE($A23,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Instellingen'!$G14="",$A23,EDATE($A23,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Instellingen'!$G15="",$A23,EDATE($A23, -'⚙️ Paramètres | Instellingen'!$G15)), '📇 Indices | Indexen'!$A$10:$A$29, 0), MATCH('⚙️ Paramètres | Instellingen'!$B15, '📇 Indices | Indexen'!$B$9:$F$9, 0)), ""))/'⚙️ Paramètres | Instellingen'!$E15, "")), 0)</f>
        <v>0</v>
      </c>
      <c r="E23" s="9">
        <f>'⚙️ Paramètres | Instellingen'!$B$3*D23</f>
        <v>0</v>
      </c>
      <c r="F23" s="9">
        <f>E23-'⚙️ Paramètres | Instellingen'!$B$3</f>
        <v>0</v>
      </c>
      <c r="G23" s="10">
        <f>IFERROR(E23/'⚙️ Paramètres | Instellingen'!$B$3-1, "")</f>
        <v>0</v>
      </c>
    </row>
    <row r="24" spans="1:7">
      <c r="A24" s="7">
        <v>45901</v>
      </c>
      <c r="B24" s="10">
        <f>'⚙️ Paramètres | Instellingen'!$B$18</f>
        <v>0</v>
      </c>
      <c r="C24" s="10">
        <f>'⚙️ Paramètres | Instellingen'!$B$17</f>
        <v>0</v>
      </c>
      <c r="D24" s="8">
        <f>'⚙️ Paramètres | Instellingen'!$B$18 + IFERROR('⚙️ Paramètres | Instellingen'!$C12*(IFERROR((IFERROR(INDEX('📇 Indices | Indexen'!$B$9:$F$29, MATCH(IF('⚙️ Paramètres | Instellingen'!$G12="",$A24,EDATE($A24,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Instellingen'!$G13="",$A24,EDATE($A24,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Instellingen'!$G14="",$A24,EDATE($A24,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Instellingen'!$G15="",$A24,EDATE($A24, -'⚙️ Paramètres | Instellingen'!$G15)), '📇 Indices | Indexen'!$A$10:$A$29, 0), MATCH('⚙️ Paramètres | Instellingen'!$B15, '📇 Indices | Indexen'!$B$9:$F$9, 0)), ""))/'⚙️ Paramètres | Instellingen'!$E15, "")), 0)</f>
        <v>0</v>
      </c>
      <c r="E24" s="9">
        <f>'⚙️ Paramètres | Instellingen'!$B$3*D24</f>
        <v>0</v>
      </c>
      <c r="F24" s="9">
        <f>E24-'⚙️ Paramètres | Instellingen'!$B$3</f>
        <v>0</v>
      </c>
      <c r="G24" s="10">
        <f>IFERROR(E24/'⚙️ Paramètres | Instellingen'!$B$3-1, "")</f>
        <v>0</v>
      </c>
    </row>
    <row r="25" spans="1:7">
      <c r="A25" s="7">
        <v>45931</v>
      </c>
      <c r="B25" s="10">
        <f>'⚙️ Paramètres | Instellingen'!$B$18</f>
        <v>0</v>
      </c>
      <c r="C25" s="10">
        <f>'⚙️ Paramètres | Instellingen'!$B$17</f>
        <v>0</v>
      </c>
      <c r="D25" s="8">
        <f>'⚙️ Paramètres | Instellingen'!$B$18 + IFERROR('⚙️ Paramètres | Instellingen'!$C12*(IFERROR((IFERROR(INDEX('📇 Indices | Indexen'!$B$9:$F$29, MATCH(IF('⚙️ Paramètres | Instellingen'!$G12="",$A25,EDATE($A25,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Instellingen'!$G13="",$A25,EDATE($A25,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Instellingen'!$G14="",$A25,EDATE($A25,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Instellingen'!$G15="",$A25,EDATE($A25, -'⚙️ Paramètres | Instellingen'!$G15)), '📇 Indices | Indexen'!$A$10:$A$29, 0), MATCH('⚙️ Paramètres | Instellingen'!$B15, '📇 Indices | Indexen'!$B$9:$F$9, 0)), ""))/'⚙️ Paramètres | Instellingen'!$E15, "")), 0)</f>
        <v>0</v>
      </c>
      <c r="E25" s="9">
        <f>'⚙️ Paramètres | Instellingen'!$B$3*D25</f>
        <v>0</v>
      </c>
      <c r="F25" s="9">
        <f>E25-'⚙️ Paramètres | Instellingen'!$B$3</f>
        <v>0</v>
      </c>
      <c r="G25" s="10">
        <f>IFERROR(E25/'⚙️ Paramètres | Instellingen'!$B$3-1, "")</f>
        <v>0</v>
      </c>
    </row>
    <row r="26" spans="1:7">
      <c r="A26" s="7">
        <v>45962</v>
      </c>
      <c r="B26" s="10">
        <f>'⚙️ Paramètres | Instellingen'!$B$18</f>
        <v>0</v>
      </c>
      <c r="C26" s="10">
        <f>'⚙️ Paramètres | Instellingen'!$B$17</f>
        <v>0</v>
      </c>
      <c r="D26" s="8">
        <f>'⚙️ Paramètres | Instellingen'!$B$18 + IFERROR('⚙️ Paramètres | Instellingen'!$C12*(IFERROR((IFERROR(INDEX('📇 Indices | Indexen'!$B$9:$F$29, MATCH(IF('⚙️ Paramètres | Instellingen'!$G12="",$A26,EDATE($A26,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Instellingen'!$G13="",$A26,EDATE($A26,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Instellingen'!$G14="",$A26,EDATE($A26,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Instellingen'!$G15="",$A26,EDATE($A26, -'⚙️ Paramètres | Instellingen'!$G15)), '📇 Indices | Indexen'!$A$10:$A$29, 0), MATCH('⚙️ Paramètres | Instellingen'!$B15, '📇 Indices | Indexen'!$B$9:$F$9, 0)), ""))/'⚙️ Paramètres | Instellingen'!$E15, "")), 0)</f>
        <v>0</v>
      </c>
      <c r="E26" s="9">
        <f>'⚙️ Paramètres | Instellingen'!$B$3*D26</f>
        <v>0</v>
      </c>
      <c r="F26" s="9">
        <f>E26-'⚙️ Paramètres | Instellingen'!$B$3</f>
        <v>0</v>
      </c>
      <c r="G26" s="10">
        <f>IFERROR(E26/'⚙️ Paramètres | Instellingen'!$B$3-1, "")</f>
        <v>0</v>
      </c>
    </row>
    <row r="27" spans="1:7">
      <c r="A27" s="7">
        <v>45992</v>
      </c>
      <c r="B27" s="10">
        <f>'⚙️ Paramètres | Instellingen'!$B$18</f>
        <v>0</v>
      </c>
      <c r="C27" s="10">
        <f>'⚙️ Paramètres | Instellingen'!$B$17</f>
        <v>0</v>
      </c>
      <c r="D27" s="8">
        <f>'⚙️ Paramètres | Instellingen'!$B$18 + IFERROR('⚙️ Paramètres | Instellingen'!$C12*(IFERROR((IFERROR(INDEX('📇 Indices | Indexen'!$B$9:$F$29, MATCH(IF('⚙️ Paramètres | Instellingen'!$G12="",$A27,EDATE($A27, -'⚙️ Paramètres | Instellingen'!$G12)), '📇 Indices | Indexen'!$A$10:$A$29, 0), MATCH('⚙️ Paramètres | Instellingen'!$B12, '📇 Indices | Indexen'!$B$9:$F$9, 0)), ""))/'⚙️ Paramètres | Instellingen'!$E12, "")), 0)+IFERROR('⚙️ Paramètres | Instellingen'!$C13*(IFERROR((IFERROR(INDEX('📇 Indices | Indexen'!$B$9:$F$29, MATCH(IF('⚙️ Paramètres | Instellingen'!$G13="",$A27,EDATE($A27, -'⚙️ Paramètres | Instellingen'!$G13)), '📇 Indices | Indexen'!$A$10:$A$29, 0), MATCH('⚙️ Paramètres | Instellingen'!$B13, '📇 Indices | Indexen'!$B$9:$F$9, 0)), ""))/'⚙️ Paramètres | Instellingen'!$E13, "")), 0)+IFERROR('⚙️ Paramètres | Instellingen'!$C14*(IFERROR((IFERROR(INDEX('📇 Indices | Indexen'!$B$9:$F$29, MATCH(IF('⚙️ Paramètres | Instellingen'!$G14="",$A27,EDATE($A27, -'⚙️ Paramètres | Instellingen'!$G14)), '📇 Indices | Indexen'!$A$10:$A$29, 0), MATCH('⚙️ Paramètres | Instellingen'!$B14, '📇 Indices | Indexen'!$B$9:$F$9, 0)), ""))/'⚙️ Paramètres | Instellingen'!$E14, "")), 0)+IFERROR('⚙️ Paramètres | Instellingen'!$C15*(IFERROR((IFERROR(INDEX('📇 Indices | Indexen'!$B$9:$F$29, MATCH(IF('⚙️ Paramètres | Instellingen'!$G15="",$A27,EDATE($A27, -'⚙️ Paramètres | Instellingen'!$G15)), '📇 Indices | Indexen'!$A$10:$A$29, 0), MATCH('⚙️ Paramètres | Instellingen'!$B15, '📇 Indices | Indexen'!$B$9:$F$9, 0)), ""))/'⚙️ Paramètres | Instellingen'!$E15, "")), 0)</f>
        <v>0</v>
      </c>
      <c r="E27" s="9">
        <f>'⚙️ Paramètres | Instellingen'!$B$3*D27</f>
        <v>0</v>
      </c>
      <c r="F27" s="9">
        <f>E27-'⚙️ Paramètres | Instellingen'!$B$3</f>
        <v>0</v>
      </c>
      <c r="G27" s="10">
        <f>IFERROR(E27/'⚙️ Paramètres | Instellingen'!$B$3-1, "")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/>
  </sheetViews>
  <sheetFormatPr defaultRowHeight="15"/>
  <cols>
    <col min="1" max="1" width="38.7109375" customWidth="1"/>
    <col min="2" max="5" width="16.7109375" customWidth="1"/>
  </cols>
  <sheetData>
    <row r="1" spans="1:5">
      <c r="A1" s="2" t="s">
        <v>65</v>
      </c>
    </row>
    <row r="3" spans="1:5">
      <c r="A3" s="3" t="s">
        <v>40</v>
      </c>
      <c r="B3" s="3" t="s">
        <v>41</v>
      </c>
      <c r="C3" s="3" t="s">
        <v>66</v>
      </c>
      <c r="D3" s="3" t="s">
        <v>67</v>
      </c>
      <c r="E3" s="3" t="s">
        <v>68</v>
      </c>
    </row>
    <row r="4" spans="1:5">
      <c r="A4" s="4">
        <f>'⚙️ Paramètres | Instellingen'!$B12</f>
        <v>0</v>
      </c>
      <c r="B4" s="10">
        <f>'⚙️ Paramètres | Instellingen'!$C12</f>
        <v>0</v>
      </c>
      <c r="C4" s="10">
        <v>0</v>
      </c>
      <c r="D4" s="8">
        <f>'⚙️ Paramètres | Instellingen'!$E12*(1+$C4)</f>
        <v>0</v>
      </c>
      <c r="E4" s="8">
        <f>'⚙️ Paramètres | Instellingen'!$C12*(1+$C4)</f>
        <v>0</v>
      </c>
    </row>
    <row r="5" spans="1:5">
      <c r="A5" s="4">
        <f>'⚙️ Paramètres | Instellingen'!$B13</f>
        <v>0</v>
      </c>
      <c r="B5" s="10">
        <f>'⚙️ Paramètres | Instellingen'!$C13</f>
        <v>0</v>
      </c>
      <c r="C5" s="10">
        <v>0</v>
      </c>
      <c r="D5" s="8">
        <f>'⚙️ Paramètres | Instellingen'!$E13*(1+$C5)</f>
        <v>0</v>
      </c>
      <c r="E5" s="8">
        <f>'⚙️ Paramètres | Instellingen'!$C13*(1+$C5)</f>
        <v>0</v>
      </c>
    </row>
    <row r="6" spans="1:5">
      <c r="A6" s="4">
        <f>'⚙️ Paramètres | Instellingen'!$B14</f>
        <v>0</v>
      </c>
      <c r="B6" s="10">
        <f>'⚙️ Paramètres | Instellingen'!$C14</f>
        <v>0</v>
      </c>
      <c r="C6" s="10">
        <v>0</v>
      </c>
      <c r="D6" s="8">
        <f>'⚙️ Paramètres | Instellingen'!$E14*(1+$C6)</f>
        <v>0</v>
      </c>
      <c r="E6" s="8">
        <f>'⚙️ Paramètres | Instellingen'!$C14*(1+$C6)</f>
        <v>0</v>
      </c>
    </row>
    <row r="7" spans="1:5">
      <c r="A7" s="4">
        <f>'⚙️ Paramètres | Instellingen'!$B15</f>
        <v>0</v>
      </c>
      <c r="B7" s="10">
        <f>'⚙️ Paramètres | Instellingen'!$C15</f>
        <v>0</v>
      </c>
      <c r="C7" s="10">
        <v>0</v>
      </c>
      <c r="D7" s="8">
        <f>'⚙️ Paramètres | Instellingen'!$E15*(1+$C7)</f>
        <v>0</v>
      </c>
      <c r="E7" s="8">
        <f>'⚙️ Paramètres | Instellingen'!$C15*(1+$C7)</f>
        <v>0</v>
      </c>
    </row>
    <row r="10" spans="1:5">
      <c r="A10" s="5" t="s">
        <v>69</v>
      </c>
      <c r="B10" s="10">
        <f>'⚙️ Paramètres | Instellingen'!$B$18</f>
        <v>0</v>
      </c>
    </row>
    <row r="11" spans="1:5">
      <c r="A11" s="5" t="s">
        <v>70</v>
      </c>
      <c r="B11" s="8">
        <f>B10 + SUM($E$4:$E$7)</f>
        <v>0</v>
      </c>
    </row>
    <row r="12" spans="1:5">
      <c r="A12" s="5" t="s">
        <v>71</v>
      </c>
      <c r="B12" s="9">
        <f>'⚙️ Paramètres | Instellingen'!$B$3*$B$11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6"/>
  <sheetViews>
    <sheetView workbookViewId="0"/>
  </sheetViews>
  <sheetFormatPr defaultRowHeight="15"/>
  <cols>
    <col min="1" max="1" width="34.7109375" customWidth="1"/>
    <col min="2" max="4" width="16.7109375" customWidth="1"/>
  </cols>
  <sheetData>
    <row r="1" spans="1:2">
      <c r="A1" s="1" t="s">
        <v>72</v>
      </c>
    </row>
    <row r="3" spans="1:2">
      <c r="A3" s="5" t="s">
        <v>73</v>
      </c>
      <c r="B3" s="9">
        <f>'⚙️ Paramètres | Instellingen'!$B$3</f>
        <v>0</v>
      </c>
    </row>
    <row r="4" spans="1:2">
      <c r="A4" s="5" t="s">
        <v>74</v>
      </c>
      <c r="B4" s="9">
        <f>'📊 Révision | Herziening'!$E$27</f>
        <v>0</v>
      </c>
    </row>
    <row r="5" spans="1:2">
      <c r="A5" s="5" t="s">
        <v>64</v>
      </c>
      <c r="B5" s="10">
        <f>'📊 Révision | Herziening'!$G$27</f>
        <v>0</v>
      </c>
    </row>
    <row r="6" spans="1:2">
      <c r="A6" s="5" t="s">
        <v>57</v>
      </c>
      <c r="B6" s="9">
        <f>'⚙️ Paramètres | Instellingen'!$B$26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📒 Handleiding | Mode d'emploi</vt:lpstr>
      <vt:lpstr>📇 Indices | Indexen</vt:lpstr>
      <vt:lpstr>⚙️ Paramètres | Instellingen</vt:lpstr>
      <vt:lpstr>📊 Révision | Herziening</vt:lpstr>
      <vt:lpstr>🧪 Simulation | Simulatie</vt:lpstr>
      <vt:lpstr>📌 Dashboard BE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2025-09-07T14:11:16Z</dcterms:created>
  <dcterms:modified xsi:type="dcterms:W3CDTF">2025-09-07T14:11:16Z</dcterms:modified>
</cp:coreProperties>
</file>