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Articles" sheetId="2" r:id="rId2"/>
    <sheet name="Nomenclature" sheetId="3" r:id="rId3"/>
    <sheet name="MPS" sheetId="4" r:id="rId4"/>
    <sheet name="Réceptions" sheetId="5" r:id="rId5"/>
    <sheet name="MRP" sheetId="6" r:id="rId6"/>
    <sheet name="KPI &amp; Benchmarks" sheetId="7" r:id="rId7"/>
    <sheet name="Ordres (liste)" sheetId="8" r:id="rId8"/>
  </sheets>
  <definedNames>
    <definedName name="COVER_MAX">Paramètres!$B$14</definedName>
    <definedName name="COVER_MIN">Paramètres!$B$13</definedName>
    <definedName name="LV_Policy">Paramètres!$E$12:$G$12</definedName>
    <definedName name="LV_Type">Paramètres!$E$11:$F$11</definedName>
    <definedName name="SL_G">Paramètres!$B$11</definedName>
    <definedName name="SL_Y">Paramètres!$B$12</definedName>
    <definedName name="SO_R">Paramètres!$B$16</definedName>
    <definedName name="SO_Y">Paramètres!$B$15</definedName>
  </definedNames>
  <calcPr calcId="124519" fullCalcOnLoad="1"/>
</workbook>
</file>

<file path=xl/sharedStrings.xml><?xml version="1.0" encoding="utf-8"?>
<sst xmlns="http://schemas.openxmlformats.org/spreadsheetml/2006/main" count="369" uniqueCount="76">
  <si>
    <t>Paramètres — Horizon &amp; Seuils KPI</t>
  </si>
  <si>
    <t>Date de début (lundi)</t>
  </si>
  <si>
    <t>Nombre de périodes (semaines)</t>
  </si>
  <si>
    <t>Calendrier (début de semaine)</t>
  </si>
  <si>
    <t>Semaines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</si>
  <si>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</si>
  <si>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</si>
  <si>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</si>
  <si>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</si>
  <si>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</si>
  <si>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</si>
  <si>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</si>
  <si>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</si>
  <si>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</si>
  <si>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</si>
  <si>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</si>
  <si>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</si>
  <si>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Seuils KPI</t>
  </si>
  <si>
    <t>Service level (Vert ≥)</t>
  </si>
  <si>
    <t>Service level (Jaune ≥)</t>
  </si>
  <si>
    <t>Couverture (sem) — min</t>
  </si>
  <si>
    <t>Couverture (sem) — max</t>
  </si>
  <si>
    <t>Semaines de rupture (Jaune ≤)</t>
  </si>
  <si>
    <t>Semaines de rupture (Rouge &gt;)</t>
  </si>
  <si>
    <t>Listes déroulantes</t>
  </si>
  <si>
    <t>Type</t>
  </si>
  <si>
    <t>FG</t>
  </si>
  <si>
    <t>COMP</t>
  </si>
  <si>
    <t>Politique</t>
  </si>
  <si>
    <t>L4L</t>
  </si>
  <si>
    <t>EOQ</t>
  </si>
  <si>
    <t>Fixed</t>
  </si>
  <si>
    <t>Articles &amp; paramètres d'approvisionnement</t>
  </si>
  <si>
    <t>Article</t>
  </si>
  <si>
    <t>Description</t>
  </si>
  <si>
    <t>Type (FG/COMP)</t>
  </si>
  <si>
    <t>Délai (sem)</t>
  </si>
  <si>
    <t>Politique (L4L/EOQ/Fixed)</t>
  </si>
  <si>
    <t>Taille lot/EOQ</t>
  </si>
  <si>
    <t>Stock de sécu</t>
  </si>
  <si>
    <t>Stock initial</t>
  </si>
  <si>
    <t>Nomenclature (BOM)</t>
  </si>
  <si>
    <t>Parent (FG)</t>
  </si>
  <si>
    <t>Composant</t>
  </si>
  <si>
    <t>Usage</t>
  </si>
  <si>
    <t>Note</t>
  </si>
  <si>
    <t>MPS — Demande planifiée des produits finis</t>
  </si>
  <si>
    <t>Article (FG)</t>
  </si>
  <si>
    <t>Réceptions planifiées (ordres déjà lancés)</t>
  </si>
  <si>
    <t>MRP — Calcul des besoins nets (simplifié, 12 semaines)</t>
  </si>
  <si>
    <t>Ligne</t>
  </si>
  <si>
    <t>LT (sem)</t>
  </si>
  <si>
    <t>Besoins bruts</t>
  </si>
  <si>
    <t>Réceptions planifiées</t>
  </si>
  <si>
    <t>Stock projeté</t>
  </si>
  <si>
    <t>Besoins nets</t>
  </si>
  <si>
    <t>Réceptions prévues</t>
  </si>
  <si>
    <t>Lancements prévus</t>
  </si>
  <si>
    <t>Stock sécu</t>
  </si>
  <si>
    <t>Taille/EOQ</t>
  </si>
  <si>
    <t>KPI de sortie — Benchmarks colorés</t>
  </si>
  <si>
    <t>Service level</t>
  </si>
  <si>
    <t>Semaines de rupture</t>
  </si>
  <si>
    <t>Semaines &lt; stock sécu</t>
  </si>
  <si>
    <t>Stock projeté moyen</t>
  </si>
  <si>
    <t>Demande hebdo moyenne</t>
  </si>
  <si>
    <t>Couverture moyenne (sem)</t>
  </si>
  <si>
    <t>Synthèse</t>
  </si>
  <si>
    <t>Service level moyen</t>
  </si>
  <si>
    <t>Semaines de rupture (total)</t>
  </si>
  <si>
    <t>Ordres proposés (à filtrer sur Qté&gt;0)</t>
  </si>
  <si>
    <t>Sem.</t>
  </si>
  <si>
    <t>Date (début sem.)</t>
  </si>
  <si>
    <t>Qté lancement</t>
  </si>
  <si>
    <t>Astuce :</t>
  </si>
  <si>
    <t>Appliquez un filtre sur 'Qté lancement' &gt; 0 pour obtenir la liste des ordres à émettre.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</si>
</sst>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0%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0F766E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115E5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164" fontId="0" fillId="0" borderId="1" xfId="0" applyNumberFormat="1" applyBorder="1"/>
    <xf numFmtId="1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165" fontId="0" fillId="0" borderId="1" xfId="0" applyNumberFormat="1" applyBorder="1"/>
    <xf numFmtId="0" fontId="0" fillId="0" borderId="1" xfId="0" applyBorder="1" applyAlignment="1">
      <alignment wrapText="1"/>
    </xf>
    <xf numFmtId="166" fontId="0" fillId="0" borderId="1" xfId="0" applyNumberFormat="1" applyBorder="1"/>
  </cellXfs>
  <cellStyles count="1">
    <cellStyle name="Normal" xfId="0" builtinId="0"/>
  </cellStyles>
  <dxfs count="3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/>
  </sheetViews>
  <sheetFormatPr defaultRowHeight="15"/>
  <cols>
    <col min="1" max="1" width="32.7109375" customWidth="1"/>
    <col min="2" max="26" width="16.7109375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2" t="s">
        <v>1</v>
      </c>
      <c r="B3" s="3">
        <v>45901</v>
      </c>
    </row>
    <row r="4" spans="1:14">
      <c r="A4" s="2" t="s">
        <v>2</v>
      </c>
      <c r="B4" s="4">
        <v>12</v>
      </c>
    </row>
    <row r="6" spans="1:14">
      <c r="A6" s="2" t="s">
        <v>3</v>
      </c>
    </row>
    <row r="7" spans="1:14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5" t="s">
        <v>12</v>
      </c>
      <c r="J7" s="5" t="s">
        <v>13</v>
      </c>
      <c r="K7" s="5" t="s">
        <v>14</v>
      </c>
      <c r="L7" s="5" t="s">
        <v>15</v>
      </c>
      <c r="M7" s="5" t="s">
        <v>16</v>
      </c>
    </row>
    <row r="8" spans="1:14">
      <c r="B8" s="3">
        <v>45901</v>
      </c>
      <c r="C8" s="3">
        <v>45908</v>
      </c>
      <c r="D8" s="3">
        <v>45915</v>
      </c>
      <c r="E8" s="3">
        <v>45922</v>
      </c>
      <c r="F8" s="3">
        <v>45929</v>
      </c>
      <c r="G8" s="3">
        <v>45936</v>
      </c>
      <c r="H8" s="3">
        <v>45943</v>
      </c>
      <c r="I8" s="3">
        <v>45950</v>
      </c>
      <c r="J8" s="3">
        <v>45957</v>
      </c>
      <c r="K8" s="3">
        <v>45964</v>
      </c>
      <c r="L8" s="3">
        <v>45971</v>
      </c>
      <c r="M8" s="3">
        <v>45978</v>
      </c>
    </row>
    <row r="10" spans="1:14">
      <c r="A10" s="2" t="s">
        <v>17</v>
      </c>
      <c r="D10" s="2" t="s">
        <v>24</v>
      </c>
    </row>
    <row r="11" spans="1:14">
      <c r="A11" s="6" t="s">
        <v>18</v>
      </c>
      <c r="B11">
        <v>0.98</v>
      </c>
      <c r="D11" s="5" t="s">
        <v>25</v>
      </c>
      <c r="E11" s="6" t="s">
        <v>26</v>
      </c>
      <c r="F11" s="6" t="s">
        <v>27</v>
      </c>
    </row>
    <row r="12" spans="1:14">
      <c r="A12" s="6" t="s">
        <v>19</v>
      </c>
      <c r="B12">
        <v>0.95</v>
      </c>
      <c r="D12" s="5" t="s">
        <v>28</v>
      </c>
      <c r="E12" s="6" t="s">
        <v>29</v>
      </c>
      <c r="F12" s="6" t="s">
        <v>30</v>
      </c>
      <c r="G12" s="6" t="s">
        <v>31</v>
      </c>
    </row>
    <row r="13" spans="1:14">
      <c r="A13" s="6" t="s">
        <v>20</v>
      </c>
      <c r="B13" s="7">
        <v>2</v>
      </c>
    </row>
    <row r="14" spans="1:14">
      <c r="A14" s="6" t="s">
        <v>21</v>
      </c>
      <c r="B14" s="7">
        <v>4</v>
      </c>
    </row>
    <row r="15" spans="1:14">
      <c r="A15" s="6" t="s">
        <v>22</v>
      </c>
      <c r="B15" s="4">
        <v>1</v>
      </c>
    </row>
    <row r="16" spans="1:14">
      <c r="A16" s="6" t="s">
        <v>23</v>
      </c>
      <c r="B16" s="4">
        <v>1</v>
      </c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2"/>
  <sheetViews>
    <sheetView workbookViewId="0"/>
  </sheetViews>
  <sheetFormatPr defaultRowHeight="15"/>
  <cols>
    <col min="1" max="1" width="12.7109375" customWidth="1"/>
    <col min="2" max="2" width="28.7109375" customWidth="1"/>
    <col min="3" max="3" width="12.7109375" customWidth="1"/>
    <col min="4" max="8" width="16.7109375" customWidth="1"/>
  </cols>
  <sheetData>
    <row r="1" spans="1:8">
      <c r="A1" s="1" t="s">
        <v>32</v>
      </c>
      <c r="B1" s="1"/>
      <c r="C1" s="1"/>
      <c r="D1" s="1"/>
      <c r="E1" s="1"/>
      <c r="F1" s="1"/>
      <c r="G1" s="1"/>
      <c r="H1" s="1"/>
    </row>
    <row r="2" spans="1:8">
      <c r="A2" s="5" t="s">
        <v>33</v>
      </c>
      <c r="B2" s="5" t="s">
        <v>34</v>
      </c>
      <c r="C2" s="5" t="s">
        <v>35</v>
      </c>
      <c r="D2" s="5" t="s">
        <v>36</v>
      </c>
      <c r="E2" s="5" t="s">
        <v>37</v>
      </c>
      <c r="F2" s="5" t="s">
        <v>38</v>
      </c>
      <c r="G2" s="5" t="s">
        <v>39</v>
      </c>
      <c r="H2" s="5" t="s">
        <v>40</v>
      </c>
    </row>
    <row r="3" spans="1:8">
      <c r="A3" s="6"/>
      <c r="B3" s="6"/>
      <c r="C3" s="6"/>
      <c r="D3" s="4">
        <v>0</v>
      </c>
      <c r="E3" s="6"/>
      <c r="F3" s="4">
        <v>0</v>
      </c>
      <c r="G3" s="4">
        <v>0</v>
      </c>
      <c r="H3" s="4">
        <v>0</v>
      </c>
    </row>
    <row r="4" spans="1:8">
      <c r="A4" s="6"/>
      <c r="B4" s="6"/>
      <c r="C4" s="6"/>
      <c r="D4" s="4">
        <v>0</v>
      </c>
      <c r="E4" s="6"/>
      <c r="F4" s="4">
        <v>0</v>
      </c>
      <c r="G4" s="4">
        <v>0</v>
      </c>
      <c r="H4" s="4">
        <v>0</v>
      </c>
    </row>
    <row r="5" spans="1:8">
      <c r="A5" s="6"/>
      <c r="B5" s="6"/>
      <c r="C5" s="6"/>
      <c r="D5" s="4">
        <v>0</v>
      </c>
      <c r="E5" s="6"/>
      <c r="F5" s="4">
        <v>0</v>
      </c>
      <c r="G5" s="4">
        <v>0</v>
      </c>
      <c r="H5" s="4">
        <v>0</v>
      </c>
    </row>
    <row r="6" spans="1:8">
      <c r="A6" s="6"/>
      <c r="B6" s="6"/>
      <c r="C6" s="6"/>
      <c r="D6" s="4">
        <v>0</v>
      </c>
      <c r="E6" s="6"/>
      <c r="F6" s="4">
        <v>0</v>
      </c>
      <c r="G6" s="4">
        <v>0</v>
      </c>
      <c r="H6" s="4">
        <v>0</v>
      </c>
    </row>
    <row r="7" spans="1:8">
      <c r="A7" s="6"/>
      <c r="B7" s="6"/>
      <c r="C7" s="6"/>
      <c r="D7" s="4">
        <v>0</v>
      </c>
      <c r="E7" s="6"/>
      <c r="F7" s="4">
        <v>0</v>
      </c>
      <c r="G7" s="4">
        <v>0</v>
      </c>
      <c r="H7" s="4">
        <v>0</v>
      </c>
    </row>
    <row r="8" spans="1:8">
      <c r="A8" s="6"/>
      <c r="B8" s="6"/>
      <c r="C8" s="6"/>
      <c r="D8" s="4">
        <v>0</v>
      </c>
      <c r="E8" s="6"/>
      <c r="F8" s="4">
        <v>0</v>
      </c>
      <c r="G8" s="4">
        <v>0</v>
      </c>
      <c r="H8" s="4">
        <v>0</v>
      </c>
    </row>
    <row r="9" spans="1:8">
      <c r="A9" s="6"/>
      <c r="B9" s="6"/>
      <c r="C9" s="6"/>
      <c r="D9" s="4">
        <v>0</v>
      </c>
      <c r="E9" s="6"/>
      <c r="F9" s="4">
        <v>0</v>
      </c>
      <c r="G9" s="4">
        <v>0</v>
      </c>
      <c r="H9" s="4">
        <v>0</v>
      </c>
    </row>
    <row r="10" spans="1:8">
      <c r="A10" s="6"/>
      <c r="B10" s="6"/>
      <c r="C10" s="6"/>
      <c r="D10" s="4">
        <v>0</v>
      </c>
      <c r="E10" s="6"/>
      <c r="F10" s="4">
        <v>0</v>
      </c>
      <c r="G10" s="4">
        <v>0</v>
      </c>
      <c r="H10" s="4">
        <v>0</v>
      </c>
    </row>
    <row r="11" spans="1:8">
      <c r="A11" s="6"/>
      <c r="B11" s="6"/>
      <c r="C11" s="6"/>
      <c r="D11" s="4">
        <v>0</v>
      </c>
      <c r="E11" s="6"/>
      <c r="F11" s="4">
        <v>0</v>
      </c>
      <c r="G11" s="4">
        <v>0</v>
      </c>
      <c r="H11" s="4">
        <v>0</v>
      </c>
    </row>
    <row r="12" spans="1:8">
      <c r="A12" s="6"/>
      <c r="B12" s="6"/>
      <c r="C12" s="6"/>
      <c r="D12" s="4">
        <v>0</v>
      </c>
      <c r="E12" s="6"/>
      <c r="F12" s="4">
        <v>0</v>
      </c>
      <c r="G12" s="4">
        <v>0</v>
      </c>
      <c r="H12" s="4">
        <v>0</v>
      </c>
    </row>
    <row r="13" spans="1:8">
      <c r="A13" s="6"/>
      <c r="B13" s="6"/>
      <c r="C13" s="6"/>
      <c r="D13" s="4">
        <v>0</v>
      </c>
      <c r="E13" s="6"/>
      <c r="F13" s="4">
        <v>0</v>
      </c>
      <c r="G13" s="4">
        <v>0</v>
      </c>
      <c r="H13" s="4">
        <v>0</v>
      </c>
    </row>
    <row r="14" spans="1:8">
      <c r="A14" s="6"/>
      <c r="B14" s="6"/>
      <c r="C14" s="6"/>
      <c r="D14" s="4">
        <v>0</v>
      </c>
      <c r="E14" s="6"/>
      <c r="F14" s="4">
        <v>0</v>
      </c>
      <c r="G14" s="4">
        <v>0</v>
      </c>
      <c r="H14" s="4">
        <v>0</v>
      </c>
    </row>
    <row r="15" spans="1:8">
      <c r="A15" s="6"/>
      <c r="B15" s="6"/>
      <c r="C15" s="6"/>
      <c r="D15" s="4">
        <v>0</v>
      </c>
      <c r="E15" s="6"/>
      <c r="F15" s="4">
        <v>0</v>
      </c>
      <c r="G15" s="4">
        <v>0</v>
      </c>
      <c r="H15" s="4">
        <v>0</v>
      </c>
    </row>
    <row r="16" spans="1:8">
      <c r="A16" s="6"/>
      <c r="B16" s="6"/>
      <c r="C16" s="6"/>
      <c r="D16" s="4">
        <v>0</v>
      </c>
      <c r="E16" s="6"/>
      <c r="F16" s="4">
        <v>0</v>
      </c>
      <c r="G16" s="4">
        <v>0</v>
      </c>
      <c r="H16" s="4">
        <v>0</v>
      </c>
    </row>
    <row r="17" spans="1:8">
      <c r="A17" s="6"/>
      <c r="B17" s="6"/>
      <c r="C17" s="6"/>
      <c r="D17" s="4">
        <v>0</v>
      </c>
      <c r="E17" s="6"/>
      <c r="F17" s="4">
        <v>0</v>
      </c>
      <c r="G17" s="4">
        <v>0</v>
      </c>
      <c r="H17" s="4">
        <v>0</v>
      </c>
    </row>
    <row r="18" spans="1:8">
      <c r="A18" s="6"/>
      <c r="B18" s="6"/>
      <c r="C18" s="6"/>
      <c r="D18" s="4">
        <v>0</v>
      </c>
      <c r="E18" s="6"/>
      <c r="F18" s="4">
        <v>0</v>
      </c>
      <c r="G18" s="4">
        <v>0</v>
      </c>
      <c r="H18" s="4">
        <v>0</v>
      </c>
    </row>
    <row r="19" spans="1:8">
      <c r="A19" s="6"/>
      <c r="B19" s="6"/>
      <c r="C19" s="6"/>
      <c r="D19" s="4">
        <v>0</v>
      </c>
      <c r="E19" s="6"/>
      <c r="F19" s="4">
        <v>0</v>
      </c>
      <c r="G19" s="4">
        <v>0</v>
      </c>
      <c r="H19" s="4">
        <v>0</v>
      </c>
    </row>
    <row r="20" spans="1:8">
      <c r="A20" s="6"/>
      <c r="B20" s="6"/>
      <c r="C20" s="6"/>
      <c r="D20" s="4">
        <v>0</v>
      </c>
      <c r="E20" s="6"/>
      <c r="F20" s="4">
        <v>0</v>
      </c>
      <c r="G20" s="4">
        <v>0</v>
      </c>
      <c r="H20" s="4">
        <v>0</v>
      </c>
    </row>
    <row r="21" spans="1:8">
      <c r="A21" s="6"/>
      <c r="B21" s="6"/>
      <c r="C21" s="6"/>
      <c r="D21" s="4">
        <v>0</v>
      </c>
      <c r="E21" s="6"/>
      <c r="F21" s="4">
        <v>0</v>
      </c>
      <c r="G21" s="4">
        <v>0</v>
      </c>
      <c r="H21" s="4">
        <v>0</v>
      </c>
    </row>
    <row r="22" spans="1:8">
      <c r="A22" s="6"/>
      <c r="B22" s="6"/>
      <c r="C22" s="6"/>
      <c r="D22" s="4">
        <v>0</v>
      </c>
      <c r="E22" s="6"/>
      <c r="F22" s="4">
        <v>0</v>
      </c>
      <c r="G22" s="4">
        <v>0</v>
      </c>
      <c r="H22" s="4">
        <v>0</v>
      </c>
    </row>
    <row r="23" spans="1:8">
      <c r="A23" s="6"/>
      <c r="B23" s="6"/>
      <c r="C23" s="6"/>
      <c r="D23" s="4">
        <v>0</v>
      </c>
      <c r="E23" s="6"/>
      <c r="F23" s="4">
        <v>0</v>
      </c>
      <c r="G23" s="4">
        <v>0</v>
      </c>
      <c r="H23" s="4">
        <v>0</v>
      </c>
    </row>
    <row r="24" spans="1:8">
      <c r="A24" s="6"/>
      <c r="B24" s="6"/>
      <c r="C24" s="6"/>
      <c r="D24" s="4">
        <v>0</v>
      </c>
      <c r="E24" s="6"/>
      <c r="F24" s="4">
        <v>0</v>
      </c>
      <c r="G24" s="4">
        <v>0</v>
      </c>
      <c r="H24" s="4">
        <v>0</v>
      </c>
    </row>
    <row r="25" spans="1:8">
      <c r="A25" s="6"/>
      <c r="B25" s="6"/>
      <c r="C25" s="6"/>
      <c r="D25" s="4">
        <v>0</v>
      </c>
      <c r="E25" s="6"/>
      <c r="F25" s="4">
        <v>0</v>
      </c>
      <c r="G25" s="4">
        <v>0</v>
      </c>
      <c r="H25" s="4">
        <v>0</v>
      </c>
    </row>
    <row r="26" spans="1:8">
      <c r="A26" s="6"/>
      <c r="B26" s="6"/>
      <c r="C26" s="6"/>
      <c r="D26" s="4">
        <v>0</v>
      </c>
      <c r="E26" s="6"/>
      <c r="F26" s="4">
        <v>0</v>
      </c>
      <c r="G26" s="4">
        <v>0</v>
      </c>
      <c r="H26" s="4">
        <v>0</v>
      </c>
    </row>
    <row r="27" spans="1:8">
      <c r="A27" s="6"/>
      <c r="B27" s="6"/>
      <c r="C27" s="6"/>
      <c r="D27" s="4">
        <v>0</v>
      </c>
      <c r="E27" s="6"/>
      <c r="F27" s="4">
        <v>0</v>
      </c>
      <c r="G27" s="4">
        <v>0</v>
      </c>
      <c r="H27" s="4">
        <v>0</v>
      </c>
    </row>
    <row r="28" spans="1:8">
      <c r="A28" s="6"/>
      <c r="B28" s="6"/>
      <c r="C28" s="6"/>
      <c r="D28" s="4">
        <v>0</v>
      </c>
      <c r="E28" s="6"/>
      <c r="F28" s="4">
        <v>0</v>
      </c>
      <c r="G28" s="4">
        <v>0</v>
      </c>
      <c r="H28" s="4">
        <v>0</v>
      </c>
    </row>
    <row r="29" spans="1:8">
      <c r="A29" s="6"/>
      <c r="B29" s="6"/>
      <c r="C29" s="6"/>
      <c r="D29" s="4">
        <v>0</v>
      </c>
      <c r="E29" s="6"/>
      <c r="F29" s="4">
        <v>0</v>
      </c>
      <c r="G29" s="4">
        <v>0</v>
      </c>
      <c r="H29" s="4">
        <v>0</v>
      </c>
    </row>
    <row r="30" spans="1:8">
      <c r="A30" s="6"/>
      <c r="B30" s="6"/>
      <c r="C30" s="6"/>
      <c r="D30" s="4">
        <v>0</v>
      </c>
      <c r="E30" s="6"/>
      <c r="F30" s="4">
        <v>0</v>
      </c>
      <c r="G30" s="4">
        <v>0</v>
      </c>
      <c r="H30" s="4">
        <v>0</v>
      </c>
    </row>
    <row r="31" spans="1:8">
      <c r="A31" s="6"/>
      <c r="B31" s="6"/>
      <c r="C31" s="6"/>
      <c r="D31" s="4">
        <v>0</v>
      </c>
      <c r="E31" s="6"/>
      <c r="F31" s="4">
        <v>0</v>
      </c>
      <c r="G31" s="4">
        <v>0</v>
      </c>
      <c r="H31" s="4">
        <v>0</v>
      </c>
    </row>
    <row r="32" spans="1:8">
      <c r="A32" s="6"/>
      <c r="B32" s="6"/>
      <c r="C32" s="6"/>
      <c r="D32" s="4">
        <v>0</v>
      </c>
      <c r="E32" s="6"/>
      <c r="F32" s="4">
        <v>0</v>
      </c>
      <c r="G32" s="4">
        <v>0</v>
      </c>
      <c r="H32" s="4">
        <v>0</v>
      </c>
    </row>
  </sheetData>
  <mergeCells count="1">
    <mergeCell ref="A1:H1"/>
  </mergeCells>
  <dataValidations count="60">
    <dataValidation type="list" allowBlank="1" showInputMessage="1" showErrorMessage="1" sqref="C3">
      <formula1>LV_Type</formula1>
    </dataValidation>
    <dataValidation type="list" allowBlank="1" showInputMessage="1" showErrorMessage="1" sqref="E3">
      <formula1>LV_Policy</formula1>
    </dataValidation>
    <dataValidation type="list" allowBlank="1" showInputMessage="1" showErrorMessage="1" sqref="C4">
      <formula1>LV_Type</formula1>
    </dataValidation>
    <dataValidation type="list" allowBlank="1" showInputMessage="1" showErrorMessage="1" sqref="E4">
      <formula1>LV_Policy</formula1>
    </dataValidation>
    <dataValidation type="list" allowBlank="1" showInputMessage="1" showErrorMessage="1" sqref="C5">
      <formula1>LV_Type</formula1>
    </dataValidation>
    <dataValidation type="list" allowBlank="1" showInputMessage="1" showErrorMessage="1" sqref="E5">
      <formula1>LV_Policy</formula1>
    </dataValidation>
    <dataValidation type="list" allowBlank="1" showInputMessage="1" showErrorMessage="1" sqref="C6">
      <formula1>LV_Type</formula1>
    </dataValidation>
    <dataValidation type="list" allowBlank="1" showInputMessage="1" showErrorMessage="1" sqref="E6">
      <formula1>LV_Policy</formula1>
    </dataValidation>
    <dataValidation type="list" allowBlank="1" showInputMessage="1" showErrorMessage="1" sqref="C7">
      <formula1>LV_Type</formula1>
    </dataValidation>
    <dataValidation type="list" allowBlank="1" showInputMessage="1" showErrorMessage="1" sqref="E7">
      <formula1>LV_Policy</formula1>
    </dataValidation>
    <dataValidation type="list" allowBlank="1" showInputMessage="1" showErrorMessage="1" sqref="C8">
      <formula1>LV_Type</formula1>
    </dataValidation>
    <dataValidation type="list" allowBlank="1" showInputMessage="1" showErrorMessage="1" sqref="E8">
      <formula1>LV_Policy</formula1>
    </dataValidation>
    <dataValidation type="list" allowBlank="1" showInputMessage="1" showErrorMessage="1" sqref="C9">
      <formula1>LV_Type</formula1>
    </dataValidation>
    <dataValidation type="list" allowBlank="1" showInputMessage="1" showErrorMessage="1" sqref="E9">
      <formula1>LV_Policy</formula1>
    </dataValidation>
    <dataValidation type="list" allowBlank="1" showInputMessage="1" showErrorMessage="1" sqref="C10">
      <formula1>LV_Type</formula1>
    </dataValidation>
    <dataValidation type="list" allowBlank="1" showInputMessage="1" showErrorMessage="1" sqref="E10">
      <formula1>LV_Policy</formula1>
    </dataValidation>
    <dataValidation type="list" allowBlank="1" showInputMessage="1" showErrorMessage="1" sqref="C11">
      <formula1>LV_Type</formula1>
    </dataValidation>
    <dataValidation type="list" allowBlank="1" showInputMessage="1" showErrorMessage="1" sqref="E11">
      <formula1>LV_Policy</formula1>
    </dataValidation>
    <dataValidation type="list" allowBlank="1" showInputMessage="1" showErrorMessage="1" sqref="C12">
      <formula1>LV_Type</formula1>
    </dataValidation>
    <dataValidation type="list" allowBlank="1" showInputMessage="1" showErrorMessage="1" sqref="E12">
      <formula1>LV_Policy</formula1>
    </dataValidation>
    <dataValidation type="list" allowBlank="1" showInputMessage="1" showErrorMessage="1" sqref="C13">
      <formula1>LV_Type</formula1>
    </dataValidation>
    <dataValidation type="list" allowBlank="1" showInputMessage="1" showErrorMessage="1" sqref="E13">
      <formula1>LV_Policy</formula1>
    </dataValidation>
    <dataValidation type="list" allowBlank="1" showInputMessage="1" showErrorMessage="1" sqref="C14">
      <formula1>LV_Type</formula1>
    </dataValidation>
    <dataValidation type="list" allowBlank="1" showInputMessage="1" showErrorMessage="1" sqref="E14">
      <formula1>LV_Policy</formula1>
    </dataValidation>
    <dataValidation type="list" allowBlank="1" showInputMessage="1" showErrorMessage="1" sqref="C15">
      <formula1>LV_Type</formula1>
    </dataValidation>
    <dataValidation type="list" allowBlank="1" showInputMessage="1" showErrorMessage="1" sqref="E15">
      <formula1>LV_Policy</formula1>
    </dataValidation>
    <dataValidation type="list" allowBlank="1" showInputMessage="1" showErrorMessage="1" sqref="C16">
      <formula1>LV_Type</formula1>
    </dataValidation>
    <dataValidation type="list" allowBlank="1" showInputMessage="1" showErrorMessage="1" sqref="E16">
      <formula1>LV_Policy</formula1>
    </dataValidation>
    <dataValidation type="list" allowBlank="1" showInputMessage="1" showErrorMessage="1" sqref="C17">
      <formula1>LV_Type</formula1>
    </dataValidation>
    <dataValidation type="list" allowBlank="1" showInputMessage="1" showErrorMessage="1" sqref="E17">
      <formula1>LV_Policy</formula1>
    </dataValidation>
    <dataValidation type="list" allowBlank="1" showInputMessage="1" showErrorMessage="1" sqref="C18">
      <formula1>LV_Type</formula1>
    </dataValidation>
    <dataValidation type="list" allowBlank="1" showInputMessage="1" showErrorMessage="1" sqref="E18">
      <formula1>LV_Policy</formula1>
    </dataValidation>
    <dataValidation type="list" allowBlank="1" showInputMessage="1" showErrorMessage="1" sqref="C19">
      <formula1>LV_Type</formula1>
    </dataValidation>
    <dataValidation type="list" allowBlank="1" showInputMessage="1" showErrorMessage="1" sqref="E19">
      <formula1>LV_Policy</formula1>
    </dataValidation>
    <dataValidation type="list" allowBlank="1" showInputMessage="1" showErrorMessage="1" sqref="C20">
      <formula1>LV_Type</formula1>
    </dataValidation>
    <dataValidation type="list" allowBlank="1" showInputMessage="1" showErrorMessage="1" sqref="E20">
      <formula1>LV_Policy</formula1>
    </dataValidation>
    <dataValidation type="list" allowBlank="1" showInputMessage="1" showErrorMessage="1" sqref="C21">
      <formula1>LV_Type</formula1>
    </dataValidation>
    <dataValidation type="list" allowBlank="1" showInputMessage="1" showErrorMessage="1" sqref="E21">
      <formula1>LV_Policy</formula1>
    </dataValidation>
    <dataValidation type="list" allowBlank="1" showInputMessage="1" showErrorMessage="1" sqref="C22">
      <formula1>LV_Type</formula1>
    </dataValidation>
    <dataValidation type="list" allowBlank="1" showInputMessage="1" showErrorMessage="1" sqref="E22">
      <formula1>LV_Policy</formula1>
    </dataValidation>
    <dataValidation type="list" allowBlank="1" showInputMessage="1" showErrorMessage="1" sqref="C23">
      <formula1>LV_Type</formula1>
    </dataValidation>
    <dataValidation type="list" allowBlank="1" showInputMessage="1" showErrorMessage="1" sqref="E23">
      <formula1>LV_Policy</formula1>
    </dataValidation>
    <dataValidation type="list" allowBlank="1" showInputMessage="1" showErrorMessage="1" sqref="C24">
      <formula1>LV_Type</formula1>
    </dataValidation>
    <dataValidation type="list" allowBlank="1" showInputMessage="1" showErrorMessage="1" sqref="E24">
      <formula1>LV_Policy</formula1>
    </dataValidation>
    <dataValidation type="list" allowBlank="1" showInputMessage="1" showErrorMessage="1" sqref="C25">
      <formula1>LV_Type</formula1>
    </dataValidation>
    <dataValidation type="list" allowBlank="1" showInputMessage="1" showErrorMessage="1" sqref="E25">
      <formula1>LV_Policy</formula1>
    </dataValidation>
    <dataValidation type="list" allowBlank="1" showInputMessage="1" showErrorMessage="1" sqref="C26">
      <formula1>LV_Type</formula1>
    </dataValidation>
    <dataValidation type="list" allowBlank="1" showInputMessage="1" showErrorMessage="1" sqref="E26">
      <formula1>LV_Policy</formula1>
    </dataValidation>
    <dataValidation type="list" allowBlank="1" showInputMessage="1" showErrorMessage="1" sqref="C27">
      <formula1>LV_Type</formula1>
    </dataValidation>
    <dataValidation type="list" allowBlank="1" showInputMessage="1" showErrorMessage="1" sqref="E27">
      <formula1>LV_Policy</formula1>
    </dataValidation>
    <dataValidation type="list" allowBlank="1" showInputMessage="1" showErrorMessage="1" sqref="C28">
      <formula1>LV_Type</formula1>
    </dataValidation>
    <dataValidation type="list" allowBlank="1" showInputMessage="1" showErrorMessage="1" sqref="E28">
      <formula1>LV_Policy</formula1>
    </dataValidation>
    <dataValidation type="list" allowBlank="1" showInputMessage="1" showErrorMessage="1" sqref="C29">
      <formula1>LV_Type</formula1>
    </dataValidation>
    <dataValidation type="list" allowBlank="1" showInputMessage="1" showErrorMessage="1" sqref="E29">
      <formula1>LV_Policy</formula1>
    </dataValidation>
    <dataValidation type="list" allowBlank="1" showInputMessage="1" showErrorMessage="1" sqref="C30">
      <formula1>LV_Type</formula1>
    </dataValidation>
    <dataValidation type="list" allowBlank="1" showInputMessage="1" showErrorMessage="1" sqref="E30">
      <formula1>LV_Policy</formula1>
    </dataValidation>
    <dataValidation type="list" allowBlank="1" showInputMessage="1" showErrorMessage="1" sqref="C31">
      <formula1>LV_Type</formula1>
    </dataValidation>
    <dataValidation type="list" allowBlank="1" showInputMessage="1" showErrorMessage="1" sqref="E31">
      <formula1>LV_Policy</formula1>
    </dataValidation>
    <dataValidation type="list" allowBlank="1" showInputMessage="1" showErrorMessage="1" sqref="C32">
      <formula1>LV_Type</formula1>
    </dataValidation>
    <dataValidation type="list" allowBlank="1" showInputMessage="1" showErrorMessage="1" sqref="E32">
      <formula1>LV_Policy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2"/>
  <sheetViews>
    <sheetView workbookViewId="0"/>
  </sheetViews>
  <sheetFormatPr defaultRowHeight="15"/>
  <cols>
    <col min="1" max="2" width="14.7109375" customWidth="1"/>
    <col min="3" max="3" width="12.7109375" customWidth="1"/>
    <col min="4" max="4" width="36.7109375" customWidth="1"/>
  </cols>
  <sheetData>
    <row r="1" spans="1:4">
      <c r="A1" s="1" t="s">
        <v>41</v>
      </c>
      <c r="B1" s="1"/>
      <c r="C1" s="1"/>
      <c r="D1" s="1"/>
    </row>
    <row r="2" spans="1:4">
      <c r="A2" s="5" t="s">
        <v>42</v>
      </c>
      <c r="B2" s="5" t="s">
        <v>43</v>
      </c>
      <c r="C2" s="5" t="s">
        <v>44</v>
      </c>
      <c r="D2" s="5" t="s">
        <v>45</v>
      </c>
    </row>
    <row r="3" spans="1:4">
      <c r="A3" s="6"/>
      <c r="B3" s="6"/>
      <c r="C3" s="4">
        <v>0</v>
      </c>
      <c r="D3" s="8"/>
    </row>
    <row r="4" spans="1:4">
      <c r="A4" s="6"/>
      <c r="B4" s="6"/>
      <c r="C4" s="4">
        <v>0</v>
      </c>
      <c r="D4" s="8"/>
    </row>
    <row r="5" spans="1:4">
      <c r="A5" s="6"/>
      <c r="B5" s="6"/>
      <c r="C5" s="4">
        <v>0</v>
      </c>
      <c r="D5" s="8"/>
    </row>
    <row r="6" spans="1:4">
      <c r="A6" s="6"/>
      <c r="B6" s="6"/>
      <c r="C6" s="4">
        <v>0</v>
      </c>
      <c r="D6" s="8"/>
    </row>
    <row r="7" spans="1:4">
      <c r="A7" s="6"/>
      <c r="B7" s="6"/>
      <c r="C7" s="4">
        <v>0</v>
      </c>
      <c r="D7" s="8"/>
    </row>
    <row r="8" spans="1:4">
      <c r="A8" s="6"/>
      <c r="B8" s="6"/>
      <c r="C8" s="4">
        <v>0</v>
      </c>
      <c r="D8" s="8"/>
    </row>
    <row r="9" spans="1:4">
      <c r="A9" s="6"/>
      <c r="B9" s="6"/>
      <c r="C9" s="4">
        <v>0</v>
      </c>
      <c r="D9" s="8"/>
    </row>
    <row r="10" spans="1:4">
      <c r="A10" s="6"/>
      <c r="B10" s="6"/>
      <c r="C10" s="4">
        <v>0</v>
      </c>
      <c r="D10" s="8"/>
    </row>
    <row r="11" spans="1:4">
      <c r="A11" s="6"/>
      <c r="B11" s="6"/>
      <c r="C11" s="4">
        <v>0</v>
      </c>
      <c r="D11" s="8"/>
    </row>
    <row r="12" spans="1:4">
      <c r="A12" s="6"/>
      <c r="B12" s="6"/>
      <c r="C12" s="4">
        <v>0</v>
      </c>
      <c r="D12" s="8"/>
    </row>
    <row r="13" spans="1:4">
      <c r="A13" s="6"/>
      <c r="B13" s="6"/>
      <c r="C13" s="4">
        <v>0</v>
      </c>
      <c r="D13" s="8"/>
    </row>
    <row r="14" spans="1:4">
      <c r="A14" s="6"/>
      <c r="B14" s="6"/>
      <c r="C14" s="4">
        <v>0</v>
      </c>
      <c r="D14" s="8"/>
    </row>
    <row r="15" spans="1:4">
      <c r="A15" s="6"/>
      <c r="B15" s="6"/>
      <c r="C15" s="4">
        <v>0</v>
      </c>
      <c r="D15" s="8"/>
    </row>
    <row r="16" spans="1:4">
      <c r="A16" s="6"/>
      <c r="B16" s="6"/>
      <c r="C16" s="4">
        <v>0</v>
      </c>
      <c r="D16" s="8"/>
    </row>
    <row r="17" spans="1:4">
      <c r="A17" s="6"/>
      <c r="B17" s="6"/>
      <c r="C17" s="4">
        <v>0</v>
      </c>
      <c r="D17" s="8"/>
    </row>
    <row r="18" spans="1:4">
      <c r="A18" s="6"/>
      <c r="B18" s="6"/>
      <c r="C18" s="4">
        <v>0</v>
      </c>
      <c r="D18" s="8"/>
    </row>
    <row r="19" spans="1:4">
      <c r="A19" s="6"/>
      <c r="B19" s="6"/>
      <c r="C19" s="4">
        <v>0</v>
      </c>
      <c r="D19" s="8"/>
    </row>
    <row r="20" spans="1:4">
      <c r="A20" s="6"/>
      <c r="B20" s="6"/>
      <c r="C20" s="4">
        <v>0</v>
      </c>
      <c r="D20" s="8"/>
    </row>
    <row r="21" spans="1:4">
      <c r="A21" s="6"/>
      <c r="B21" s="6"/>
      <c r="C21" s="4">
        <v>0</v>
      </c>
      <c r="D21" s="8"/>
    </row>
    <row r="22" spans="1:4">
      <c r="A22" s="6"/>
      <c r="B22" s="6"/>
      <c r="C22" s="4">
        <v>0</v>
      </c>
      <c r="D22" s="8"/>
    </row>
    <row r="23" spans="1:4">
      <c r="A23" s="6"/>
      <c r="B23" s="6"/>
      <c r="C23" s="4">
        <v>0</v>
      </c>
      <c r="D23" s="8"/>
    </row>
    <row r="24" spans="1:4">
      <c r="A24" s="6"/>
      <c r="B24" s="6"/>
      <c r="C24" s="4">
        <v>0</v>
      </c>
      <c r="D24" s="8"/>
    </row>
    <row r="25" spans="1:4">
      <c r="A25" s="6"/>
      <c r="B25" s="6"/>
      <c r="C25" s="4">
        <v>0</v>
      </c>
      <c r="D25" s="8"/>
    </row>
    <row r="26" spans="1:4">
      <c r="A26" s="6"/>
      <c r="B26" s="6"/>
      <c r="C26" s="4">
        <v>0</v>
      </c>
      <c r="D26" s="8"/>
    </row>
    <row r="27" spans="1:4">
      <c r="A27" s="6"/>
      <c r="B27" s="6"/>
      <c r="C27" s="4">
        <v>0</v>
      </c>
      <c r="D27" s="8"/>
    </row>
    <row r="28" spans="1:4">
      <c r="A28" s="6"/>
      <c r="B28" s="6"/>
      <c r="C28" s="4">
        <v>0</v>
      </c>
      <c r="D28" s="8"/>
    </row>
    <row r="29" spans="1:4">
      <c r="A29" s="6"/>
      <c r="B29" s="6"/>
      <c r="C29" s="4">
        <v>0</v>
      </c>
      <c r="D29" s="8"/>
    </row>
    <row r="30" spans="1:4">
      <c r="A30" s="6"/>
      <c r="B30" s="6"/>
      <c r="C30" s="4">
        <v>0</v>
      </c>
      <c r="D30" s="8"/>
    </row>
    <row r="31" spans="1:4">
      <c r="A31" s="6"/>
      <c r="B31" s="6"/>
      <c r="C31" s="4">
        <v>0</v>
      </c>
      <c r="D31" s="8"/>
    </row>
    <row r="32" spans="1:4">
      <c r="A32" s="6"/>
      <c r="B32" s="6"/>
      <c r="C32" s="4">
        <v>0</v>
      </c>
      <c r="D32" s="8"/>
    </row>
    <row r="33" spans="1:4">
      <c r="A33" s="6"/>
      <c r="B33" s="6"/>
      <c r="C33" s="4">
        <v>0</v>
      </c>
      <c r="D33" s="8"/>
    </row>
    <row r="34" spans="1:4">
      <c r="A34" s="6"/>
      <c r="B34" s="6"/>
      <c r="C34" s="4">
        <v>0</v>
      </c>
      <c r="D34" s="8"/>
    </row>
    <row r="35" spans="1:4">
      <c r="A35" s="6"/>
      <c r="B35" s="6"/>
      <c r="C35" s="4">
        <v>0</v>
      </c>
      <c r="D35" s="8"/>
    </row>
    <row r="36" spans="1:4">
      <c r="A36" s="6"/>
      <c r="B36" s="6"/>
      <c r="C36" s="4">
        <v>0</v>
      </c>
      <c r="D36" s="8"/>
    </row>
    <row r="37" spans="1:4">
      <c r="A37" s="6"/>
      <c r="B37" s="6"/>
      <c r="C37" s="4">
        <v>0</v>
      </c>
      <c r="D37" s="8"/>
    </row>
    <row r="38" spans="1:4">
      <c r="A38" s="6"/>
      <c r="B38" s="6"/>
      <c r="C38" s="4">
        <v>0</v>
      </c>
      <c r="D38" s="8"/>
    </row>
    <row r="39" spans="1:4">
      <c r="A39" s="6"/>
      <c r="B39" s="6"/>
      <c r="C39" s="4">
        <v>0</v>
      </c>
      <c r="D39" s="8"/>
    </row>
    <row r="40" spans="1:4">
      <c r="A40" s="6"/>
      <c r="B40" s="6"/>
      <c r="C40" s="4">
        <v>0</v>
      </c>
      <c r="D40" s="8"/>
    </row>
    <row r="41" spans="1:4">
      <c r="A41" s="6"/>
      <c r="B41" s="6"/>
      <c r="C41" s="4">
        <v>0</v>
      </c>
      <c r="D41" s="8"/>
    </row>
    <row r="42" spans="1:4">
      <c r="A42" s="6"/>
      <c r="B42" s="6"/>
      <c r="C42" s="4">
        <v>0</v>
      </c>
      <c r="D42" s="8"/>
    </row>
    <row r="43" spans="1:4">
      <c r="A43" s="6"/>
      <c r="B43" s="6"/>
      <c r="C43" s="4">
        <v>0</v>
      </c>
      <c r="D43" s="8"/>
    </row>
    <row r="44" spans="1:4">
      <c r="A44" s="6"/>
      <c r="B44" s="6"/>
      <c r="C44" s="4">
        <v>0</v>
      </c>
      <c r="D44" s="8"/>
    </row>
    <row r="45" spans="1:4">
      <c r="A45" s="6"/>
      <c r="B45" s="6"/>
      <c r="C45" s="4">
        <v>0</v>
      </c>
      <c r="D45" s="8"/>
    </row>
    <row r="46" spans="1:4">
      <c r="A46" s="6"/>
      <c r="B46" s="6"/>
      <c r="C46" s="4">
        <v>0</v>
      </c>
      <c r="D46" s="8"/>
    </row>
    <row r="47" spans="1:4">
      <c r="A47" s="6"/>
      <c r="B47" s="6"/>
      <c r="C47" s="4">
        <v>0</v>
      </c>
      <c r="D47" s="8"/>
    </row>
    <row r="48" spans="1:4">
      <c r="A48" s="6"/>
      <c r="B48" s="6"/>
      <c r="C48" s="4">
        <v>0</v>
      </c>
      <c r="D48" s="8"/>
    </row>
    <row r="49" spans="1:4">
      <c r="A49" s="6"/>
      <c r="B49" s="6"/>
      <c r="C49" s="4">
        <v>0</v>
      </c>
      <c r="D49" s="8"/>
    </row>
    <row r="50" spans="1:4">
      <c r="A50" s="6"/>
      <c r="B50" s="6"/>
      <c r="C50" s="4">
        <v>0</v>
      </c>
      <c r="D50" s="8"/>
    </row>
    <row r="51" spans="1:4">
      <c r="A51" s="6"/>
      <c r="B51" s="6"/>
      <c r="C51" s="4">
        <v>0</v>
      </c>
      <c r="D51" s="8"/>
    </row>
    <row r="52" spans="1:4">
      <c r="A52" s="6"/>
      <c r="B52" s="6"/>
      <c r="C52" s="4">
        <v>0</v>
      </c>
      <c r="D52" s="8"/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4"/>
  <sheetViews>
    <sheetView workbookViewId="0"/>
  </sheetViews>
  <sheetFormatPr defaultRowHeight="15"/>
  <cols>
    <col min="1" max="1" width="14.7109375" customWidth="1"/>
    <col min="2" max="13" width="12.7109375" customWidth="1"/>
  </cols>
  <sheetData>
    <row r="1" spans="1:1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47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</row>
    <row r="3" spans="1:14">
      <c r="B3" s="3">
        <f>Paramètres!B8</f>
        <v>0</v>
      </c>
      <c r="C3" s="3">
        <f>Paramètres!C8</f>
        <v>0</v>
      </c>
      <c r="D3" s="3">
        <f>Paramètres!D8</f>
        <v>0</v>
      </c>
      <c r="E3" s="3">
        <f>Paramètres!E8</f>
        <v>0</v>
      </c>
      <c r="F3" s="3">
        <f>Paramètres!F8</f>
        <v>0</v>
      </c>
      <c r="G3" s="3">
        <f>Paramètres!G8</f>
        <v>0</v>
      </c>
      <c r="H3" s="3">
        <f>Paramètres!H8</f>
        <v>0</v>
      </c>
      <c r="I3" s="3">
        <f>Paramètres!I8</f>
        <v>0</v>
      </c>
      <c r="J3" s="3">
        <f>Paramètres!J8</f>
        <v>0</v>
      </c>
      <c r="K3" s="3">
        <f>Paramètres!K8</f>
        <v>0</v>
      </c>
      <c r="L3" s="3">
        <f>Paramètres!L8</f>
        <v>0</v>
      </c>
      <c r="M3" s="3">
        <f>Paramètres!M8</f>
        <v>0</v>
      </c>
    </row>
    <row r="5" spans="1:14">
      <c r="A5" s="6"/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</row>
    <row r="6" spans="1:14">
      <c r="A6" s="6"/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</row>
    <row r="7" spans="1:14">
      <c r="A7" s="6"/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</row>
    <row r="8" spans="1:14">
      <c r="A8" s="6"/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</row>
    <row r="9" spans="1:14">
      <c r="A9" s="6"/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</row>
    <row r="10" spans="1:14">
      <c r="A10" s="6"/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</row>
    <row r="11" spans="1:14">
      <c r="A11" s="6"/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</row>
    <row r="12" spans="1:14">
      <c r="A12" s="6"/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</row>
    <row r="13" spans="1:14">
      <c r="A13" s="6"/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</row>
    <row r="14" spans="1:14">
      <c r="A14" s="6"/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</row>
    <row r="15" spans="1:14">
      <c r="A15" s="6"/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</row>
    <row r="16" spans="1:14">
      <c r="A16" s="6"/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</row>
    <row r="17" spans="1:13">
      <c r="A17" s="6"/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</row>
    <row r="18" spans="1:13">
      <c r="A18" s="6"/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</row>
    <row r="19" spans="1:13">
      <c r="A19" s="6"/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</row>
    <row r="20" spans="1:13">
      <c r="A20" s="6"/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</row>
    <row r="21" spans="1:13">
      <c r="A21" s="6"/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</row>
    <row r="22" spans="1:13">
      <c r="A22" s="6"/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</row>
    <row r="23" spans="1:13">
      <c r="A23" s="6"/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</row>
    <row r="24" spans="1:13">
      <c r="A24" s="6"/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</row>
    <row r="25" spans="1:13">
      <c r="A25" s="6"/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</row>
    <row r="26" spans="1:13">
      <c r="A26" s="6"/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</row>
    <row r="27" spans="1:13">
      <c r="A27" s="6"/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</row>
    <row r="28" spans="1:13">
      <c r="A28" s="6"/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</row>
    <row r="29" spans="1:13">
      <c r="A29" s="6"/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</row>
    <row r="30" spans="1:13">
      <c r="A30" s="6"/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</row>
    <row r="31" spans="1:13">
      <c r="A31" s="6"/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</row>
    <row r="32" spans="1:13">
      <c r="A32" s="6"/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</row>
    <row r="33" spans="1:13">
      <c r="A33" s="6"/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</row>
    <row r="34" spans="1:13">
      <c r="A34" s="6"/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53"/>
  <sheetViews>
    <sheetView workbookViewId="0"/>
  </sheetViews>
  <sheetFormatPr defaultRowHeight="15"/>
  <cols>
    <col min="1" max="1" width="14.7109375" customWidth="1"/>
    <col min="2" max="13" width="12.7109375" customWidth="1"/>
  </cols>
  <sheetData>
    <row r="1" spans="1:14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33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</row>
    <row r="4" spans="1:14">
      <c r="A4" s="6"/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</row>
    <row r="5" spans="1:14">
      <c r="A5" s="6"/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</row>
    <row r="6" spans="1:14">
      <c r="A6" s="6"/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</row>
    <row r="7" spans="1:14">
      <c r="A7" s="6"/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</row>
    <row r="8" spans="1:14">
      <c r="A8" s="6"/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</row>
    <row r="9" spans="1:14">
      <c r="A9" s="6"/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</row>
    <row r="10" spans="1:14">
      <c r="A10" s="6"/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</row>
    <row r="11" spans="1:14">
      <c r="A11" s="6"/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</row>
    <row r="12" spans="1:14">
      <c r="A12" s="6"/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</row>
    <row r="13" spans="1:14">
      <c r="A13" s="6"/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</row>
    <row r="14" spans="1:14">
      <c r="A14" s="6"/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</row>
    <row r="15" spans="1:14">
      <c r="A15" s="6"/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</row>
    <row r="16" spans="1:14">
      <c r="A16" s="6"/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</row>
    <row r="17" spans="1:13">
      <c r="A17" s="6"/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</row>
    <row r="18" spans="1:13">
      <c r="A18" s="6"/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</row>
    <row r="19" spans="1:13">
      <c r="A19" s="6"/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</row>
    <row r="20" spans="1:13">
      <c r="A20" s="6"/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</row>
    <row r="21" spans="1:13">
      <c r="A21" s="6"/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</row>
    <row r="22" spans="1:13">
      <c r="A22" s="6"/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</row>
    <row r="23" spans="1:13">
      <c r="A23" s="6"/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</row>
    <row r="24" spans="1:13">
      <c r="A24" s="6"/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</row>
    <row r="25" spans="1:13">
      <c r="A25" s="6"/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</row>
    <row r="26" spans="1:13">
      <c r="A26" s="6"/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</row>
    <row r="27" spans="1:13">
      <c r="A27" s="6"/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</row>
    <row r="28" spans="1:13">
      <c r="A28" s="6"/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</row>
    <row r="29" spans="1:13">
      <c r="A29" s="6"/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</row>
    <row r="30" spans="1:13">
      <c r="A30" s="6"/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</row>
    <row r="31" spans="1:13">
      <c r="A31" s="6"/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</row>
    <row r="32" spans="1:13">
      <c r="A32" s="6"/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</row>
    <row r="33" spans="1:13">
      <c r="A33" s="6"/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</row>
    <row r="34" spans="1:13">
      <c r="A34" s="6"/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</row>
    <row r="35" spans="1:13">
      <c r="A35" s="6"/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</row>
    <row r="36" spans="1:13">
      <c r="A36" s="6"/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</row>
    <row r="37" spans="1:13">
      <c r="A37" s="6"/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</row>
    <row r="38" spans="1:13">
      <c r="A38" s="6"/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</row>
    <row r="39" spans="1:13">
      <c r="A39" s="6"/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</row>
    <row r="40" spans="1:13">
      <c r="A40" s="6"/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</row>
    <row r="41" spans="1:13">
      <c r="A41" s="6"/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</row>
    <row r="42" spans="1:13">
      <c r="A42" s="6"/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</row>
    <row r="43" spans="1:13">
      <c r="A43" s="6"/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</row>
    <row r="44" spans="1:13">
      <c r="A44" s="6"/>
      <c r="B44" s="4">
        <v>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</row>
    <row r="45" spans="1:13">
      <c r="A45" s="6"/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</row>
    <row r="46" spans="1:13">
      <c r="A46" s="6"/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</row>
    <row r="47" spans="1:13">
      <c r="A47" s="6"/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</row>
    <row r="48" spans="1:13">
      <c r="A48" s="6"/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</row>
    <row r="49" spans="1:13">
      <c r="A49" s="6"/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</row>
    <row r="50" spans="1:13">
      <c r="A50" s="6"/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</row>
    <row r="51" spans="1:13">
      <c r="A51" s="6"/>
      <c r="B51" s="4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</row>
    <row r="52" spans="1:13">
      <c r="A52" s="6"/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</row>
    <row r="53" spans="1:13">
      <c r="A53" s="6"/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163"/>
  <sheetViews>
    <sheetView workbookViewId="0"/>
  </sheetViews>
  <sheetFormatPr defaultRowHeight="15"/>
  <cols>
    <col min="1" max="1" width="20.7109375" customWidth="1"/>
    <col min="2" max="2" width="18.7109375" customWidth="1"/>
    <col min="3" max="14" width="12.7109375" customWidth="1"/>
    <col min="15" max="17" width="20.7109375" customWidth="1"/>
  </cols>
  <sheetData>
    <row r="1" spans="1:18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8">
      <c r="A3" s="5" t="s">
        <v>50</v>
      </c>
      <c r="B3" s="5" t="s">
        <v>33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5" spans="1:18">
      <c r="A5" s="2" t="s">
        <v>33</v>
      </c>
      <c r="B5" s="6">
        <f>IFERROR(INDEX(Articles!$A$2:$A$31,1),"")</f>
        <v>0</v>
      </c>
      <c r="O5" s="2" t="s">
        <v>25</v>
      </c>
      <c r="P5" s="6">
        <f>IF($B5="", "", IFERROR(INDEX(Articles!$C$2:$C$31, MATCH($B5, Articles!$A$2:$A$31,0)),""))</f>
        <v>0</v>
      </c>
      <c r="Q5" s="2" t="s">
        <v>51</v>
      </c>
      <c r="R5" s="4">
        <f>IF($B5="",0, IFERROR(INDEX(Articles!$D$2:$D$31, MATCH($B5, Articles!$A$2:$A$31,0)),0))</f>
        <v>0</v>
      </c>
    </row>
    <row r="6" spans="1:18">
      <c r="A6" s="2" t="s">
        <v>52</v>
      </c>
      <c r="B6" s="6" t="s">
        <v>58</v>
      </c>
      <c r="C6" s="4">
        <f>IF($B5="",0, IF(INDEX(Articles!$C$2:$C$31, MATCH($B5, Articles!$A$2:$A$31,0))="FG", IFERROR(INDEX(MPS!B5:B201, MATCH($B5, MPS!$A$4:$A$200,0)), 0), IFERROR(SUMPRODUCT((Nomenclature!$B$2:$B$200=$B5)*(Nomenclature!$C$2:$C$200)*(IFERROR(INDEX(MPS!B5:B201, MATCH(Nomenclature!$A$2:$A$200, MPS!$A$4:$A$200,0)),0))),0)))</f>
        <v>0</v>
      </c>
      <c r="D6" s="4">
        <f>IF($B5="",0, IF(INDEX(Articles!$C$2:$C$31, MATCH($B5, Articles!$A$2:$A$31,0))="FG", IFERROR(INDEX(MPS!C5:C201, MATCH($B5, MPS!$A$4:$A$200,0)), 0), IFERROR(SUMPRODUCT((Nomenclature!$B$2:$B$200=$B5)*(Nomenclature!$C$2:$C$200)*(IFERROR(INDEX(MPS!C5:C201, MATCH(Nomenclature!$A$2:$A$200, MPS!$A$4:$A$200,0)),0))),0)))</f>
        <v>0</v>
      </c>
      <c r="E6" s="4">
        <f>IF($B5="",0, IF(INDEX(Articles!$C$2:$C$31, MATCH($B5, Articles!$A$2:$A$31,0))="FG", IFERROR(INDEX(MPS!D5:D201, MATCH($B5, MPS!$A$4:$A$200,0)), 0), IFERROR(SUMPRODUCT((Nomenclature!$B$2:$B$200=$B5)*(Nomenclature!$C$2:$C$200)*(IFERROR(INDEX(MPS!D5:D201, MATCH(Nomenclature!$A$2:$A$200, MPS!$A$4:$A$200,0)),0))),0)))</f>
        <v>0</v>
      </c>
      <c r="F6" s="4">
        <f>IF($B5="",0, IF(INDEX(Articles!$C$2:$C$31, MATCH($B5, Articles!$A$2:$A$31,0))="FG", IFERROR(INDEX(MPS!E5:E201, MATCH($B5, MPS!$A$4:$A$200,0)), 0), IFERROR(SUMPRODUCT((Nomenclature!$B$2:$B$200=$B5)*(Nomenclature!$C$2:$C$200)*(IFERROR(INDEX(MPS!E5:E201, MATCH(Nomenclature!$A$2:$A$200, MPS!$A$4:$A$200,0)),0))),0)))</f>
        <v>0</v>
      </c>
      <c r="G6" s="4">
        <f>IF($B5="",0, IF(INDEX(Articles!$C$2:$C$31, MATCH($B5, Articles!$A$2:$A$31,0))="FG", IFERROR(INDEX(MPS!F5:F201, MATCH($B5, MPS!$A$4:$A$200,0)), 0), IFERROR(SUMPRODUCT((Nomenclature!$B$2:$B$200=$B5)*(Nomenclature!$C$2:$C$200)*(IFERROR(INDEX(MPS!F5:F201, MATCH(Nomenclature!$A$2:$A$200, MPS!$A$4:$A$200,0)),0))),0)))</f>
        <v>0</v>
      </c>
      <c r="H6" s="4">
        <f>IF($B5="",0, IF(INDEX(Articles!$C$2:$C$31, MATCH($B5, Articles!$A$2:$A$31,0))="FG", IFERROR(INDEX(MPS!G5:G201, MATCH($B5, MPS!$A$4:$A$200,0)), 0), IFERROR(SUMPRODUCT((Nomenclature!$B$2:$B$200=$B5)*(Nomenclature!$C$2:$C$200)*(IFERROR(INDEX(MPS!G5:G201, MATCH(Nomenclature!$A$2:$A$200, MPS!$A$4:$A$200,0)),0))),0)))</f>
        <v>0</v>
      </c>
      <c r="I6" s="4">
        <f>IF($B5="",0, IF(INDEX(Articles!$C$2:$C$31, MATCH($B5, Articles!$A$2:$A$31,0))="FG", IFERROR(INDEX(MPS!H5:H201, MATCH($B5, MPS!$A$4:$A$200,0)), 0), IFERROR(SUMPRODUCT((Nomenclature!$B$2:$B$200=$B5)*(Nomenclature!$C$2:$C$200)*(IFERROR(INDEX(MPS!H5:H201, MATCH(Nomenclature!$A$2:$A$200, MPS!$A$4:$A$200,0)),0))),0)))</f>
        <v>0</v>
      </c>
      <c r="J6" s="4">
        <f>IF($B5="",0, IF(INDEX(Articles!$C$2:$C$31, MATCH($B5, Articles!$A$2:$A$31,0))="FG", IFERROR(INDEX(MPS!I5:I201, MATCH($B5, MPS!$A$4:$A$200,0)), 0), IFERROR(SUMPRODUCT((Nomenclature!$B$2:$B$200=$B5)*(Nomenclature!$C$2:$C$200)*(IFERROR(INDEX(MPS!I5:I201, MATCH(Nomenclature!$A$2:$A$200, MPS!$A$4:$A$200,0)),0))),0)))</f>
        <v>0</v>
      </c>
      <c r="K6" s="4">
        <f>IF($B5="",0, IF(INDEX(Articles!$C$2:$C$31, MATCH($B5, Articles!$A$2:$A$31,0))="FG", IFERROR(INDEX(MPS!J5:J201, MATCH($B5, MPS!$A$4:$A$200,0)), 0), IFERROR(SUMPRODUCT((Nomenclature!$B$2:$B$200=$B5)*(Nomenclature!$C$2:$C$200)*(IFERROR(INDEX(MPS!J5:J201, MATCH(Nomenclature!$A$2:$A$200, MPS!$A$4:$A$200,0)),0))),0)))</f>
        <v>0</v>
      </c>
      <c r="L6" s="4">
        <f>IF($B5="",0, IF(INDEX(Articles!$C$2:$C$31, MATCH($B5, Articles!$A$2:$A$31,0))="FG", IFERROR(INDEX(MPS!K5:K201, MATCH($B5, MPS!$A$4:$A$200,0)), 0), IFERROR(SUMPRODUCT((Nomenclature!$B$2:$B$200=$B5)*(Nomenclature!$C$2:$C$200)*(IFERROR(INDEX(MPS!K5:K201, MATCH(Nomenclature!$A$2:$A$200, MPS!$A$4:$A$200,0)),0))),0)))</f>
        <v>0</v>
      </c>
      <c r="M6" s="4">
        <f>IF($B5="",0, IF(INDEX(Articles!$C$2:$C$31, MATCH($B5, Articles!$A$2:$A$31,0))="FG", IFERROR(INDEX(MPS!L5:L201, MATCH($B5, MPS!$A$4:$A$200,0)), 0), IFERROR(SUMPRODUCT((Nomenclature!$B$2:$B$200=$B5)*(Nomenclature!$C$2:$C$200)*(IFERROR(INDEX(MPS!L5:L201, MATCH(Nomenclature!$A$2:$A$200, MPS!$A$4:$A$200,0)),0))),0)))</f>
        <v>0</v>
      </c>
      <c r="N6" s="4">
        <f>IF($B5="",0, IF(INDEX(Articles!$C$2:$C$31, MATCH($B5, Articles!$A$2:$A$31,0))="FG", IFERROR(INDEX(MPS!M5:M201, MATCH($B5, MPS!$A$4:$A$200,0)), 0), IFERROR(SUMPRODUCT((Nomenclature!$B$2:$B$200=$B5)*(Nomenclature!$C$2:$C$200)*(IFERROR(INDEX(MPS!M5:M201, MATCH(Nomenclature!$A$2:$A$200, MPS!$A$4:$A$200,0)),0))),0)))</f>
        <v>0</v>
      </c>
    </row>
    <row r="7" spans="1:18">
      <c r="A7" s="2" t="s">
        <v>53</v>
      </c>
      <c r="B7" s="6" t="s">
        <v>40</v>
      </c>
      <c r="C7" s="4">
        <f>IF($B5="",0, IFERROR(INDEX(Réceptions!B4:B201, MATCH($B5, Réceptions!$A$3:$A$200, 0)), 0))</f>
        <v>0</v>
      </c>
      <c r="D7" s="4">
        <f>IF($B5="",0, IFERROR(INDEX(Réceptions!C4:C201, MATCH($B5, Réceptions!$A$3:$A$200, 0)), 0))</f>
        <v>0</v>
      </c>
      <c r="E7" s="4">
        <f>IF($B5="",0, IFERROR(INDEX(Réceptions!D4:D201, MATCH($B5, Réceptions!$A$3:$A$200, 0)), 0))</f>
        <v>0</v>
      </c>
      <c r="F7" s="4">
        <f>IF($B5="",0, IFERROR(INDEX(Réceptions!E4:E201, MATCH($B5, Réceptions!$A$3:$A$200, 0)), 0))</f>
        <v>0</v>
      </c>
      <c r="G7" s="4">
        <f>IF($B5="",0, IFERROR(INDEX(Réceptions!F4:F201, MATCH($B5, Réceptions!$A$3:$A$200, 0)), 0))</f>
        <v>0</v>
      </c>
      <c r="H7" s="4">
        <f>IF($B5="",0, IFERROR(INDEX(Réceptions!G4:G201, MATCH($B5, Réceptions!$A$3:$A$200, 0)), 0))</f>
        <v>0</v>
      </c>
      <c r="I7" s="4">
        <f>IF($B5="",0, IFERROR(INDEX(Réceptions!H4:H201, MATCH($B5, Réceptions!$A$3:$A$200, 0)), 0))</f>
        <v>0</v>
      </c>
      <c r="J7" s="4">
        <f>IF($B5="",0, IFERROR(INDEX(Réceptions!I4:I201, MATCH($B5, Réceptions!$A$3:$A$200, 0)), 0))</f>
        <v>0</v>
      </c>
      <c r="K7" s="4">
        <f>IF($B5="",0, IFERROR(INDEX(Réceptions!J4:J201, MATCH($B5, Réceptions!$A$3:$A$200, 0)), 0))</f>
        <v>0</v>
      </c>
      <c r="L7" s="4">
        <f>IF($B5="",0, IFERROR(INDEX(Réceptions!K4:K201, MATCH($B5, Réceptions!$A$3:$A$200, 0)), 0))</f>
        <v>0</v>
      </c>
      <c r="M7" s="4">
        <f>IF($B5="",0, IFERROR(INDEX(Réceptions!L4:L201, MATCH($B5, Réceptions!$A$3:$A$200, 0)), 0))</f>
        <v>0</v>
      </c>
      <c r="N7" s="4">
        <f>IF($B5="",0, IFERROR(INDEX(Réceptions!M4:M201, MATCH($B5, Réceptions!$A$3:$A$200, 0)), 0))</f>
        <v>0</v>
      </c>
    </row>
    <row r="8" spans="1:18">
      <c r="A8" s="2" t="s">
        <v>54</v>
      </c>
      <c r="C8" s="4">
        <f>IF($B5="",0, C7 + C7 + C10 - C6)</f>
        <v>0</v>
      </c>
      <c r="D8" s="4">
        <f>IF($B5="",0, C8 + D7 + D10 - D6)</f>
        <v>0</v>
      </c>
      <c r="E8" s="4">
        <f>IF($B5="",0, D8 + E7 + E10 - E6)</f>
        <v>0</v>
      </c>
      <c r="F8" s="4">
        <f>IF($B5="",0, E8 + F7 + F10 - F6)</f>
        <v>0</v>
      </c>
      <c r="G8" s="4">
        <f>IF($B5="",0, F8 + G7 + G10 - G6)</f>
        <v>0</v>
      </c>
      <c r="H8" s="4">
        <f>IF($B5="",0, G8 + H7 + H10 - H6)</f>
        <v>0</v>
      </c>
      <c r="I8" s="4">
        <f>IF($B5="",0, H8 + I7 + I10 - I6)</f>
        <v>0</v>
      </c>
      <c r="J8" s="4">
        <f>IF($B5="",0, I8 + J7 + J10 - J6)</f>
        <v>0</v>
      </c>
      <c r="K8" s="4">
        <f>IF($B5="",0, J8 + K7 + K10 - K6)</f>
        <v>0</v>
      </c>
      <c r="L8" s="4">
        <f>IF($B5="",0, K8 + L7 + L10 - L6)</f>
        <v>0</v>
      </c>
      <c r="M8" s="4">
        <f>IF($B5="",0, L8 + M7 + M10 - M6)</f>
        <v>0</v>
      </c>
      <c r="N8" s="4">
        <f>IF($B5="",0, M8 + N7 + N10 - N6)</f>
        <v>0</v>
      </c>
    </row>
    <row r="9" spans="1:18">
      <c r="A9" s="2" t="s">
        <v>55</v>
      </c>
      <c r="C9" s="4">
        <f>IF($B5="",0, MAX(0, C6 + C6 - (C7 + C7)))</f>
        <v>0</v>
      </c>
      <c r="D9" s="4">
        <f>IF($B5="",0, MAX(0, C6 + D6 - (C8 + D7)))</f>
        <v>0</v>
      </c>
      <c r="E9" s="4">
        <f>IF($B5="",0, MAX(0, C6 + E6 - (D8 + E7)))</f>
        <v>0</v>
      </c>
      <c r="F9" s="4">
        <f>IF($B5="",0, MAX(0, C6 + F6 - (E8 + F7)))</f>
        <v>0</v>
      </c>
      <c r="G9" s="4">
        <f>IF($B5="",0, MAX(0, C6 + G6 - (F8 + G7)))</f>
        <v>0</v>
      </c>
      <c r="H9" s="4">
        <f>IF($B5="",0, MAX(0, C6 + H6 - (G8 + H7)))</f>
        <v>0</v>
      </c>
      <c r="I9" s="4">
        <f>IF($B5="",0, MAX(0, C6 + I6 - (H8 + I7)))</f>
        <v>0</v>
      </c>
      <c r="J9" s="4">
        <f>IF($B5="",0, MAX(0, C6 + J6 - (I8 + J7)))</f>
        <v>0</v>
      </c>
      <c r="K9" s="4">
        <f>IF($B5="",0, MAX(0, C6 + K6 - (J8 + K7)))</f>
        <v>0</v>
      </c>
      <c r="L9" s="4">
        <f>IF($B5="",0, MAX(0, C6 + L6 - (K8 + L7)))</f>
        <v>0</v>
      </c>
      <c r="M9" s="4">
        <f>IF($B5="",0, MAX(0, C6 + M6 - (L8 + M7)))</f>
        <v>0</v>
      </c>
      <c r="N9" s="4">
        <f>IF($B5="",0, MAX(0, C6 + N6 - (M8 + N7)))</f>
        <v>0</v>
      </c>
      <c r="O9" s="6" t="s">
        <v>28</v>
      </c>
      <c r="P9" s="6">
        <f>IF($B5="", "", IFERROR(INDEX(Articles!$E$2:$E$31, MATCH($B5, Articles!$A$2:$A$31,0)),"L4L"))</f>
        <v>0</v>
      </c>
    </row>
    <row r="10" spans="1:18">
      <c r="A10" s="2" t="s">
        <v>56</v>
      </c>
      <c r="C10" s="4">
        <f>IF($B5="",0, IF(C9=0,0, IF($P9="L4L",C9, ROUNDUP(C9/MAX(1,$P10),0)*MAX(1,$P10))))</f>
        <v>0</v>
      </c>
      <c r="D10" s="4">
        <f>IF($B5="",0, IF(D9=0,0, IF($P9="L4L",D9, ROUNDUP(D9/MAX(1,$P10),0)*MAX(1,$P10))))</f>
        <v>0</v>
      </c>
      <c r="E10" s="4">
        <f>IF($B5="",0, IF(E9=0,0, IF($P9="L4L",E9, ROUNDUP(E9/MAX(1,$P10),0)*MAX(1,$P10))))</f>
        <v>0</v>
      </c>
      <c r="F10" s="4">
        <f>IF($B5="",0, IF(F9=0,0, IF($P9="L4L",F9, ROUNDUP(F9/MAX(1,$P10),0)*MAX(1,$P10))))</f>
        <v>0</v>
      </c>
      <c r="G10" s="4">
        <f>IF($B5="",0, IF(G9=0,0, IF($P9="L4L",G9, ROUNDUP(G9/MAX(1,$P10),0)*MAX(1,$P10))))</f>
        <v>0</v>
      </c>
      <c r="H10" s="4">
        <f>IF($B5="",0, IF(H9=0,0, IF($P9="L4L",H9, ROUNDUP(H9/MAX(1,$P10),0)*MAX(1,$P10))))</f>
        <v>0</v>
      </c>
      <c r="I10" s="4">
        <f>IF($B5="",0, IF(I9=0,0, IF($P9="L4L",I9, ROUNDUP(I9/MAX(1,$P10),0)*MAX(1,$P10))))</f>
        <v>0</v>
      </c>
      <c r="J10" s="4">
        <f>IF($B5="",0, IF(J9=0,0, IF($P9="L4L",J9, ROUNDUP(J9/MAX(1,$P10),0)*MAX(1,$P10))))</f>
        <v>0</v>
      </c>
      <c r="K10" s="4">
        <f>IF($B5="",0, IF(K9=0,0, IF($P9="L4L",K9, ROUNDUP(K9/MAX(1,$P10),0)*MAX(1,$P10))))</f>
        <v>0</v>
      </c>
      <c r="L10" s="4">
        <f>IF($B5="",0, IF(L9=0,0, IF($P9="L4L",L9, ROUNDUP(L9/MAX(1,$P10),0)*MAX(1,$P10))))</f>
        <v>0</v>
      </c>
      <c r="M10" s="4">
        <f>IF($B5="",0, IF(M9=0,0, IF($P9="L4L",M9, ROUNDUP(M9/MAX(1,$P10),0)*MAX(1,$P10))))</f>
        <v>0</v>
      </c>
      <c r="N10" s="4">
        <f>IF($B5="",0, IF(N9=0,0, IF($P9="L4L",N9, ROUNDUP(N9/MAX(1,$P10),0)*MAX(1,$P10))))</f>
        <v>0</v>
      </c>
      <c r="O10" s="6" t="s">
        <v>59</v>
      </c>
      <c r="P10" s="4">
        <f>IF($B5="",0, IFERROR(INDEX(Articles!$F$2:$F$31, MATCH($B5, Articles!$A$2:$A$31,0)),0))</f>
        <v>0</v>
      </c>
    </row>
    <row r="11" spans="1:18">
      <c r="A11" s="2" t="s">
        <v>57</v>
      </c>
      <c r="C11" s="4">
        <f>IF($B5="",0, IFERROR(INDEX(C10:N10, 1, 1+R5), 0))</f>
        <v>0</v>
      </c>
      <c r="D11" s="4">
        <f>IF($B5="",0, IFERROR(INDEX(C10:N10, 1, 2+R5), 0))</f>
        <v>0</v>
      </c>
      <c r="E11" s="4">
        <f>IF($B5="",0, IFERROR(INDEX(C10:N10, 1, 3+R5), 0))</f>
        <v>0</v>
      </c>
      <c r="F11" s="4">
        <f>IF($B5="",0, IFERROR(INDEX(C10:N10, 1, 4+R5), 0))</f>
        <v>0</v>
      </c>
      <c r="G11" s="4">
        <f>IF($B5="",0, IFERROR(INDEX(C10:N10, 1, 5+R5), 0))</f>
        <v>0</v>
      </c>
      <c r="H11" s="4">
        <f>IF($B5="",0, IFERROR(INDEX(C10:N10, 1, 6+R5), 0))</f>
        <v>0</v>
      </c>
      <c r="I11" s="4">
        <f>IF($B5="",0, IFERROR(INDEX(C10:N10, 1, 7+R5), 0))</f>
        <v>0</v>
      </c>
      <c r="J11" s="4">
        <f>IF($B5="",0, IFERROR(INDEX(C10:N10, 1, 8+R5), 0))</f>
        <v>0</v>
      </c>
      <c r="K11" s="4">
        <f>IF($B5="",0, IFERROR(INDEX(C10:N10, 1, 9+R5), 0))</f>
        <v>0</v>
      </c>
      <c r="L11" s="4">
        <f>IF($B5="",0, IFERROR(INDEX(C10:N10, 1, 10+R5), 0))</f>
        <v>0</v>
      </c>
      <c r="M11" s="4">
        <f>IF($B5="",0, IFERROR(INDEX(C10:N10, 1, 11+R5), 0))</f>
        <v>0</v>
      </c>
      <c r="N11" s="4">
        <f>IF($B5="",0, IFERROR(INDEX(C10:N10, 1, 12+R5), 0))</f>
        <v>0</v>
      </c>
    </row>
    <row r="13" spans="1:18">
      <c r="A13" s="2" t="s">
        <v>33</v>
      </c>
      <c r="B13" s="6">
        <f>IFERROR(INDEX(Articles!$A$2:$A$31,2),"")</f>
        <v>0</v>
      </c>
      <c r="O13" s="2" t="s">
        <v>25</v>
      </c>
      <c r="P13" s="6">
        <f>IF($B13="", "", IFERROR(INDEX(Articles!$C$2:$C$31, MATCH($B13, Articles!$A$2:$A$31,0)),""))</f>
        <v>0</v>
      </c>
      <c r="Q13" s="2" t="s">
        <v>51</v>
      </c>
      <c r="R13" s="4">
        <f>IF($B13="",0, IFERROR(INDEX(Articles!$D$2:$D$31, MATCH($B13, Articles!$A$2:$A$31,0)),0))</f>
        <v>0</v>
      </c>
    </row>
    <row r="14" spans="1:18">
      <c r="A14" s="2" t="s">
        <v>52</v>
      </c>
      <c r="B14" s="6" t="s">
        <v>58</v>
      </c>
      <c r="C14" s="4">
        <f>IF($B13="",0, IF(INDEX(Articles!$C$2:$C$31, MATCH($B13, Articles!$A$2:$A$31,0))="FG", IFERROR(INDEX(MPS!B5:B201, MATCH($B13, MPS!$A$4:$A$200,0)), 0), IFERROR(SUMPRODUCT((Nomenclature!$B$2:$B$200=$B13)*(Nomenclature!$C$2:$C$200)*(IFERROR(INDEX(MPS!B5:B201, MATCH(Nomenclature!$A$2:$A$200, MPS!$A$4:$A$200,0)),0))),0)))</f>
        <v>0</v>
      </c>
      <c r="D14" s="4">
        <f>IF($B13="",0, IF(INDEX(Articles!$C$2:$C$31, MATCH($B13, Articles!$A$2:$A$31,0))="FG", IFERROR(INDEX(MPS!C5:C201, MATCH($B13, MPS!$A$4:$A$200,0)), 0), IFERROR(SUMPRODUCT((Nomenclature!$B$2:$B$200=$B13)*(Nomenclature!$C$2:$C$200)*(IFERROR(INDEX(MPS!C5:C201, MATCH(Nomenclature!$A$2:$A$200, MPS!$A$4:$A$200,0)),0))),0)))</f>
        <v>0</v>
      </c>
      <c r="E14" s="4">
        <f>IF($B13="",0, IF(INDEX(Articles!$C$2:$C$31, MATCH($B13, Articles!$A$2:$A$31,0))="FG", IFERROR(INDEX(MPS!D5:D201, MATCH($B13, MPS!$A$4:$A$200,0)), 0), IFERROR(SUMPRODUCT((Nomenclature!$B$2:$B$200=$B13)*(Nomenclature!$C$2:$C$200)*(IFERROR(INDEX(MPS!D5:D201, MATCH(Nomenclature!$A$2:$A$200, MPS!$A$4:$A$200,0)),0))),0)))</f>
        <v>0</v>
      </c>
      <c r="F14" s="4">
        <f>IF($B13="",0, IF(INDEX(Articles!$C$2:$C$31, MATCH($B13, Articles!$A$2:$A$31,0))="FG", IFERROR(INDEX(MPS!E5:E201, MATCH($B13, MPS!$A$4:$A$200,0)), 0), IFERROR(SUMPRODUCT((Nomenclature!$B$2:$B$200=$B13)*(Nomenclature!$C$2:$C$200)*(IFERROR(INDEX(MPS!E5:E201, MATCH(Nomenclature!$A$2:$A$200, MPS!$A$4:$A$200,0)),0))),0)))</f>
        <v>0</v>
      </c>
      <c r="G14" s="4">
        <f>IF($B13="",0, IF(INDEX(Articles!$C$2:$C$31, MATCH($B13, Articles!$A$2:$A$31,0))="FG", IFERROR(INDEX(MPS!F5:F201, MATCH($B13, MPS!$A$4:$A$200,0)), 0), IFERROR(SUMPRODUCT((Nomenclature!$B$2:$B$200=$B13)*(Nomenclature!$C$2:$C$200)*(IFERROR(INDEX(MPS!F5:F201, MATCH(Nomenclature!$A$2:$A$200, MPS!$A$4:$A$200,0)),0))),0)))</f>
        <v>0</v>
      </c>
      <c r="H14" s="4">
        <f>IF($B13="",0, IF(INDEX(Articles!$C$2:$C$31, MATCH($B13, Articles!$A$2:$A$31,0))="FG", IFERROR(INDEX(MPS!G5:G201, MATCH($B13, MPS!$A$4:$A$200,0)), 0), IFERROR(SUMPRODUCT((Nomenclature!$B$2:$B$200=$B13)*(Nomenclature!$C$2:$C$200)*(IFERROR(INDEX(MPS!G5:G201, MATCH(Nomenclature!$A$2:$A$200, MPS!$A$4:$A$200,0)),0))),0)))</f>
        <v>0</v>
      </c>
      <c r="I14" s="4">
        <f>IF($B13="",0, IF(INDEX(Articles!$C$2:$C$31, MATCH($B13, Articles!$A$2:$A$31,0))="FG", IFERROR(INDEX(MPS!H5:H201, MATCH($B13, MPS!$A$4:$A$200,0)), 0), IFERROR(SUMPRODUCT((Nomenclature!$B$2:$B$200=$B13)*(Nomenclature!$C$2:$C$200)*(IFERROR(INDEX(MPS!H5:H201, MATCH(Nomenclature!$A$2:$A$200, MPS!$A$4:$A$200,0)),0))),0)))</f>
        <v>0</v>
      </c>
      <c r="J14" s="4">
        <f>IF($B13="",0, IF(INDEX(Articles!$C$2:$C$31, MATCH($B13, Articles!$A$2:$A$31,0))="FG", IFERROR(INDEX(MPS!I5:I201, MATCH($B13, MPS!$A$4:$A$200,0)), 0), IFERROR(SUMPRODUCT((Nomenclature!$B$2:$B$200=$B13)*(Nomenclature!$C$2:$C$200)*(IFERROR(INDEX(MPS!I5:I201, MATCH(Nomenclature!$A$2:$A$200, MPS!$A$4:$A$200,0)),0))),0)))</f>
        <v>0</v>
      </c>
      <c r="K14" s="4">
        <f>IF($B13="",0, IF(INDEX(Articles!$C$2:$C$31, MATCH($B13, Articles!$A$2:$A$31,0))="FG", IFERROR(INDEX(MPS!J5:J201, MATCH($B13, MPS!$A$4:$A$200,0)), 0), IFERROR(SUMPRODUCT((Nomenclature!$B$2:$B$200=$B13)*(Nomenclature!$C$2:$C$200)*(IFERROR(INDEX(MPS!J5:J201, MATCH(Nomenclature!$A$2:$A$200, MPS!$A$4:$A$200,0)),0))),0)))</f>
        <v>0</v>
      </c>
      <c r="L14" s="4">
        <f>IF($B13="",0, IF(INDEX(Articles!$C$2:$C$31, MATCH($B13, Articles!$A$2:$A$31,0))="FG", IFERROR(INDEX(MPS!K5:K201, MATCH($B13, MPS!$A$4:$A$200,0)), 0), IFERROR(SUMPRODUCT((Nomenclature!$B$2:$B$200=$B13)*(Nomenclature!$C$2:$C$200)*(IFERROR(INDEX(MPS!K5:K201, MATCH(Nomenclature!$A$2:$A$200, MPS!$A$4:$A$200,0)),0))),0)))</f>
        <v>0</v>
      </c>
      <c r="M14" s="4">
        <f>IF($B13="",0, IF(INDEX(Articles!$C$2:$C$31, MATCH($B13, Articles!$A$2:$A$31,0))="FG", IFERROR(INDEX(MPS!L5:L201, MATCH($B13, MPS!$A$4:$A$200,0)), 0), IFERROR(SUMPRODUCT((Nomenclature!$B$2:$B$200=$B13)*(Nomenclature!$C$2:$C$200)*(IFERROR(INDEX(MPS!L5:L201, MATCH(Nomenclature!$A$2:$A$200, MPS!$A$4:$A$200,0)),0))),0)))</f>
        <v>0</v>
      </c>
      <c r="N14" s="4">
        <f>IF($B13="",0, IF(INDEX(Articles!$C$2:$C$31, MATCH($B13, Articles!$A$2:$A$31,0))="FG", IFERROR(INDEX(MPS!M5:M201, MATCH($B13, MPS!$A$4:$A$200,0)), 0), IFERROR(SUMPRODUCT((Nomenclature!$B$2:$B$200=$B13)*(Nomenclature!$C$2:$C$200)*(IFERROR(INDEX(MPS!M5:M201, MATCH(Nomenclature!$A$2:$A$200, MPS!$A$4:$A$200,0)),0))),0)))</f>
        <v>0</v>
      </c>
    </row>
    <row r="15" spans="1:18">
      <c r="A15" s="2" t="s">
        <v>53</v>
      </c>
      <c r="B15" s="6" t="s">
        <v>40</v>
      </c>
      <c r="C15" s="4">
        <f>IF($B13="",0, IFERROR(INDEX(Réceptions!B4:B201, MATCH($B13, Réceptions!$A$3:$A$200, 0)), 0))</f>
        <v>0</v>
      </c>
      <c r="D15" s="4">
        <f>IF($B13="",0, IFERROR(INDEX(Réceptions!C4:C201, MATCH($B13, Réceptions!$A$3:$A$200, 0)), 0))</f>
        <v>0</v>
      </c>
      <c r="E15" s="4">
        <f>IF($B13="",0, IFERROR(INDEX(Réceptions!D4:D201, MATCH($B13, Réceptions!$A$3:$A$200, 0)), 0))</f>
        <v>0</v>
      </c>
      <c r="F15" s="4">
        <f>IF($B13="",0, IFERROR(INDEX(Réceptions!E4:E201, MATCH($B13, Réceptions!$A$3:$A$200, 0)), 0))</f>
        <v>0</v>
      </c>
      <c r="G15" s="4">
        <f>IF($B13="",0, IFERROR(INDEX(Réceptions!F4:F201, MATCH($B13, Réceptions!$A$3:$A$200, 0)), 0))</f>
        <v>0</v>
      </c>
      <c r="H15" s="4">
        <f>IF($B13="",0, IFERROR(INDEX(Réceptions!G4:G201, MATCH($B13, Réceptions!$A$3:$A$200, 0)), 0))</f>
        <v>0</v>
      </c>
      <c r="I15" s="4">
        <f>IF($B13="",0, IFERROR(INDEX(Réceptions!H4:H201, MATCH($B13, Réceptions!$A$3:$A$200, 0)), 0))</f>
        <v>0</v>
      </c>
      <c r="J15" s="4">
        <f>IF($B13="",0, IFERROR(INDEX(Réceptions!I4:I201, MATCH($B13, Réceptions!$A$3:$A$200, 0)), 0))</f>
        <v>0</v>
      </c>
      <c r="K15" s="4">
        <f>IF($B13="",0, IFERROR(INDEX(Réceptions!J4:J201, MATCH($B13, Réceptions!$A$3:$A$200, 0)), 0))</f>
        <v>0</v>
      </c>
      <c r="L15" s="4">
        <f>IF($B13="",0, IFERROR(INDEX(Réceptions!K4:K201, MATCH($B13, Réceptions!$A$3:$A$200, 0)), 0))</f>
        <v>0</v>
      </c>
      <c r="M15" s="4">
        <f>IF($B13="",0, IFERROR(INDEX(Réceptions!L4:L201, MATCH($B13, Réceptions!$A$3:$A$200, 0)), 0))</f>
        <v>0</v>
      </c>
      <c r="N15" s="4">
        <f>IF($B13="",0, IFERROR(INDEX(Réceptions!M4:M201, MATCH($B13, Réceptions!$A$3:$A$200, 0)), 0))</f>
        <v>0</v>
      </c>
    </row>
    <row r="16" spans="1:18">
      <c r="A16" s="2" t="s">
        <v>54</v>
      </c>
      <c r="C16" s="4">
        <f>IF($B13="",0, C15 + C15 + C18 - C14)</f>
        <v>0</v>
      </c>
      <c r="D16" s="4">
        <f>IF($B13="",0, C16 + D15 + D18 - D14)</f>
        <v>0</v>
      </c>
      <c r="E16" s="4">
        <f>IF($B13="",0, D16 + E15 + E18 - E14)</f>
        <v>0</v>
      </c>
      <c r="F16" s="4">
        <f>IF($B13="",0, E16 + F15 + F18 - F14)</f>
        <v>0</v>
      </c>
      <c r="G16" s="4">
        <f>IF($B13="",0, F16 + G15 + G18 - G14)</f>
        <v>0</v>
      </c>
      <c r="H16" s="4">
        <f>IF($B13="",0, G16 + H15 + H18 - H14)</f>
        <v>0</v>
      </c>
      <c r="I16" s="4">
        <f>IF($B13="",0, H16 + I15 + I18 - I14)</f>
        <v>0</v>
      </c>
      <c r="J16" s="4">
        <f>IF($B13="",0, I16 + J15 + J18 - J14)</f>
        <v>0</v>
      </c>
      <c r="K16" s="4">
        <f>IF($B13="",0, J16 + K15 + K18 - K14)</f>
        <v>0</v>
      </c>
      <c r="L16" s="4">
        <f>IF($B13="",0, K16 + L15 + L18 - L14)</f>
        <v>0</v>
      </c>
      <c r="M16" s="4">
        <f>IF($B13="",0, L16 + M15 + M18 - M14)</f>
        <v>0</v>
      </c>
      <c r="N16" s="4">
        <f>IF($B13="",0, M16 + N15 + N18 - N14)</f>
        <v>0</v>
      </c>
    </row>
    <row r="17" spans="1:18">
      <c r="A17" s="2" t="s">
        <v>55</v>
      </c>
      <c r="C17" s="4">
        <f>IF($B13="",0, MAX(0, C14 + C14 - (C15 + C15)))</f>
        <v>0</v>
      </c>
      <c r="D17" s="4">
        <f>IF($B13="",0, MAX(0, C14 + D14 - (C16 + D15)))</f>
        <v>0</v>
      </c>
      <c r="E17" s="4">
        <f>IF($B13="",0, MAX(0, C14 + E14 - (D16 + E15)))</f>
        <v>0</v>
      </c>
      <c r="F17" s="4">
        <f>IF($B13="",0, MAX(0, C14 + F14 - (E16 + F15)))</f>
        <v>0</v>
      </c>
      <c r="G17" s="4">
        <f>IF($B13="",0, MAX(0, C14 + G14 - (F16 + G15)))</f>
        <v>0</v>
      </c>
      <c r="H17" s="4">
        <f>IF($B13="",0, MAX(0, C14 + H14 - (G16 + H15)))</f>
        <v>0</v>
      </c>
      <c r="I17" s="4">
        <f>IF($B13="",0, MAX(0, C14 + I14 - (H16 + I15)))</f>
        <v>0</v>
      </c>
      <c r="J17" s="4">
        <f>IF($B13="",0, MAX(0, C14 + J14 - (I16 + J15)))</f>
        <v>0</v>
      </c>
      <c r="K17" s="4">
        <f>IF($B13="",0, MAX(0, C14 + K14 - (J16 + K15)))</f>
        <v>0</v>
      </c>
      <c r="L17" s="4">
        <f>IF($B13="",0, MAX(0, C14 + L14 - (K16 + L15)))</f>
        <v>0</v>
      </c>
      <c r="M17" s="4">
        <f>IF($B13="",0, MAX(0, C14 + M14 - (L16 + M15)))</f>
        <v>0</v>
      </c>
      <c r="N17" s="4">
        <f>IF($B13="",0, MAX(0, C14 + N14 - (M16 + N15)))</f>
        <v>0</v>
      </c>
      <c r="O17" s="6" t="s">
        <v>28</v>
      </c>
      <c r="P17" s="6">
        <f>IF($B13="", "", IFERROR(INDEX(Articles!$E$2:$E$31, MATCH($B13, Articles!$A$2:$A$31,0)),"L4L"))</f>
        <v>0</v>
      </c>
    </row>
    <row r="18" spans="1:18">
      <c r="A18" s="2" t="s">
        <v>56</v>
      </c>
      <c r="C18" s="4">
        <f>IF($B13="",0, IF(C17=0,0, IF($P17="L4L",C17, ROUNDUP(C17/MAX(1,$P18),0)*MAX(1,$P18))))</f>
        <v>0</v>
      </c>
      <c r="D18" s="4">
        <f>IF($B13="",0, IF(D17=0,0, IF($P17="L4L",D17, ROUNDUP(D17/MAX(1,$P18),0)*MAX(1,$P18))))</f>
        <v>0</v>
      </c>
      <c r="E18" s="4">
        <f>IF($B13="",0, IF(E17=0,0, IF($P17="L4L",E17, ROUNDUP(E17/MAX(1,$P18),0)*MAX(1,$P18))))</f>
        <v>0</v>
      </c>
      <c r="F18" s="4">
        <f>IF($B13="",0, IF(F17=0,0, IF($P17="L4L",F17, ROUNDUP(F17/MAX(1,$P18),0)*MAX(1,$P18))))</f>
        <v>0</v>
      </c>
      <c r="G18" s="4">
        <f>IF($B13="",0, IF(G17=0,0, IF($P17="L4L",G17, ROUNDUP(G17/MAX(1,$P18),0)*MAX(1,$P18))))</f>
        <v>0</v>
      </c>
      <c r="H18" s="4">
        <f>IF($B13="",0, IF(H17=0,0, IF($P17="L4L",H17, ROUNDUP(H17/MAX(1,$P18),0)*MAX(1,$P18))))</f>
        <v>0</v>
      </c>
      <c r="I18" s="4">
        <f>IF($B13="",0, IF(I17=0,0, IF($P17="L4L",I17, ROUNDUP(I17/MAX(1,$P18),0)*MAX(1,$P18))))</f>
        <v>0</v>
      </c>
      <c r="J18" s="4">
        <f>IF($B13="",0, IF(J17=0,0, IF($P17="L4L",J17, ROUNDUP(J17/MAX(1,$P18),0)*MAX(1,$P18))))</f>
        <v>0</v>
      </c>
      <c r="K18" s="4">
        <f>IF($B13="",0, IF(K17=0,0, IF($P17="L4L",K17, ROUNDUP(K17/MAX(1,$P18),0)*MAX(1,$P18))))</f>
        <v>0</v>
      </c>
      <c r="L18" s="4">
        <f>IF($B13="",0, IF(L17=0,0, IF($P17="L4L",L17, ROUNDUP(L17/MAX(1,$P18),0)*MAX(1,$P18))))</f>
        <v>0</v>
      </c>
      <c r="M18" s="4">
        <f>IF($B13="",0, IF(M17=0,0, IF($P17="L4L",M17, ROUNDUP(M17/MAX(1,$P18),0)*MAX(1,$P18))))</f>
        <v>0</v>
      </c>
      <c r="N18" s="4">
        <f>IF($B13="",0, IF(N17=0,0, IF($P17="L4L",N17, ROUNDUP(N17/MAX(1,$P18),0)*MAX(1,$P18))))</f>
        <v>0</v>
      </c>
      <c r="O18" s="6" t="s">
        <v>59</v>
      </c>
      <c r="P18" s="4">
        <f>IF($B13="",0, IFERROR(INDEX(Articles!$F$2:$F$31, MATCH($B13, Articles!$A$2:$A$31,0)),0))</f>
        <v>0</v>
      </c>
    </row>
    <row r="19" spans="1:18">
      <c r="A19" s="2" t="s">
        <v>57</v>
      </c>
      <c r="C19" s="4">
        <f>IF($B13="",0, IFERROR(INDEX(C18:N18, 1, 1+R13), 0))</f>
        <v>0</v>
      </c>
      <c r="D19" s="4">
        <f>IF($B13="",0, IFERROR(INDEX(C18:N18, 1, 2+R13), 0))</f>
        <v>0</v>
      </c>
      <c r="E19" s="4">
        <f>IF($B13="",0, IFERROR(INDEX(C18:N18, 1, 3+R13), 0))</f>
        <v>0</v>
      </c>
      <c r="F19" s="4">
        <f>IF($B13="",0, IFERROR(INDEX(C18:N18, 1, 4+R13), 0))</f>
        <v>0</v>
      </c>
      <c r="G19" s="4">
        <f>IF($B13="",0, IFERROR(INDEX(C18:N18, 1, 5+R13), 0))</f>
        <v>0</v>
      </c>
      <c r="H19" s="4">
        <f>IF($B13="",0, IFERROR(INDEX(C18:N18, 1, 6+R13), 0))</f>
        <v>0</v>
      </c>
      <c r="I19" s="4">
        <f>IF($B13="",0, IFERROR(INDEX(C18:N18, 1, 7+R13), 0))</f>
        <v>0</v>
      </c>
      <c r="J19" s="4">
        <f>IF($B13="",0, IFERROR(INDEX(C18:N18, 1, 8+R13), 0))</f>
        <v>0</v>
      </c>
      <c r="K19" s="4">
        <f>IF($B13="",0, IFERROR(INDEX(C18:N18, 1, 9+R13), 0))</f>
        <v>0</v>
      </c>
      <c r="L19" s="4">
        <f>IF($B13="",0, IFERROR(INDEX(C18:N18, 1, 10+R13), 0))</f>
        <v>0</v>
      </c>
      <c r="M19" s="4">
        <f>IF($B13="",0, IFERROR(INDEX(C18:N18, 1, 11+R13), 0))</f>
        <v>0</v>
      </c>
      <c r="N19" s="4">
        <f>IF($B13="",0, IFERROR(INDEX(C18:N18, 1, 12+R13), 0))</f>
        <v>0</v>
      </c>
    </row>
    <row r="21" spans="1:18">
      <c r="A21" s="2" t="s">
        <v>33</v>
      </c>
      <c r="B21" s="6">
        <f>IFERROR(INDEX(Articles!$A$2:$A$31,3),"")</f>
        <v>0</v>
      </c>
      <c r="O21" s="2" t="s">
        <v>25</v>
      </c>
      <c r="P21" s="6">
        <f>IF($B21="", "", IFERROR(INDEX(Articles!$C$2:$C$31, MATCH($B21, Articles!$A$2:$A$31,0)),""))</f>
        <v>0</v>
      </c>
      <c r="Q21" s="2" t="s">
        <v>51</v>
      </c>
      <c r="R21" s="4">
        <f>IF($B21="",0, IFERROR(INDEX(Articles!$D$2:$D$31, MATCH($B21, Articles!$A$2:$A$31,0)),0))</f>
        <v>0</v>
      </c>
    </row>
    <row r="22" spans="1:18">
      <c r="A22" s="2" t="s">
        <v>52</v>
      </c>
      <c r="B22" s="6" t="s">
        <v>58</v>
      </c>
      <c r="C22" s="4">
        <f>IF($B21="",0, IF(INDEX(Articles!$C$2:$C$31, MATCH($B21, Articles!$A$2:$A$31,0))="FG", IFERROR(INDEX(MPS!B5:B201, MATCH($B21, MPS!$A$4:$A$200,0)), 0), IFERROR(SUMPRODUCT((Nomenclature!$B$2:$B$200=$B21)*(Nomenclature!$C$2:$C$200)*(IFERROR(INDEX(MPS!B5:B201, MATCH(Nomenclature!$A$2:$A$200, MPS!$A$4:$A$200,0)),0))),0)))</f>
        <v>0</v>
      </c>
      <c r="D22" s="4">
        <f>IF($B21="",0, IF(INDEX(Articles!$C$2:$C$31, MATCH($B21, Articles!$A$2:$A$31,0))="FG", IFERROR(INDEX(MPS!C5:C201, MATCH($B21, MPS!$A$4:$A$200,0)), 0), IFERROR(SUMPRODUCT((Nomenclature!$B$2:$B$200=$B21)*(Nomenclature!$C$2:$C$200)*(IFERROR(INDEX(MPS!C5:C201, MATCH(Nomenclature!$A$2:$A$200, MPS!$A$4:$A$200,0)),0))),0)))</f>
        <v>0</v>
      </c>
      <c r="E22" s="4">
        <f>IF($B21="",0, IF(INDEX(Articles!$C$2:$C$31, MATCH($B21, Articles!$A$2:$A$31,0))="FG", IFERROR(INDEX(MPS!D5:D201, MATCH($B21, MPS!$A$4:$A$200,0)), 0), IFERROR(SUMPRODUCT((Nomenclature!$B$2:$B$200=$B21)*(Nomenclature!$C$2:$C$200)*(IFERROR(INDEX(MPS!D5:D201, MATCH(Nomenclature!$A$2:$A$200, MPS!$A$4:$A$200,0)),0))),0)))</f>
        <v>0</v>
      </c>
      <c r="F22" s="4">
        <f>IF($B21="",0, IF(INDEX(Articles!$C$2:$C$31, MATCH($B21, Articles!$A$2:$A$31,0))="FG", IFERROR(INDEX(MPS!E5:E201, MATCH($B21, MPS!$A$4:$A$200,0)), 0), IFERROR(SUMPRODUCT((Nomenclature!$B$2:$B$200=$B21)*(Nomenclature!$C$2:$C$200)*(IFERROR(INDEX(MPS!E5:E201, MATCH(Nomenclature!$A$2:$A$200, MPS!$A$4:$A$200,0)),0))),0)))</f>
        <v>0</v>
      </c>
      <c r="G22" s="4">
        <f>IF($B21="",0, IF(INDEX(Articles!$C$2:$C$31, MATCH($B21, Articles!$A$2:$A$31,0))="FG", IFERROR(INDEX(MPS!F5:F201, MATCH($B21, MPS!$A$4:$A$200,0)), 0), IFERROR(SUMPRODUCT((Nomenclature!$B$2:$B$200=$B21)*(Nomenclature!$C$2:$C$200)*(IFERROR(INDEX(MPS!F5:F201, MATCH(Nomenclature!$A$2:$A$200, MPS!$A$4:$A$200,0)),0))),0)))</f>
        <v>0</v>
      </c>
      <c r="H22" s="4">
        <f>IF($B21="",0, IF(INDEX(Articles!$C$2:$C$31, MATCH($B21, Articles!$A$2:$A$31,0))="FG", IFERROR(INDEX(MPS!G5:G201, MATCH($B21, MPS!$A$4:$A$200,0)), 0), IFERROR(SUMPRODUCT((Nomenclature!$B$2:$B$200=$B21)*(Nomenclature!$C$2:$C$200)*(IFERROR(INDEX(MPS!G5:G201, MATCH(Nomenclature!$A$2:$A$200, MPS!$A$4:$A$200,0)),0))),0)))</f>
        <v>0</v>
      </c>
      <c r="I22" s="4">
        <f>IF($B21="",0, IF(INDEX(Articles!$C$2:$C$31, MATCH($B21, Articles!$A$2:$A$31,0))="FG", IFERROR(INDEX(MPS!H5:H201, MATCH($B21, MPS!$A$4:$A$200,0)), 0), IFERROR(SUMPRODUCT((Nomenclature!$B$2:$B$200=$B21)*(Nomenclature!$C$2:$C$200)*(IFERROR(INDEX(MPS!H5:H201, MATCH(Nomenclature!$A$2:$A$200, MPS!$A$4:$A$200,0)),0))),0)))</f>
        <v>0</v>
      </c>
      <c r="J22" s="4">
        <f>IF($B21="",0, IF(INDEX(Articles!$C$2:$C$31, MATCH($B21, Articles!$A$2:$A$31,0))="FG", IFERROR(INDEX(MPS!I5:I201, MATCH($B21, MPS!$A$4:$A$200,0)), 0), IFERROR(SUMPRODUCT((Nomenclature!$B$2:$B$200=$B21)*(Nomenclature!$C$2:$C$200)*(IFERROR(INDEX(MPS!I5:I201, MATCH(Nomenclature!$A$2:$A$200, MPS!$A$4:$A$200,0)),0))),0)))</f>
        <v>0</v>
      </c>
      <c r="K22" s="4">
        <f>IF($B21="",0, IF(INDEX(Articles!$C$2:$C$31, MATCH($B21, Articles!$A$2:$A$31,0))="FG", IFERROR(INDEX(MPS!J5:J201, MATCH($B21, MPS!$A$4:$A$200,0)), 0), IFERROR(SUMPRODUCT((Nomenclature!$B$2:$B$200=$B21)*(Nomenclature!$C$2:$C$200)*(IFERROR(INDEX(MPS!J5:J201, MATCH(Nomenclature!$A$2:$A$200, MPS!$A$4:$A$200,0)),0))),0)))</f>
        <v>0</v>
      </c>
      <c r="L22" s="4">
        <f>IF($B21="",0, IF(INDEX(Articles!$C$2:$C$31, MATCH($B21, Articles!$A$2:$A$31,0))="FG", IFERROR(INDEX(MPS!K5:K201, MATCH($B21, MPS!$A$4:$A$200,0)), 0), IFERROR(SUMPRODUCT((Nomenclature!$B$2:$B$200=$B21)*(Nomenclature!$C$2:$C$200)*(IFERROR(INDEX(MPS!K5:K201, MATCH(Nomenclature!$A$2:$A$200, MPS!$A$4:$A$200,0)),0))),0)))</f>
        <v>0</v>
      </c>
      <c r="M22" s="4">
        <f>IF($B21="",0, IF(INDEX(Articles!$C$2:$C$31, MATCH($B21, Articles!$A$2:$A$31,0))="FG", IFERROR(INDEX(MPS!L5:L201, MATCH($B21, MPS!$A$4:$A$200,0)), 0), IFERROR(SUMPRODUCT((Nomenclature!$B$2:$B$200=$B21)*(Nomenclature!$C$2:$C$200)*(IFERROR(INDEX(MPS!L5:L201, MATCH(Nomenclature!$A$2:$A$200, MPS!$A$4:$A$200,0)),0))),0)))</f>
        <v>0</v>
      </c>
      <c r="N22" s="4">
        <f>IF($B21="",0, IF(INDEX(Articles!$C$2:$C$31, MATCH($B21, Articles!$A$2:$A$31,0))="FG", IFERROR(INDEX(MPS!M5:M201, MATCH($B21, MPS!$A$4:$A$200,0)), 0), IFERROR(SUMPRODUCT((Nomenclature!$B$2:$B$200=$B21)*(Nomenclature!$C$2:$C$200)*(IFERROR(INDEX(MPS!M5:M201, MATCH(Nomenclature!$A$2:$A$200, MPS!$A$4:$A$200,0)),0))),0)))</f>
        <v>0</v>
      </c>
    </row>
    <row r="23" spans="1:18">
      <c r="A23" s="2" t="s">
        <v>53</v>
      </c>
      <c r="B23" s="6" t="s">
        <v>40</v>
      </c>
      <c r="C23" s="4">
        <f>IF($B21="",0, IFERROR(INDEX(Réceptions!B4:B201, MATCH($B21, Réceptions!$A$3:$A$200, 0)), 0))</f>
        <v>0</v>
      </c>
      <c r="D23" s="4">
        <f>IF($B21="",0, IFERROR(INDEX(Réceptions!C4:C201, MATCH($B21, Réceptions!$A$3:$A$200, 0)), 0))</f>
        <v>0</v>
      </c>
      <c r="E23" s="4">
        <f>IF($B21="",0, IFERROR(INDEX(Réceptions!D4:D201, MATCH($B21, Réceptions!$A$3:$A$200, 0)), 0))</f>
        <v>0</v>
      </c>
      <c r="F23" s="4">
        <f>IF($B21="",0, IFERROR(INDEX(Réceptions!E4:E201, MATCH($B21, Réceptions!$A$3:$A$200, 0)), 0))</f>
        <v>0</v>
      </c>
      <c r="G23" s="4">
        <f>IF($B21="",0, IFERROR(INDEX(Réceptions!F4:F201, MATCH($B21, Réceptions!$A$3:$A$200, 0)), 0))</f>
        <v>0</v>
      </c>
      <c r="H23" s="4">
        <f>IF($B21="",0, IFERROR(INDEX(Réceptions!G4:G201, MATCH($B21, Réceptions!$A$3:$A$200, 0)), 0))</f>
        <v>0</v>
      </c>
      <c r="I23" s="4">
        <f>IF($B21="",0, IFERROR(INDEX(Réceptions!H4:H201, MATCH($B21, Réceptions!$A$3:$A$200, 0)), 0))</f>
        <v>0</v>
      </c>
      <c r="J23" s="4">
        <f>IF($B21="",0, IFERROR(INDEX(Réceptions!I4:I201, MATCH($B21, Réceptions!$A$3:$A$200, 0)), 0))</f>
        <v>0</v>
      </c>
      <c r="K23" s="4">
        <f>IF($B21="",0, IFERROR(INDEX(Réceptions!J4:J201, MATCH($B21, Réceptions!$A$3:$A$200, 0)), 0))</f>
        <v>0</v>
      </c>
      <c r="L23" s="4">
        <f>IF($B21="",0, IFERROR(INDEX(Réceptions!K4:K201, MATCH($B21, Réceptions!$A$3:$A$200, 0)), 0))</f>
        <v>0</v>
      </c>
      <c r="M23" s="4">
        <f>IF($B21="",0, IFERROR(INDEX(Réceptions!L4:L201, MATCH($B21, Réceptions!$A$3:$A$200, 0)), 0))</f>
        <v>0</v>
      </c>
      <c r="N23" s="4">
        <f>IF($B21="",0, IFERROR(INDEX(Réceptions!M4:M201, MATCH($B21, Réceptions!$A$3:$A$200, 0)), 0))</f>
        <v>0</v>
      </c>
    </row>
    <row r="24" spans="1:18">
      <c r="A24" s="2" t="s">
        <v>54</v>
      </c>
      <c r="C24" s="4">
        <f>IF($B21="",0, C23 + C23 + C26 - C22)</f>
        <v>0</v>
      </c>
      <c r="D24" s="4">
        <f>IF($B21="",0, C24 + D23 + D26 - D22)</f>
        <v>0</v>
      </c>
      <c r="E24" s="4">
        <f>IF($B21="",0, D24 + E23 + E26 - E22)</f>
        <v>0</v>
      </c>
      <c r="F24" s="4">
        <f>IF($B21="",0, E24 + F23 + F26 - F22)</f>
        <v>0</v>
      </c>
      <c r="G24" s="4">
        <f>IF($B21="",0, F24 + G23 + G26 - G22)</f>
        <v>0</v>
      </c>
      <c r="H24" s="4">
        <f>IF($B21="",0, G24 + H23 + H26 - H22)</f>
        <v>0</v>
      </c>
      <c r="I24" s="4">
        <f>IF($B21="",0, H24 + I23 + I26 - I22)</f>
        <v>0</v>
      </c>
      <c r="J24" s="4">
        <f>IF($B21="",0, I24 + J23 + J26 - J22)</f>
        <v>0</v>
      </c>
      <c r="K24" s="4">
        <f>IF($B21="",0, J24 + K23 + K26 - K22)</f>
        <v>0</v>
      </c>
      <c r="L24" s="4">
        <f>IF($B21="",0, K24 + L23 + L26 - L22)</f>
        <v>0</v>
      </c>
      <c r="M24" s="4">
        <f>IF($B21="",0, L24 + M23 + M26 - M22)</f>
        <v>0</v>
      </c>
      <c r="N24" s="4">
        <f>IF($B21="",0, M24 + N23 + N26 - N22)</f>
        <v>0</v>
      </c>
    </row>
    <row r="25" spans="1:18">
      <c r="A25" s="2" t="s">
        <v>55</v>
      </c>
      <c r="C25" s="4">
        <f>IF($B21="",0, MAX(0, C22 + C22 - (C23 + C23)))</f>
        <v>0</v>
      </c>
      <c r="D25" s="4">
        <f>IF($B21="",0, MAX(0, C22 + D22 - (C24 + D23)))</f>
        <v>0</v>
      </c>
      <c r="E25" s="4">
        <f>IF($B21="",0, MAX(0, C22 + E22 - (D24 + E23)))</f>
        <v>0</v>
      </c>
      <c r="F25" s="4">
        <f>IF($B21="",0, MAX(0, C22 + F22 - (E24 + F23)))</f>
        <v>0</v>
      </c>
      <c r="G25" s="4">
        <f>IF($B21="",0, MAX(0, C22 + G22 - (F24 + G23)))</f>
        <v>0</v>
      </c>
      <c r="H25" s="4">
        <f>IF($B21="",0, MAX(0, C22 + H22 - (G24 + H23)))</f>
        <v>0</v>
      </c>
      <c r="I25" s="4">
        <f>IF($B21="",0, MAX(0, C22 + I22 - (H24 + I23)))</f>
        <v>0</v>
      </c>
      <c r="J25" s="4">
        <f>IF($B21="",0, MAX(0, C22 + J22 - (I24 + J23)))</f>
        <v>0</v>
      </c>
      <c r="K25" s="4">
        <f>IF($B21="",0, MAX(0, C22 + K22 - (J24 + K23)))</f>
        <v>0</v>
      </c>
      <c r="L25" s="4">
        <f>IF($B21="",0, MAX(0, C22 + L22 - (K24 + L23)))</f>
        <v>0</v>
      </c>
      <c r="M25" s="4">
        <f>IF($B21="",0, MAX(0, C22 + M22 - (L24 + M23)))</f>
        <v>0</v>
      </c>
      <c r="N25" s="4">
        <f>IF($B21="",0, MAX(0, C22 + N22 - (M24 + N23)))</f>
        <v>0</v>
      </c>
      <c r="O25" s="6" t="s">
        <v>28</v>
      </c>
      <c r="P25" s="6">
        <f>IF($B21="", "", IFERROR(INDEX(Articles!$E$2:$E$31, MATCH($B21, Articles!$A$2:$A$31,0)),"L4L"))</f>
        <v>0</v>
      </c>
    </row>
    <row r="26" spans="1:18">
      <c r="A26" s="2" t="s">
        <v>56</v>
      </c>
      <c r="C26" s="4">
        <f>IF($B21="",0, IF(C25=0,0, IF($P25="L4L",C25, ROUNDUP(C25/MAX(1,$P26),0)*MAX(1,$P26))))</f>
        <v>0</v>
      </c>
      <c r="D26" s="4">
        <f>IF($B21="",0, IF(D25=0,0, IF($P25="L4L",D25, ROUNDUP(D25/MAX(1,$P26),0)*MAX(1,$P26))))</f>
        <v>0</v>
      </c>
      <c r="E26" s="4">
        <f>IF($B21="",0, IF(E25=0,0, IF($P25="L4L",E25, ROUNDUP(E25/MAX(1,$P26),0)*MAX(1,$P26))))</f>
        <v>0</v>
      </c>
      <c r="F26" s="4">
        <f>IF($B21="",0, IF(F25=0,0, IF($P25="L4L",F25, ROUNDUP(F25/MAX(1,$P26),0)*MAX(1,$P26))))</f>
        <v>0</v>
      </c>
      <c r="G26" s="4">
        <f>IF($B21="",0, IF(G25=0,0, IF($P25="L4L",G25, ROUNDUP(G25/MAX(1,$P26),0)*MAX(1,$P26))))</f>
        <v>0</v>
      </c>
      <c r="H26" s="4">
        <f>IF($B21="",0, IF(H25=0,0, IF($P25="L4L",H25, ROUNDUP(H25/MAX(1,$P26),0)*MAX(1,$P26))))</f>
        <v>0</v>
      </c>
      <c r="I26" s="4">
        <f>IF($B21="",0, IF(I25=0,0, IF($P25="L4L",I25, ROUNDUP(I25/MAX(1,$P26),0)*MAX(1,$P26))))</f>
        <v>0</v>
      </c>
      <c r="J26" s="4">
        <f>IF($B21="",0, IF(J25=0,0, IF($P25="L4L",J25, ROUNDUP(J25/MAX(1,$P26),0)*MAX(1,$P26))))</f>
        <v>0</v>
      </c>
      <c r="K26" s="4">
        <f>IF($B21="",0, IF(K25=0,0, IF($P25="L4L",K25, ROUNDUP(K25/MAX(1,$P26),0)*MAX(1,$P26))))</f>
        <v>0</v>
      </c>
      <c r="L26" s="4">
        <f>IF($B21="",0, IF(L25=0,0, IF($P25="L4L",L25, ROUNDUP(L25/MAX(1,$P26),0)*MAX(1,$P26))))</f>
        <v>0</v>
      </c>
      <c r="M26" s="4">
        <f>IF($B21="",0, IF(M25=0,0, IF($P25="L4L",M25, ROUNDUP(M25/MAX(1,$P26),0)*MAX(1,$P26))))</f>
        <v>0</v>
      </c>
      <c r="N26" s="4">
        <f>IF($B21="",0, IF(N25=0,0, IF($P25="L4L",N25, ROUNDUP(N25/MAX(1,$P26),0)*MAX(1,$P26))))</f>
        <v>0</v>
      </c>
      <c r="O26" s="6" t="s">
        <v>59</v>
      </c>
      <c r="P26" s="4">
        <f>IF($B21="",0, IFERROR(INDEX(Articles!$F$2:$F$31, MATCH($B21, Articles!$A$2:$A$31,0)),0))</f>
        <v>0</v>
      </c>
    </row>
    <row r="27" spans="1:18">
      <c r="A27" s="2" t="s">
        <v>57</v>
      </c>
      <c r="C27" s="4">
        <f>IF($B21="",0, IFERROR(INDEX(C26:N26, 1, 1+R21), 0))</f>
        <v>0</v>
      </c>
      <c r="D27" s="4">
        <f>IF($B21="",0, IFERROR(INDEX(C26:N26, 1, 2+R21), 0))</f>
        <v>0</v>
      </c>
      <c r="E27" s="4">
        <f>IF($B21="",0, IFERROR(INDEX(C26:N26, 1, 3+R21), 0))</f>
        <v>0</v>
      </c>
      <c r="F27" s="4">
        <f>IF($B21="",0, IFERROR(INDEX(C26:N26, 1, 4+R21), 0))</f>
        <v>0</v>
      </c>
      <c r="G27" s="4">
        <f>IF($B21="",0, IFERROR(INDEX(C26:N26, 1, 5+R21), 0))</f>
        <v>0</v>
      </c>
      <c r="H27" s="4">
        <f>IF($B21="",0, IFERROR(INDEX(C26:N26, 1, 6+R21), 0))</f>
        <v>0</v>
      </c>
      <c r="I27" s="4">
        <f>IF($B21="",0, IFERROR(INDEX(C26:N26, 1, 7+R21), 0))</f>
        <v>0</v>
      </c>
      <c r="J27" s="4">
        <f>IF($B21="",0, IFERROR(INDEX(C26:N26, 1, 8+R21), 0))</f>
        <v>0</v>
      </c>
      <c r="K27" s="4">
        <f>IF($B21="",0, IFERROR(INDEX(C26:N26, 1, 9+R21), 0))</f>
        <v>0</v>
      </c>
      <c r="L27" s="4">
        <f>IF($B21="",0, IFERROR(INDEX(C26:N26, 1, 10+R21), 0))</f>
        <v>0</v>
      </c>
      <c r="M27" s="4">
        <f>IF($B21="",0, IFERROR(INDEX(C26:N26, 1, 11+R21), 0))</f>
        <v>0</v>
      </c>
      <c r="N27" s="4">
        <f>IF($B21="",0, IFERROR(INDEX(C26:N26, 1, 12+R21), 0))</f>
        <v>0</v>
      </c>
    </row>
    <row r="29" spans="1:18">
      <c r="A29" s="2" t="s">
        <v>33</v>
      </c>
      <c r="B29" s="6">
        <f>IFERROR(INDEX(Articles!$A$2:$A$31,4),"")</f>
        <v>0</v>
      </c>
      <c r="O29" s="2" t="s">
        <v>25</v>
      </c>
      <c r="P29" s="6">
        <f>IF($B29="", "", IFERROR(INDEX(Articles!$C$2:$C$31, MATCH($B29, Articles!$A$2:$A$31,0)),""))</f>
        <v>0</v>
      </c>
      <c r="Q29" s="2" t="s">
        <v>51</v>
      </c>
      <c r="R29" s="4">
        <f>IF($B29="",0, IFERROR(INDEX(Articles!$D$2:$D$31, MATCH($B29, Articles!$A$2:$A$31,0)),0))</f>
        <v>0</v>
      </c>
    </row>
    <row r="30" spans="1:18">
      <c r="A30" s="2" t="s">
        <v>52</v>
      </c>
      <c r="B30" s="6" t="s">
        <v>58</v>
      </c>
      <c r="C30" s="4">
        <f>IF($B29="",0, IF(INDEX(Articles!$C$2:$C$31, MATCH($B29, Articles!$A$2:$A$31,0))="FG", IFERROR(INDEX(MPS!B5:B201, MATCH($B29, MPS!$A$4:$A$200,0)), 0), IFERROR(SUMPRODUCT((Nomenclature!$B$2:$B$200=$B29)*(Nomenclature!$C$2:$C$200)*(IFERROR(INDEX(MPS!B5:B201, MATCH(Nomenclature!$A$2:$A$200, MPS!$A$4:$A$200,0)),0))),0)))</f>
        <v>0</v>
      </c>
      <c r="D30" s="4">
        <f>IF($B29="",0, IF(INDEX(Articles!$C$2:$C$31, MATCH($B29, Articles!$A$2:$A$31,0))="FG", IFERROR(INDEX(MPS!C5:C201, MATCH($B29, MPS!$A$4:$A$200,0)), 0), IFERROR(SUMPRODUCT((Nomenclature!$B$2:$B$200=$B29)*(Nomenclature!$C$2:$C$200)*(IFERROR(INDEX(MPS!C5:C201, MATCH(Nomenclature!$A$2:$A$200, MPS!$A$4:$A$200,0)),0))),0)))</f>
        <v>0</v>
      </c>
      <c r="E30" s="4">
        <f>IF($B29="",0, IF(INDEX(Articles!$C$2:$C$31, MATCH($B29, Articles!$A$2:$A$31,0))="FG", IFERROR(INDEX(MPS!D5:D201, MATCH($B29, MPS!$A$4:$A$200,0)), 0), IFERROR(SUMPRODUCT((Nomenclature!$B$2:$B$200=$B29)*(Nomenclature!$C$2:$C$200)*(IFERROR(INDEX(MPS!D5:D201, MATCH(Nomenclature!$A$2:$A$200, MPS!$A$4:$A$200,0)),0))),0)))</f>
        <v>0</v>
      </c>
      <c r="F30" s="4">
        <f>IF($B29="",0, IF(INDEX(Articles!$C$2:$C$31, MATCH($B29, Articles!$A$2:$A$31,0))="FG", IFERROR(INDEX(MPS!E5:E201, MATCH($B29, MPS!$A$4:$A$200,0)), 0), IFERROR(SUMPRODUCT((Nomenclature!$B$2:$B$200=$B29)*(Nomenclature!$C$2:$C$200)*(IFERROR(INDEX(MPS!E5:E201, MATCH(Nomenclature!$A$2:$A$200, MPS!$A$4:$A$200,0)),0))),0)))</f>
        <v>0</v>
      </c>
      <c r="G30" s="4">
        <f>IF($B29="",0, IF(INDEX(Articles!$C$2:$C$31, MATCH($B29, Articles!$A$2:$A$31,0))="FG", IFERROR(INDEX(MPS!F5:F201, MATCH($B29, MPS!$A$4:$A$200,0)), 0), IFERROR(SUMPRODUCT((Nomenclature!$B$2:$B$200=$B29)*(Nomenclature!$C$2:$C$200)*(IFERROR(INDEX(MPS!F5:F201, MATCH(Nomenclature!$A$2:$A$200, MPS!$A$4:$A$200,0)),0))),0)))</f>
        <v>0</v>
      </c>
      <c r="H30" s="4">
        <f>IF($B29="",0, IF(INDEX(Articles!$C$2:$C$31, MATCH($B29, Articles!$A$2:$A$31,0))="FG", IFERROR(INDEX(MPS!G5:G201, MATCH($B29, MPS!$A$4:$A$200,0)), 0), IFERROR(SUMPRODUCT((Nomenclature!$B$2:$B$200=$B29)*(Nomenclature!$C$2:$C$200)*(IFERROR(INDEX(MPS!G5:G201, MATCH(Nomenclature!$A$2:$A$200, MPS!$A$4:$A$200,0)),0))),0)))</f>
        <v>0</v>
      </c>
      <c r="I30" s="4">
        <f>IF($B29="",0, IF(INDEX(Articles!$C$2:$C$31, MATCH($B29, Articles!$A$2:$A$31,0))="FG", IFERROR(INDEX(MPS!H5:H201, MATCH($B29, MPS!$A$4:$A$200,0)), 0), IFERROR(SUMPRODUCT((Nomenclature!$B$2:$B$200=$B29)*(Nomenclature!$C$2:$C$200)*(IFERROR(INDEX(MPS!H5:H201, MATCH(Nomenclature!$A$2:$A$200, MPS!$A$4:$A$200,0)),0))),0)))</f>
        <v>0</v>
      </c>
      <c r="J30" s="4">
        <f>IF($B29="",0, IF(INDEX(Articles!$C$2:$C$31, MATCH($B29, Articles!$A$2:$A$31,0))="FG", IFERROR(INDEX(MPS!I5:I201, MATCH($B29, MPS!$A$4:$A$200,0)), 0), IFERROR(SUMPRODUCT((Nomenclature!$B$2:$B$200=$B29)*(Nomenclature!$C$2:$C$200)*(IFERROR(INDEX(MPS!I5:I201, MATCH(Nomenclature!$A$2:$A$200, MPS!$A$4:$A$200,0)),0))),0)))</f>
        <v>0</v>
      </c>
      <c r="K30" s="4">
        <f>IF($B29="",0, IF(INDEX(Articles!$C$2:$C$31, MATCH($B29, Articles!$A$2:$A$31,0))="FG", IFERROR(INDEX(MPS!J5:J201, MATCH($B29, MPS!$A$4:$A$200,0)), 0), IFERROR(SUMPRODUCT((Nomenclature!$B$2:$B$200=$B29)*(Nomenclature!$C$2:$C$200)*(IFERROR(INDEX(MPS!J5:J201, MATCH(Nomenclature!$A$2:$A$200, MPS!$A$4:$A$200,0)),0))),0)))</f>
        <v>0</v>
      </c>
      <c r="L30" s="4">
        <f>IF($B29="",0, IF(INDEX(Articles!$C$2:$C$31, MATCH($B29, Articles!$A$2:$A$31,0))="FG", IFERROR(INDEX(MPS!K5:K201, MATCH($B29, MPS!$A$4:$A$200,0)), 0), IFERROR(SUMPRODUCT((Nomenclature!$B$2:$B$200=$B29)*(Nomenclature!$C$2:$C$200)*(IFERROR(INDEX(MPS!K5:K201, MATCH(Nomenclature!$A$2:$A$200, MPS!$A$4:$A$200,0)),0))),0)))</f>
        <v>0</v>
      </c>
      <c r="M30" s="4">
        <f>IF($B29="",0, IF(INDEX(Articles!$C$2:$C$31, MATCH($B29, Articles!$A$2:$A$31,0))="FG", IFERROR(INDEX(MPS!L5:L201, MATCH($B29, MPS!$A$4:$A$200,0)), 0), IFERROR(SUMPRODUCT((Nomenclature!$B$2:$B$200=$B29)*(Nomenclature!$C$2:$C$200)*(IFERROR(INDEX(MPS!L5:L201, MATCH(Nomenclature!$A$2:$A$200, MPS!$A$4:$A$200,0)),0))),0)))</f>
        <v>0</v>
      </c>
      <c r="N30" s="4">
        <f>IF($B29="",0, IF(INDEX(Articles!$C$2:$C$31, MATCH($B29, Articles!$A$2:$A$31,0))="FG", IFERROR(INDEX(MPS!M5:M201, MATCH($B29, MPS!$A$4:$A$200,0)), 0), IFERROR(SUMPRODUCT((Nomenclature!$B$2:$B$200=$B29)*(Nomenclature!$C$2:$C$200)*(IFERROR(INDEX(MPS!M5:M201, MATCH(Nomenclature!$A$2:$A$200, MPS!$A$4:$A$200,0)),0))),0)))</f>
        <v>0</v>
      </c>
    </row>
    <row r="31" spans="1:18">
      <c r="A31" s="2" t="s">
        <v>53</v>
      </c>
      <c r="B31" s="6" t="s">
        <v>40</v>
      </c>
      <c r="C31" s="4">
        <f>IF($B29="",0, IFERROR(INDEX(Réceptions!B4:B201, MATCH($B29, Réceptions!$A$3:$A$200, 0)), 0))</f>
        <v>0</v>
      </c>
      <c r="D31" s="4">
        <f>IF($B29="",0, IFERROR(INDEX(Réceptions!C4:C201, MATCH($B29, Réceptions!$A$3:$A$200, 0)), 0))</f>
        <v>0</v>
      </c>
      <c r="E31" s="4">
        <f>IF($B29="",0, IFERROR(INDEX(Réceptions!D4:D201, MATCH($B29, Réceptions!$A$3:$A$200, 0)), 0))</f>
        <v>0</v>
      </c>
      <c r="F31" s="4">
        <f>IF($B29="",0, IFERROR(INDEX(Réceptions!E4:E201, MATCH($B29, Réceptions!$A$3:$A$200, 0)), 0))</f>
        <v>0</v>
      </c>
      <c r="G31" s="4">
        <f>IF($B29="",0, IFERROR(INDEX(Réceptions!F4:F201, MATCH($B29, Réceptions!$A$3:$A$200, 0)), 0))</f>
        <v>0</v>
      </c>
      <c r="H31" s="4">
        <f>IF($B29="",0, IFERROR(INDEX(Réceptions!G4:G201, MATCH($B29, Réceptions!$A$3:$A$200, 0)), 0))</f>
        <v>0</v>
      </c>
      <c r="I31" s="4">
        <f>IF($B29="",0, IFERROR(INDEX(Réceptions!H4:H201, MATCH($B29, Réceptions!$A$3:$A$200, 0)), 0))</f>
        <v>0</v>
      </c>
      <c r="J31" s="4">
        <f>IF($B29="",0, IFERROR(INDEX(Réceptions!I4:I201, MATCH($B29, Réceptions!$A$3:$A$200, 0)), 0))</f>
        <v>0</v>
      </c>
      <c r="K31" s="4">
        <f>IF($B29="",0, IFERROR(INDEX(Réceptions!J4:J201, MATCH($B29, Réceptions!$A$3:$A$200, 0)), 0))</f>
        <v>0</v>
      </c>
      <c r="L31" s="4">
        <f>IF($B29="",0, IFERROR(INDEX(Réceptions!K4:K201, MATCH($B29, Réceptions!$A$3:$A$200, 0)), 0))</f>
        <v>0</v>
      </c>
      <c r="M31" s="4">
        <f>IF($B29="",0, IFERROR(INDEX(Réceptions!L4:L201, MATCH($B29, Réceptions!$A$3:$A$200, 0)), 0))</f>
        <v>0</v>
      </c>
      <c r="N31" s="4">
        <f>IF($B29="",0, IFERROR(INDEX(Réceptions!M4:M201, MATCH($B29, Réceptions!$A$3:$A$200, 0)), 0))</f>
        <v>0</v>
      </c>
    </row>
    <row r="32" spans="1:18">
      <c r="A32" s="2" t="s">
        <v>54</v>
      </c>
      <c r="C32" s="4">
        <f>IF($B29="",0, C31 + C31 + C34 - C30)</f>
        <v>0</v>
      </c>
      <c r="D32" s="4">
        <f>IF($B29="",0, C32 + D31 + D34 - D30)</f>
        <v>0</v>
      </c>
      <c r="E32" s="4">
        <f>IF($B29="",0, D32 + E31 + E34 - E30)</f>
        <v>0</v>
      </c>
      <c r="F32" s="4">
        <f>IF($B29="",0, E32 + F31 + F34 - F30)</f>
        <v>0</v>
      </c>
      <c r="G32" s="4">
        <f>IF($B29="",0, F32 + G31 + G34 - G30)</f>
        <v>0</v>
      </c>
      <c r="H32" s="4">
        <f>IF($B29="",0, G32 + H31 + H34 - H30)</f>
        <v>0</v>
      </c>
      <c r="I32" s="4">
        <f>IF($B29="",0, H32 + I31 + I34 - I30)</f>
        <v>0</v>
      </c>
      <c r="J32" s="4">
        <f>IF($B29="",0, I32 + J31 + J34 - J30)</f>
        <v>0</v>
      </c>
      <c r="K32" s="4">
        <f>IF($B29="",0, J32 + K31 + K34 - K30)</f>
        <v>0</v>
      </c>
      <c r="L32" s="4">
        <f>IF($B29="",0, K32 + L31 + L34 - L30)</f>
        <v>0</v>
      </c>
      <c r="M32" s="4">
        <f>IF($B29="",0, L32 + M31 + M34 - M30)</f>
        <v>0</v>
      </c>
      <c r="N32" s="4">
        <f>IF($B29="",0, M32 + N31 + N34 - N30)</f>
        <v>0</v>
      </c>
    </row>
    <row r="33" spans="1:18">
      <c r="A33" s="2" t="s">
        <v>55</v>
      </c>
      <c r="C33" s="4">
        <f>IF($B29="",0, MAX(0, C30 + C30 - (C31 + C31)))</f>
        <v>0</v>
      </c>
      <c r="D33" s="4">
        <f>IF($B29="",0, MAX(0, C30 + D30 - (C32 + D31)))</f>
        <v>0</v>
      </c>
      <c r="E33" s="4">
        <f>IF($B29="",0, MAX(0, C30 + E30 - (D32 + E31)))</f>
        <v>0</v>
      </c>
      <c r="F33" s="4">
        <f>IF($B29="",0, MAX(0, C30 + F30 - (E32 + F31)))</f>
        <v>0</v>
      </c>
      <c r="G33" s="4">
        <f>IF($B29="",0, MAX(0, C30 + G30 - (F32 + G31)))</f>
        <v>0</v>
      </c>
      <c r="H33" s="4">
        <f>IF($B29="",0, MAX(0, C30 + H30 - (G32 + H31)))</f>
        <v>0</v>
      </c>
      <c r="I33" s="4">
        <f>IF($B29="",0, MAX(0, C30 + I30 - (H32 + I31)))</f>
        <v>0</v>
      </c>
      <c r="J33" s="4">
        <f>IF($B29="",0, MAX(0, C30 + J30 - (I32 + J31)))</f>
        <v>0</v>
      </c>
      <c r="K33" s="4">
        <f>IF($B29="",0, MAX(0, C30 + K30 - (J32 + K31)))</f>
        <v>0</v>
      </c>
      <c r="L33" s="4">
        <f>IF($B29="",0, MAX(0, C30 + L30 - (K32 + L31)))</f>
        <v>0</v>
      </c>
      <c r="M33" s="4">
        <f>IF($B29="",0, MAX(0, C30 + M30 - (L32 + M31)))</f>
        <v>0</v>
      </c>
      <c r="N33" s="4">
        <f>IF($B29="",0, MAX(0, C30 + N30 - (M32 + N31)))</f>
        <v>0</v>
      </c>
      <c r="O33" s="6" t="s">
        <v>28</v>
      </c>
      <c r="P33" s="6">
        <f>IF($B29="", "", IFERROR(INDEX(Articles!$E$2:$E$31, MATCH($B29, Articles!$A$2:$A$31,0)),"L4L"))</f>
        <v>0</v>
      </c>
    </row>
    <row r="34" spans="1:18">
      <c r="A34" s="2" t="s">
        <v>56</v>
      </c>
      <c r="C34" s="4">
        <f>IF($B29="",0, IF(C33=0,0, IF($P33="L4L",C33, ROUNDUP(C33/MAX(1,$P34),0)*MAX(1,$P34))))</f>
        <v>0</v>
      </c>
      <c r="D34" s="4">
        <f>IF($B29="",0, IF(D33=0,0, IF($P33="L4L",D33, ROUNDUP(D33/MAX(1,$P34),0)*MAX(1,$P34))))</f>
        <v>0</v>
      </c>
      <c r="E34" s="4">
        <f>IF($B29="",0, IF(E33=0,0, IF($P33="L4L",E33, ROUNDUP(E33/MAX(1,$P34),0)*MAX(1,$P34))))</f>
        <v>0</v>
      </c>
      <c r="F34" s="4">
        <f>IF($B29="",0, IF(F33=0,0, IF($P33="L4L",F33, ROUNDUP(F33/MAX(1,$P34),0)*MAX(1,$P34))))</f>
        <v>0</v>
      </c>
      <c r="G34" s="4">
        <f>IF($B29="",0, IF(G33=0,0, IF($P33="L4L",G33, ROUNDUP(G33/MAX(1,$P34),0)*MAX(1,$P34))))</f>
        <v>0</v>
      </c>
      <c r="H34" s="4">
        <f>IF($B29="",0, IF(H33=0,0, IF($P33="L4L",H33, ROUNDUP(H33/MAX(1,$P34),0)*MAX(1,$P34))))</f>
        <v>0</v>
      </c>
      <c r="I34" s="4">
        <f>IF($B29="",0, IF(I33=0,0, IF($P33="L4L",I33, ROUNDUP(I33/MAX(1,$P34),0)*MAX(1,$P34))))</f>
        <v>0</v>
      </c>
      <c r="J34" s="4">
        <f>IF($B29="",0, IF(J33=0,0, IF($P33="L4L",J33, ROUNDUP(J33/MAX(1,$P34),0)*MAX(1,$P34))))</f>
        <v>0</v>
      </c>
      <c r="K34" s="4">
        <f>IF($B29="",0, IF(K33=0,0, IF($P33="L4L",K33, ROUNDUP(K33/MAX(1,$P34),0)*MAX(1,$P34))))</f>
        <v>0</v>
      </c>
      <c r="L34" s="4">
        <f>IF($B29="",0, IF(L33=0,0, IF($P33="L4L",L33, ROUNDUP(L33/MAX(1,$P34),0)*MAX(1,$P34))))</f>
        <v>0</v>
      </c>
      <c r="M34" s="4">
        <f>IF($B29="",0, IF(M33=0,0, IF($P33="L4L",M33, ROUNDUP(M33/MAX(1,$P34),0)*MAX(1,$P34))))</f>
        <v>0</v>
      </c>
      <c r="N34" s="4">
        <f>IF($B29="",0, IF(N33=0,0, IF($P33="L4L",N33, ROUNDUP(N33/MAX(1,$P34),0)*MAX(1,$P34))))</f>
        <v>0</v>
      </c>
      <c r="O34" s="6" t="s">
        <v>59</v>
      </c>
      <c r="P34" s="4">
        <f>IF($B29="",0, IFERROR(INDEX(Articles!$F$2:$F$31, MATCH($B29, Articles!$A$2:$A$31,0)),0))</f>
        <v>0</v>
      </c>
    </row>
    <row r="35" spans="1:18">
      <c r="A35" s="2" t="s">
        <v>57</v>
      </c>
      <c r="C35" s="4">
        <f>IF($B29="",0, IFERROR(INDEX(C34:N34, 1, 1+R29), 0))</f>
        <v>0</v>
      </c>
      <c r="D35" s="4">
        <f>IF($B29="",0, IFERROR(INDEX(C34:N34, 1, 2+R29), 0))</f>
        <v>0</v>
      </c>
      <c r="E35" s="4">
        <f>IF($B29="",0, IFERROR(INDEX(C34:N34, 1, 3+R29), 0))</f>
        <v>0</v>
      </c>
      <c r="F35" s="4">
        <f>IF($B29="",0, IFERROR(INDEX(C34:N34, 1, 4+R29), 0))</f>
        <v>0</v>
      </c>
      <c r="G35" s="4">
        <f>IF($B29="",0, IFERROR(INDEX(C34:N34, 1, 5+R29), 0))</f>
        <v>0</v>
      </c>
      <c r="H35" s="4">
        <f>IF($B29="",0, IFERROR(INDEX(C34:N34, 1, 6+R29), 0))</f>
        <v>0</v>
      </c>
      <c r="I35" s="4">
        <f>IF($B29="",0, IFERROR(INDEX(C34:N34, 1, 7+R29), 0))</f>
        <v>0</v>
      </c>
      <c r="J35" s="4">
        <f>IF($B29="",0, IFERROR(INDEX(C34:N34, 1, 8+R29), 0))</f>
        <v>0</v>
      </c>
      <c r="K35" s="4">
        <f>IF($B29="",0, IFERROR(INDEX(C34:N34, 1, 9+R29), 0))</f>
        <v>0</v>
      </c>
      <c r="L35" s="4">
        <f>IF($B29="",0, IFERROR(INDEX(C34:N34, 1, 10+R29), 0))</f>
        <v>0</v>
      </c>
      <c r="M35" s="4">
        <f>IF($B29="",0, IFERROR(INDEX(C34:N34, 1, 11+R29), 0))</f>
        <v>0</v>
      </c>
      <c r="N35" s="4">
        <f>IF($B29="",0, IFERROR(INDEX(C34:N34, 1, 12+R29), 0))</f>
        <v>0</v>
      </c>
    </row>
    <row r="37" spans="1:18">
      <c r="A37" s="2" t="s">
        <v>33</v>
      </c>
      <c r="B37" s="6">
        <f>IFERROR(INDEX(Articles!$A$2:$A$31,5),"")</f>
        <v>0</v>
      </c>
      <c r="O37" s="2" t="s">
        <v>25</v>
      </c>
      <c r="P37" s="6">
        <f>IF($B37="", "", IFERROR(INDEX(Articles!$C$2:$C$31, MATCH($B37, Articles!$A$2:$A$31,0)),""))</f>
        <v>0</v>
      </c>
      <c r="Q37" s="2" t="s">
        <v>51</v>
      </c>
      <c r="R37" s="4">
        <f>IF($B37="",0, IFERROR(INDEX(Articles!$D$2:$D$31, MATCH($B37, Articles!$A$2:$A$31,0)),0))</f>
        <v>0</v>
      </c>
    </row>
    <row r="38" spans="1:18">
      <c r="A38" s="2" t="s">
        <v>52</v>
      </c>
      <c r="B38" s="6" t="s">
        <v>58</v>
      </c>
      <c r="C38" s="4">
        <f>IF($B37="",0, IF(INDEX(Articles!$C$2:$C$31, MATCH($B37, Articles!$A$2:$A$31,0))="FG", IFERROR(INDEX(MPS!B5:B201, MATCH($B37, MPS!$A$4:$A$200,0)), 0), IFERROR(SUMPRODUCT((Nomenclature!$B$2:$B$200=$B37)*(Nomenclature!$C$2:$C$200)*(IFERROR(INDEX(MPS!B5:B201, MATCH(Nomenclature!$A$2:$A$200, MPS!$A$4:$A$200,0)),0))),0)))</f>
        <v>0</v>
      </c>
      <c r="D38" s="4">
        <f>IF($B37="",0, IF(INDEX(Articles!$C$2:$C$31, MATCH($B37, Articles!$A$2:$A$31,0))="FG", IFERROR(INDEX(MPS!C5:C201, MATCH($B37, MPS!$A$4:$A$200,0)), 0), IFERROR(SUMPRODUCT((Nomenclature!$B$2:$B$200=$B37)*(Nomenclature!$C$2:$C$200)*(IFERROR(INDEX(MPS!C5:C201, MATCH(Nomenclature!$A$2:$A$200, MPS!$A$4:$A$200,0)),0))),0)))</f>
        <v>0</v>
      </c>
      <c r="E38" s="4">
        <f>IF($B37="",0, IF(INDEX(Articles!$C$2:$C$31, MATCH($B37, Articles!$A$2:$A$31,0))="FG", IFERROR(INDEX(MPS!D5:D201, MATCH($B37, MPS!$A$4:$A$200,0)), 0), IFERROR(SUMPRODUCT((Nomenclature!$B$2:$B$200=$B37)*(Nomenclature!$C$2:$C$200)*(IFERROR(INDEX(MPS!D5:D201, MATCH(Nomenclature!$A$2:$A$200, MPS!$A$4:$A$200,0)),0))),0)))</f>
        <v>0</v>
      </c>
      <c r="F38" s="4">
        <f>IF($B37="",0, IF(INDEX(Articles!$C$2:$C$31, MATCH($B37, Articles!$A$2:$A$31,0))="FG", IFERROR(INDEX(MPS!E5:E201, MATCH($B37, MPS!$A$4:$A$200,0)), 0), IFERROR(SUMPRODUCT((Nomenclature!$B$2:$B$200=$B37)*(Nomenclature!$C$2:$C$200)*(IFERROR(INDEX(MPS!E5:E201, MATCH(Nomenclature!$A$2:$A$200, MPS!$A$4:$A$200,0)),0))),0)))</f>
        <v>0</v>
      </c>
      <c r="G38" s="4">
        <f>IF($B37="",0, IF(INDEX(Articles!$C$2:$C$31, MATCH($B37, Articles!$A$2:$A$31,0))="FG", IFERROR(INDEX(MPS!F5:F201, MATCH($B37, MPS!$A$4:$A$200,0)), 0), IFERROR(SUMPRODUCT((Nomenclature!$B$2:$B$200=$B37)*(Nomenclature!$C$2:$C$200)*(IFERROR(INDEX(MPS!F5:F201, MATCH(Nomenclature!$A$2:$A$200, MPS!$A$4:$A$200,0)),0))),0)))</f>
        <v>0</v>
      </c>
      <c r="H38" s="4">
        <f>IF($B37="",0, IF(INDEX(Articles!$C$2:$C$31, MATCH($B37, Articles!$A$2:$A$31,0))="FG", IFERROR(INDEX(MPS!G5:G201, MATCH($B37, MPS!$A$4:$A$200,0)), 0), IFERROR(SUMPRODUCT((Nomenclature!$B$2:$B$200=$B37)*(Nomenclature!$C$2:$C$200)*(IFERROR(INDEX(MPS!G5:G201, MATCH(Nomenclature!$A$2:$A$200, MPS!$A$4:$A$200,0)),0))),0)))</f>
        <v>0</v>
      </c>
      <c r="I38" s="4">
        <f>IF($B37="",0, IF(INDEX(Articles!$C$2:$C$31, MATCH($B37, Articles!$A$2:$A$31,0))="FG", IFERROR(INDEX(MPS!H5:H201, MATCH($B37, MPS!$A$4:$A$200,0)), 0), IFERROR(SUMPRODUCT((Nomenclature!$B$2:$B$200=$B37)*(Nomenclature!$C$2:$C$200)*(IFERROR(INDEX(MPS!H5:H201, MATCH(Nomenclature!$A$2:$A$200, MPS!$A$4:$A$200,0)),0))),0)))</f>
        <v>0</v>
      </c>
      <c r="J38" s="4">
        <f>IF($B37="",0, IF(INDEX(Articles!$C$2:$C$31, MATCH($B37, Articles!$A$2:$A$31,0))="FG", IFERROR(INDEX(MPS!I5:I201, MATCH($B37, MPS!$A$4:$A$200,0)), 0), IFERROR(SUMPRODUCT((Nomenclature!$B$2:$B$200=$B37)*(Nomenclature!$C$2:$C$200)*(IFERROR(INDEX(MPS!I5:I201, MATCH(Nomenclature!$A$2:$A$200, MPS!$A$4:$A$200,0)),0))),0)))</f>
        <v>0</v>
      </c>
      <c r="K38" s="4">
        <f>IF($B37="",0, IF(INDEX(Articles!$C$2:$C$31, MATCH($B37, Articles!$A$2:$A$31,0))="FG", IFERROR(INDEX(MPS!J5:J201, MATCH($B37, MPS!$A$4:$A$200,0)), 0), IFERROR(SUMPRODUCT((Nomenclature!$B$2:$B$200=$B37)*(Nomenclature!$C$2:$C$200)*(IFERROR(INDEX(MPS!J5:J201, MATCH(Nomenclature!$A$2:$A$200, MPS!$A$4:$A$200,0)),0))),0)))</f>
        <v>0</v>
      </c>
      <c r="L38" s="4">
        <f>IF($B37="",0, IF(INDEX(Articles!$C$2:$C$31, MATCH($B37, Articles!$A$2:$A$31,0))="FG", IFERROR(INDEX(MPS!K5:K201, MATCH($B37, MPS!$A$4:$A$200,0)), 0), IFERROR(SUMPRODUCT((Nomenclature!$B$2:$B$200=$B37)*(Nomenclature!$C$2:$C$200)*(IFERROR(INDEX(MPS!K5:K201, MATCH(Nomenclature!$A$2:$A$200, MPS!$A$4:$A$200,0)),0))),0)))</f>
        <v>0</v>
      </c>
      <c r="M38" s="4">
        <f>IF($B37="",0, IF(INDEX(Articles!$C$2:$C$31, MATCH($B37, Articles!$A$2:$A$31,0))="FG", IFERROR(INDEX(MPS!L5:L201, MATCH($B37, MPS!$A$4:$A$200,0)), 0), IFERROR(SUMPRODUCT((Nomenclature!$B$2:$B$200=$B37)*(Nomenclature!$C$2:$C$200)*(IFERROR(INDEX(MPS!L5:L201, MATCH(Nomenclature!$A$2:$A$200, MPS!$A$4:$A$200,0)),0))),0)))</f>
        <v>0</v>
      </c>
      <c r="N38" s="4">
        <f>IF($B37="",0, IF(INDEX(Articles!$C$2:$C$31, MATCH($B37, Articles!$A$2:$A$31,0))="FG", IFERROR(INDEX(MPS!M5:M201, MATCH($B37, MPS!$A$4:$A$200,0)), 0), IFERROR(SUMPRODUCT((Nomenclature!$B$2:$B$200=$B37)*(Nomenclature!$C$2:$C$200)*(IFERROR(INDEX(MPS!M5:M201, MATCH(Nomenclature!$A$2:$A$200, MPS!$A$4:$A$200,0)),0))),0)))</f>
        <v>0</v>
      </c>
    </row>
    <row r="39" spans="1:18">
      <c r="A39" s="2" t="s">
        <v>53</v>
      </c>
      <c r="B39" s="6" t="s">
        <v>40</v>
      </c>
      <c r="C39" s="4">
        <f>IF($B37="",0, IFERROR(INDEX(Réceptions!B4:B201, MATCH($B37, Réceptions!$A$3:$A$200, 0)), 0))</f>
        <v>0</v>
      </c>
      <c r="D39" s="4">
        <f>IF($B37="",0, IFERROR(INDEX(Réceptions!C4:C201, MATCH($B37, Réceptions!$A$3:$A$200, 0)), 0))</f>
        <v>0</v>
      </c>
      <c r="E39" s="4">
        <f>IF($B37="",0, IFERROR(INDEX(Réceptions!D4:D201, MATCH($B37, Réceptions!$A$3:$A$200, 0)), 0))</f>
        <v>0</v>
      </c>
      <c r="F39" s="4">
        <f>IF($B37="",0, IFERROR(INDEX(Réceptions!E4:E201, MATCH($B37, Réceptions!$A$3:$A$200, 0)), 0))</f>
        <v>0</v>
      </c>
      <c r="G39" s="4">
        <f>IF($B37="",0, IFERROR(INDEX(Réceptions!F4:F201, MATCH($B37, Réceptions!$A$3:$A$200, 0)), 0))</f>
        <v>0</v>
      </c>
      <c r="H39" s="4">
        <f>IF($B37="",0, IFERROR(INDEX(Réceptions!G4:G201, MATCH($B37, Réceptions!$A$3:$A$200, 0)), 0))</f>
        <v>0</v>
      </c>
      <c r="I39" s="4">
        <f>IF($B37="",0, IFERROR(INDEX(Réceptions!H4:H201, MATCH($B37, Réceptions!$A$3:$A$200, 0)), 0))</f>
        <v>0</v>
      </c>
      <c r="J39" s="4">
        <f>IF($B37="",0, IFERROR(INDEX(Réceptions!I4:I201, MATCH($B37, Réceptions!$A$3:$A$200, 0)), 0))</f>
        <v>0</v>
      </c>
      <c r="K39" s="4">
        <f>IF($B37="",0, IFERROR(INDEX(Réceptions!J4:J201, MATCH($B37, Réceptions!$A$3:$A$200, 0)), 0))</f>
        <v>0</v>
      </c>
      <c r="L39" s="4">
        <f>IF($B37="",0, IFERROR(INDEX(Réceptions!K4:K201, MATCH($B37, Réceptions!$A$3:$A$200, 0)), 0))</f>
        <v>0</v>
      </c>
      <c r="M39" s="4">
        <f>IF($B37="",0, IFERROR(INDEX(Réceptions!L4:L201, MATCH($B37, Réceptions!$A$3:$A$200, 0)), 0))</f>
        <v>0</v>
      </c>
      <c r="N39" s="4">
        <f>IF($B37="",0, IFERROR(INDEX(Réceptions!M4:M201, MATCH($B37, Réceptions!$A$3:$A$200, 0)), 0))</f>
        <v>0</v>
      </c>
    </row>
    <row r="40" spans="1:18">
      <c r="A40" s="2" t="s">
        <v>54</v>
      </c>
      <c r="C40" s="4">
        <f>IF($B37="",0, C39 + C39 + C42 - C38)</f>
        <v>0</v>
      </c>
      <c r="D40" s="4">
        <f>IF($B37="",0, C40 + D39 + D42 - D38)</f>
        <v>0</v>
      </c>
      <c r="E40" s="4">
        <f>IF($B37="",0, D40 + E39 + E42 - E38)</f>
        <v>0</v>
      </c>
      <c r="F40" s="4">
        <f>IF($B37="",0, E40 + F39 + F42 - F38)</f>
        <v>0</v>
      </c>
      <c r="G40" s="4">
        <f>IF($B37="",0, F40 + G39 + G42 - G38)</f>
        <v>0</v>
      </c>
      <c r="H40" s="4">
        <f>IF($B37="",0, G40 + H39 + H42 - H38)</f>
        <v>0</v>
      </c>
      <c r="I40" s="4">
        <f>IF($B37="",0, H40 + I39 + I42 - I38)</f>
        <v>0</v>
      </c>
      <c r="J40" s="4">
        <f>IF($B37="",0, I40 + J39 + J42 - J38)</f>
        <v>0</v>
      </c>
      <c r="K40" s="4">
        <f>IF($B37="",0, J40 + K39 + K42 - K38)</f>
        <v>0</v>
      </c>
      <c r="L40" s="4">
        <f>IF($B37="",0, K40 + L39 + L42 - L38)</f>
        <v>0</v>
      </c>
      <c r="M40" s="4">
        <f>IF($B37="",0, L40 + M39 + M42 - M38)</f>
        <v>0</v>
      </c>
      <c r="N40" s="4">
        <f>IF($B37="",0, M40 + N39 + N42 - N38)</f>
        <v>0</v>
      </c>
    </row>
    <row r="41" spans="1:18">
      <c r="A41" s="2" t="s">
        <v>55</v>
      </c>
      <c r="C41" s="4">
        <f>IF($B37="",0, MAX(0, C38 + C38 - (C39 + C39)))</f>
        <v>0</v>
      </c>
      <c r="D41" s="4">
        <f>IF($B37="",0, MAX(0, C38 + D38 - (C40 + D39)))</f>
        <v>0</v>
      </c>
      <c r="E41" s="4">
        <f>IF($B37="",0, MAX(0, C38 + E38 - (D40 + E39)))</f>
        <v>0</v>
      </c>
      <c r="F41" s="4">
        <f>IF($B37="",0, MAX(0, C38 + F38 - (E40 + F39)))</f>
        <v>0</v>
      </c>
      <c r="G41" s="4">
        <f>IF($B37="",0, MAX(0, C38 + G38 - (F40 + G39)))</f>
        <v>0</v>
      </c>
      <c r="H41" s="4">
        <f>IF($B37="",0, MAX(0, C38 + H38 - (G40 + H39)))</f>
        <v>0</v>
      </c>
      <c r="I41" s="4">
        <f>IF($B37="",0, MAX(0, C38 + I38 - (H40 + I39)))</f>
        <v>0</v>
      </c>
      <c r="J41" s="4">
        <f>IF($B37="",0, MAX(0, C38 + J38 - (I40 + J39)))</f>
        <v>0</v>
      </c>
      <c r="K41" s="4">
        <f>IF($B37="",0, MAX(0, C38 + K38 - (J40 + K39)))</f>
        <v>0</v>
      </c>
      <c r="L41" s="4">
        <f>IF($B37="",0, MAX(0, C38 + L38 - (K40 + L39)))</f>
        <v>0</v>
      </c>
      <c r="M41" s="4">
        <f>IF($B37="",0, MAX(0, C38 + M38 - (L40 + M39)))</f>
        <v>0</v>
      </c>
      <c r="N41" s="4">
        <f>IF($B37="",0, MAX(0, C38 + N38 - (M40 + N39)))</f>
        <v>0</v>
      </c>
      <c r="O41" s="6" t="s">
        <v>28</v>
      </c>
      <c r="P41" s="6">
        <f>IF($B37="", "", IFERROR(INDEX(Articles!$E$2:$E$31, MATCH($B37, Articles!$A$2:$A$31,0)),"L4L"))</f>
        <v>0</v>
      </c>
    </row>
    <row r="42" spans="1:18">
      <c r="A42" s="2" t="s">
        <v>56</v>
      </c>
      <c r="C42" s="4">
        <f>IF($B37="",0, IF(C41=0,0, IF($P41="L4L",C41, ROUNDUP(C41/MAX(1,$P42),0)*MAX(1,$P42))))</f>
        <v>0</v>
      </c>
      <c r="D42" s="4">
        <f>IF($B37="",0, IF(D41=0,0, IF($P41="L4L",D41, ROUNDUP(D41/MAX(1,$P42),0)*MAX(1,$P42))))</f>
        <v>0</v>
      </c>
      <c r="E42" s="4">
        <f>IF($B37="",0, IF(E41=0,0, IF($P41="L4L",E41, ROUNDUP(E41/MAX(1,$P42),0)*MAX(1,$P42))))</f>
        <v>0</v>
      </c>
      <c r="F42" s="4">
        <f>IF($B37="",0, IF(F41=0,0, IF($P41="L4L",F41, ROUNDUP(F41/MAX(1,$P42),0)*MAX(1,$P42))))</f>
        <v>0</v>
      </c>
      <c r="G42" s="4">
        <f>IF($B37="",0, IF(G41=0,0, IF($P41="L4L",G41, ROUNDUP(G41/MAX(1,$P42),0)*MAX(1,$P42))))</f>
        <v>0</v>
      </c>
      <c r="H42" s="4">
        <f>IF($B37="",0, IF(H41=0,0, IF($P41="L4L",H41, ROUNDUP(H41/MAX(1,$P42),0)*MAX(1,$P42))))</f>
        <v>0</v>
      </c>
      <c r="I42" s="4">
        <f>IF($B37="",0, IF(I41=0,0, IF($P41="L4L",I41, ROUNDUP(I41/MAX(1,$P42),0)*MAX(1,$P42))))</f>
        <v>0</v>
      </c>
      <c r="J42" s="4">
        <f>IF($B37="",0, IF(J41=0,0, IF($P41="L4L",J41, ROUNDUP(J41/MAX(1,$P42),0)*MAX(1,$P42))))</f>
        <v>0</v>
      </c>
      <c r="K42" s="4">
        <f>IF($B37="",0, IF(K41=0,0, IF($P41="L4L",K41, ROUNDUP(K41/MAX(1,$P42),0)*MAX(1,$P42))))</f>
        <v>0</v>
      </c>
      <c r="L42" s="4">
        <f>IF($B37="",0, IF(L41=0,0, IF($P41="L4L",L41, ROUNDUP(L41/MAX(1,$P42),0)*MAX(1,$P42))))</f>
        <v>0</v>
      </c>
      <c r="M42" s="4">
        <f>IF($B37="",0, IF(M41=0,0, IF($P41="L4L",M41, ROUNDUP(M41/MAX(1,$P42),0)*MAX(1,$P42))))</f>
        <v>0</v>
      </c>
      <c r="N42" s="4">
        <f>IF($B37="",0, IF(N41=0,0, IF($P41="L4L",N41, ROUNDUP(N41/MAX(1,$P42),0)*MAX(1,$P42))))</f>
        <v>0</v>
      </c>
      <c r="O42" s="6" t="s">
        <v>59</v>
      </c>
      <c r="P42" s="4">
        <f>IF($B37="",0, IFERROR(INDEX(Articles!$F$2:$F$31, MATCH($B37, Articles!$A$2:$A$31,0)),0))</f>
        <v>0</v>
      </c>
    </row>
    <row r="43" spans="1:18">
      <c r="A43" s="2" t="s">
        <v>57</v>
      </c>
      <c r="C43" s="4">
        <f>IF($B37="",0, IFERROR(INDEX(C42:N42, 1, 1+R37), 0))</f>
        <v>0</v>
      </c>
      <c r="D43" s="4">
        <f>IF($B37="",0, IFERROR(INDEX(C42:N42, 1, 2+R37), 0))</f>
        <v>0</v>
      </c>
      <c r="E43" s="4">
        <f>IF($B37="",0, IFERROR(INDEX(C42:N42, 1, 3+R37), 0))</f>
        <v>0</v>
      </c>
      <c r="F43" s="4">
        <f>IF($B37="",0, IFERROR(INDEX(C42:N42, 1, 4+R37), 0))</f>
        <v>0</v>
      </c>
      <c r="G43" s="4">
        <f>IF($B37="",0, IFERROR(INDEX(C42:N42, 1, 5+R37), 0))</f>
        <v>0</v>
      </c>
      <c r="H43" s="4">
        <f>IF($B37="",0, IFERROR(INDEX(C42:N42, 1, 6+R37), 0))</f>
        <v>0</v>
      </c>
      <c r="I43" s="4">
        <f>IF($B37="",0, IFERROR(INDEX(C42:N42, 1, 7+R37), 0))</f>
        <v>0</v>
      </c>
      <c r="J43" s="4">
        <f>IF($B37="",0, IFERROR(INDEX(C42:N42, 1, 8+R37), 0))</f>
        <v>0</v>
      </c>
      <c r="K43" s="4">
        <f>IF($B37="",0, IFERROR(INDEX(C42:N42, 1, 9+R37), 0))</f>
        <v>0</v>
      </c>
      <c r="L43" s="4">
        <f>IF($B37="",0, IFERROR(INDEX(C42:N42, 1, 10+R37), 0))</f>
        <v>0</v>
      </c>
      <c r="M43" s="4">
        <f>IF($B37="",0, IFERROR(INDEX(C42:N42, 1, 11+R37), 0))</f>
        <v>0</v>
      </c>
      <c r="N43" s="4">
        <f>IF($B37="",0, IFERROR(INDEX(C42:N42, 1, 12+R37), 0))</f>
        <v>0</v>
      </c>
    </row>
    <row r="45" spans="1:18">
      <c r="A45" s="2" t="s">
        <v>33</v>
      </c>
      <c r="B45" s="6">
        <f>IFERROR(INDEX(Articles!$A$2:$A$31,6),"")</f>
        <v>0</v>
      </c>
      <c r="O45" s="2" t="s">
        <v>25</v>
      </c>
      <c r="P45" s="6">
        <f>IF($B45="", "", IFERROR(INDEX(Articles!$C$2:$C$31, MATCH($B45, Articles!$A$2:$A$31,0)),""))</f>
        <v>0</v>
      </c>
      <c r="Q45" s="2" t="s">
        <v>51</v>
      </c>
      <c r="R45" s="4">
        <f>IF($B45="",0, IFERROR(INDEX(Articles!$D$2:$D$31, MATCH($B45, Articles!$A$2:$A$31,0)),0))</f>
        <v>0</v>
      </c>
    </row>
    <row r="46" spans="1:18">
      <c r="A46" s="2" t="s">
        <v>52</v>
      </c>
      <c r="B46" s="6" t="s">
        <v>58</v>
      </c>
      <c r="C46" s="4">
        <f>IF($B45="",0, IF(INDEX(Articles!$C$2:$C$31, MATCH($B45, Articles!$A$2:$A$31,0))="FG", IFERROR(INDEX(MPS!B5:B201, MATCH($B45, MPS!$A$4:$A$200,0)), 0), IFERROR(SUMPRODUCT((Nomenclature!$B$2:$B$200=$B45)*(Nomenclature!$C$2:$C$200)*(IFERROR(INDEX(MPS!B5:B201, MATCH(Nomenclature!$A$2:$A$200, MPS!$A$4:$A$200,0)),0))),0)))</f>
        <v>0</v>
      </c>
      <c r="D46" s="4">
        <f>IF($B45="",0, IF(INDEX(Articles!$C$2:$C$31, MATCH($B45, Articles!$A$2:$A$31,0))="FG", IFERROR(INDEX(MPS!C5:C201, MATCH($B45, MPS!$A$4:$A$200,0)), 0), IFERROR(SUMPRODUCT((Nomenclature!$B$2:$B$200=$B45)*(Nomenclature!$C$2:$C$200)*(IFERROR(INDEX(MPS!C5:C201, MATCH(Nomenclature!$A$2:$A$200, MPS!$A$4:$A$200,0)),0))),0)))</f>
        <v>0</v>
      </c>
      <c r="E46" s="4">
        <f>IF($B45="",0, IF(INDEX(Articles!$C$2:$C$31, MATCH($B45, Articles!$A$2:$A$31,0))="FG", IFERROR(INDEX(MPS!D5:D201, MATCH($B45, MPS!$A$4:$A$200,0)), 0), IFERROR(SUMPRODUCT((Nomenclature!$B$2:$B$200=$B45)*(Nomenclature!$C$2:$C$200)*(IFERROR(INDEX(MPS!D5:D201, MATCH(Nomenclature!$A$2:$A$200, MPS!$A$4:$A$200,0)),0))),0)))</f>
        <v>0</v>
      </c>
      <c r="F46" s="4">
        <f>IF($B45="",0, IF(INDEX(Articles!$C$2:$C$31, MATCH($B45, Articles!$A$2:$A$31,0))="FG", IFERROR(INDEX(MPS!E5:E201, MATCH($B45, MPS!$A$4:$A$200,0)), 0), IFERROR(SUMPRODUCT((Nomenclature!$B$2:$B$200=$B45)*(Nomenclature!$C$2:$C$200)*(IFERROR(INDEX(MPS!E5:E201, MATCH(Nomenclature!$A$2:$A$200, MPS!$A$4:$A$200,0)),0))),0)))</f>
        <v>0</v>
      </c>
      <c r="G46" s="4">
        <f>IF($B45="",0, IF(INDEX(Articles!$C$2:$C$31, MATCH($B45, Articles!$A$2:$A$31,0))="FG", IFERROR(INDEX(MPS!F5:F201, MATCH($B45, MPS!$A$4:$A$200,0)), 0), IFERROR(SUMPRODUCT((Nomenclature!$B$2:$B$200=$B45)*(Nomenclature!$C$2:$C$200)*(IFERROR(INDEX(MPS!F5:F201, MATCH(Nomenclature!$A$2:$A$200, MPS!$A$4:$A$200,0)),0))),0)))</f>
        <v>0</v>
      </c>
      <c r="H46" s="4">
        <f>IF($B45="",0, IF(INDEX(Articles!$C$2:$C$31, MATCH($B45, Articles!$A$2:$A$31,0))="FG", IFERROR(INDEX(MPS!G5:G201, MATCH($B45, MPS!$A$4:$A$200,0)), 0), IFERROR(SUMPRODUCT((Nomenclature!$B$2:$B$200=$B45)*(Nomenclature!$C$2:$C$200)*(IFERROR(INDEX(MPS!G5:G201, MATCH(Nomenclature!$A$2:$A$200, MPS!$A$4:$A$200,0)),0))),0)))</f>
        <v>0</v>
      </c>
      <c r="I46" s="4">
        <f>IF($B45="",0, IF(INDEX(Articles!$C$2:$C$31, MATCH($B45, Articles!$A$2:$A$31,0))="FG", IFERROR(INDEX(MPS!H5:H201, MATCH($B45, MPS!$A$4:$A$200,0)), 0), IFERROR(SUMPRODUCT((Nomenclature!$B$2:$B$200=$B45)*(Nomenclature!$C$2:$C$200)*(IFERROR(INDEX(MPS!H5:H201, MATCH(Nomenclature!$A$2:$A$200, MPS!$A$4:$A$200,0)),0))),0)))</f>
        <v>0</v>
      </c>
      <c r="J46" s="4">
        <f>IF($B45="",0, IF(INDEX(Articles!$C$2:$C$31, MATCH($B45, Articles!$A$2:$A$31,0))="FG", IFERROR(INDEX(MPS!I5:I201, MATCH($B45, MPS!$A$4:$A$200,0)), 0), IFERROR(SUMPRODUCT((Nomenclature!$B$2:$B$200=$B45)*(Nomenclature!$C$2:$C$200)*(IFERROR(INDEX(MPS!I5:I201, MATCH(Nomenclature!$A$2:$A$200, MPS!$A$4:$A$200,0)),0))),0)))</f>
        <v>0</v>
      </c>
      <c r="K46" s="4">
        <f>IF($B45="",0, IF(INDEX(Articles!$C$2:$C$31, MATCH($B45, Articles!$A$2:$A$31,0))="FG", IFERROR(INDEX(MPS!J5:J201, MATCH($B45, MPS!$A$4:$A$200,0)), 0), IFERROR(SUMPRODUCT((Nomenclature!$B$2:$B$200=$B45)*(Nomenclature!$C$2:$C$200)*(IFERROR(INDEX(MPS!J5:J201, MATCH(Nomenclature!$A$2:$A$200, MPS!$A$4:$A$200,0)),0))),0)))</f>
        <v>0</v>
      </c>
      <c r="L46" s="4">
        <f>IF($B45="",0, IF(INDEX(Articles!$C$2:$C$31, MATCH($B45, Articles!$A$2:$A$31,0))="FG", IFERROR(INDEX(MPS!K5:K201, MATCH($B45, MPS!$A$4:$A$200,0)), 0), IFERROR(SUMPRODUCT((Nomenclature!$B$2:$B$200=$B45)*(Nomenclature!$C$2:$C$200)*(IFERROR(INDEX(MPS!K5:K201, MATCH(Nomenclature!$A$2:$A$200, MPS!$A$4:$A$200,0)),0))),0)))</f>
        <v>0</v>
      </c>
      <c r="M46" s="4">
        <f>IF($B45="",0, IF(INDEX(Articles!$C$2:$C$31, MATCH($B45, Articles!$A$2:$A$31,0))="FG", IFERROR(INDEX(MPS!L5:L201, MATCH($B45, MPS!$A$4:$A$200,0)), 0), IFERROR(SUMPRODUCT((Nomenclature!$B$2:$B$200=$B45)*(Nomenclature!$C$2:$C$200)*(IFERROR(INDEX(MPS!L5:L201, MATCH(Nomenclature!$A$2:$A$200, MPS!$A$4:$A$200,0)),0))),0)))</f>
        <v>0</v>
      </c>
      <c r="N46" s="4">
        <f>IF($B45="",0, IF(INDEX(Articles!$C$2:$C$31, MATCH($B45, Articles!$A$2:$A$31,0))="FG", IFERROR(INDEX(MPS!M5:M201, MATCH($B45, MPS!$A$4:$A$200,0)), 0), IFERROR(SUMPRODUCT((Nomenclature!$B$2:$B$200=$B45)*(Nomenclature!$C$2:$C$200)*(IFERROR(INDEX(MPS!M5:M201, MATCH(Nomenclature!$A$2:$A$200, MPS!$A$4:$A$200,0)),0))),0)))</f>
        <v>0</v>
      </c>
    </row>
    <row r="47" spans="1:18">
      <c r="A47" s="2" t="s">
        <v>53</v>
      </c>
      <c r="B47" s="6" t="s">
        <v>40</v>
      </c>
      <c r="C47" s="4">
        <f>IF($B45="",0, IFERROR(INDEX(Réceptions!B4:B201, MATCH($B45, Réceptions!$A$3:$A$200, 0)), 0))</f>
        <v>0</v>
      </c>
      <c r="D47" s="4">
        <f>IF($B45="",0, IFERROR(INDEX(Réceptions!C4:C201, MATCH($B45, Réceptions!$A$3:$A$200, 0)), 0))</f>
        <v>0</v>
      </c>
      <c r="E47" s="4">
        <f>IF($B45="",0, IFERROR(INDEX(Réceptions!D4:D201, MATCH($B45, Réceptions!$A$3:$A$200, 0)), 0))</f>
        <v>0</v>
      </c>
      <c r="F47" s="4">
        <f>IF($B45="",0, IFERROR(INDEX(Réceptions!E4:E201, MATCH($B45, Réceptions!$A$3:$A$200, 0)), 0))</f>
        <v>0</v>
      </c>
      <c r="G47" s="4">
        <f>IF($B45="",0, IFERROR(INDEX(Réceptions!F4:F201, MATCH($B45, Réceptions!$A$3:$A$200, 0)), 0))</f>
        <v>0</v>
      </c>
      <c r="H47" s="4">
        <f>IF($B45="",0, IFERROR(INDEX(Réceptions!G4:G201, MATCH($B45, Réceptions!$A$3:$A$200, 0)), 0))</f>
        <v>0</v>
      </c>
      <c r="I47" s="4">
        <f>IF($B45="",0, IFERROR(INDEX(Réceptions!H4:H201, MATCH($B45, Réceptions!$A$3:$A$200, 0)), 0))</f>
        <v>0</v>
      </c>
      <c r="J47" s="4">
        <f>IF($B45="",0, IFERROR(INDEX(Réceptions!I4:I201, MATCH($B45, Réceptions!$A$3:$A$200, 0)), 0))</f>
        <v>0</v>
      </c>
      <c r="K47" s="4">
        <f>IF($B45="",0, IFERROR(INDEX(Réceptions!J4:J201, MATCH($B45, Réceptions!$A$3:$A$200, 0)), 0))</f>
        <v>0</v>
      </c>
      <c r="L47" s="4">
        <f>IF($B45="",0, IFERROR(INDEX(Réceptions!K4:K201, MATCH($B45, Réceptions!$A$3:$A$200, 0)), 0))</f>
        <v>0</v>
      </c>
      <c r="M47" s="4">
        <f>IF($B45="",0, IFERROR(INDEX(Réceptions!L4:L201, MATCH($B45, Réceptions!$A$3:$A$200, 0)), 0))</f>
        <v>0</v>
      </c>
      <c r="N47" s="4">
        <f>IF($B45="",0, IFERROR(INDEX(Réceptions!M4:M201, MATCH($B45, Réceptions!$A$3:$A$200, 0)), 0))</f>
        <v>0</v>
      </c>
    </row>
    <row r="48" spans="1:18">
      <c r="A48" s="2" t="s">
        <v>54</v>
      </c>
      <c r="C48" s="4">
        <f>IF($B45="",0, C47 + C47 + C50 - C46)</f>
        <v>0</v>
      </c>
      <c r="D48" s="4">
        <f>IF($B45="",0, C48 + D47 + D50 - D46)</f>
        <v>0</v>
      </c>
      <c r="E48" s="4">
        <f>IF($B45="",0, D48 + E47 + E50 - E46)</f>
        <v>0</v>
      </c>
      <c r="F48" s="4">
        <f>IF($B45="",0, E48 + F47 + F50 - F46)</f>
        <v>0</v>
      </c>
      <c r="G48" s="4">
        <f>IF($B45="",0, F48 + G47 + G50 - G46)</f>
        <v>0</v>
      </c>
      <c r="H48" s="4">
        <f>IF($B45="",0, G48 + H47 + H50 - H46)</f>
        <v>0</v>
      </c>
      <c r="I48" s="4">
        <f>IF($B45="",0, H48 + I47 + I50 - I46)</f>
        <v>0</v>
      </c>
      <c r="J48" s="4">
        <f>IF($B45="",0, I48 + J47 + J50 - J46)</f>
        <v>0</v>
      </c>
      <c r="K48" s="4">
        <f>IF($B45="",0, J48 + K47 + K50 - K46)</f>
        <v>0</v>
      </c>
      <c r="L48" s="4">
        <f>IF($B45="",0, K48 + L47 + L50 - L46)</f>
        <v>0</v>
      </c>
      <c r="M48" s="4">
        <f>IF($B45="",0, L48 + M47 + M50 - M46)</f>
        <v>0</v>
      </c>
      <c r="N48" s="4">
        <f>IF($B45="",0, M48 + N47 + N50 - N46)</f>
        <v>0</v>
      </c>
    </row>
    <row r="49" spans="1:18">
      <c r="A49" s="2" t="s">
        <v>55</v>
      </c>
      <c r="C49" s="4">
        <f>IF($B45="",0, MAX(0, C46 + C46 - (C47 + C47)))</f>
        <v>0</v>
      </c>
      <c r="D49" s="4">
        <f>IF($B45="",0, MAX(0, C46 + D46 - (C48 + D47)))</f>
        <v>0</v>
      </c>
      <c r="E49" s="4">
        <f>IF($B45="",0, MAX(0, C46 + E46 - (D48 + E47)))</f>
        <v>0</v>
      </c>
      <c r="F49" s="4">
        <f>IF($B45="",0, MAX(0, C46 + F46 - (E48 + F47)))</f>
        <v>0</v>
      </c>
      <c r="G49" s="4">
        <f>IF($B45="",0, MAX(0, C46 + G46 - (F48 + G47)))</f>
        <v>0</v>
      </c>
      <c r="H49" s="4">
        <f>IF($B45="",0, MAX(0, C46 + H46 - (G48 + H47)))</f>
        <v>0</v>
      </c>
      <c r="I49" s="4">
        <f>IF($B45="",0, MAX(0, C46 + I46 - (H48 + I47)))</f>
        <v>0</v>
      </c>
      <c r="J49" s="4">
        <f>IF($B45="",0, MAX(0, C46 + J46 - (I48 + J47)))</f>
        <v>0</v>
      </c>
      <c r="K49" s="4">
        <f>IF($B45="",0, MAX(0, C46 + K46 - (J48 + K47)))</f>
        <v>0</v>
      </c>
      <c r="L49" s="4">
        <f>IF($B45="",0, MAX(0, C46 + L46 - (K48 + L47)))</f>
        <v>0</v>
      </c>
      <c r="M49" s="4">
        <f>IF($B45="",0, MAX(0, C46 + M46 - (L48 + M47)))</f>
        <v>0</v>
      </c>
      <c r="N49" s="4">
        <f>IF($B45="",0, MAX(0, C46 + N46 - (M48 + N47)))</f>
        <v>0</v>
      </c>
      <c r="O49" s="6" t="s">
        <v>28</v>
      </c>
      <c r="P49" s="6">
        <f>IF($B45="", "", IFERROR(INDEX(Articles!$E$2:$E$31, MATCH($B45, Articles!$A$2:$A$31,0)),"L4L"))</f>
        <v>0</v>
      </c>
    </row>
    <row r="50" spans="1:18">
      <c r="A50" s="2" t="s">
        <v>56</v>
      </c>
      <c r="C50" s="4">
        <f>IF($B45="",0, IF(C49=0,0, IF($P49="L4L",C49, ROUNDUP(C49/MAX(1,$P50),0)*MAX(1,$P50))))</f>
        <v>0</v>
      </c>
      <c r="D50" s="4">
        <f>IF($B45="",0, IF(D49=0,0, IF($P49="L4L",D49, ROUNDUP(D49/MAX(1,$P50),0)*MAX(1,$P50))))</f>
        <v>0</v>
      </c>
      <c r="E50" s="4">
        <f>IF($B45="",0, IF(E49=0,0, IF($P49="L4L",E49, ROUNDUP(E49/MAX(1,$P50),0)*MAX(1,$P50))))</f>
        <v>0</v>
      </c>
      <c r="F50" s="4">
        <f>IF($B45="",0, IF(F49=0,0, IF($P49="L4L",F49, ROUNDUP(F49/MAX(1,$P50),0)*MAX(1,$P50))))</f>
        <v>0</v>
      </c>
      <c r="G50" s="4">
        <f>IF($B45="",0, IF(G49=0,0, IF($P49="L4L",G49, ROUNDUP(G49/MAX(1,$P50),0)*MAX(1,$P50))))</f>
        <v>0</v>
      </c>
      <c r="H50" s="4">
        <f>IF($B45="",0, IF(H49=0,0, IF($P49="L4L",H49, ROUNDUP(H49/MAX(1,$P50),0)*MAX(1,$P50))))</f>
        <v>0</v>
      </c>
      <c r="I50" s="4">
        <f>IF($B45="",0, IF(I49=0,0, IF($P49="L4L",I49, ROUNDUP(I49/MAX(1,$P50),0)*MAX(1,$P50))))</f>
        <v>0</v>
      </c>
      <c r="J50" s="4">
        <f>IF($B45="",0, IF(J49=0,0, IF($P49="L4L",J49, ROUNDUP(J49/MAX(1,$P50),0)*MAX(1,$P50))))</f>
        <v>0</v>
      </c>
      <c r="K50" s="4">
        <f>IF($B45="",0, IF(K49=0,0, IF($P49="L4L",K49, ROUNDUP(K49/MAX(1,$P50),0)*MAX(1,$P50))))</f>
        <v>0</v>
      </c>
      <c r="L50" s="4">
        <f>IF($B45="",0, IF(L49=0,0, IF($P49="L4L",L49, ROUNDUP(L49/MAX(1,$P50),0)*MAX(1,$P50))))</f>
        <v>0</v>
      </c>
      <c r="M50" s="4">
        <f>IF($B45="",0, IF(M49=0,0, IF($P49="L4L",M49, ROUNDUP(M49/MAX(1,$P50),0)*MAX(1,$P50))))</f>
        <v>0</v>
      </c>
      <c r="N50" s="4">
        <f>IF($B45="",0, IF(N49=0,0, IF($P49="L4L",N49, ROUNDUP(N49/MAX(1,$P50),0)*MAX(1,$P50))))</f>
        <v>0</v>
      </c>
      <c r="O50" s="6" t="s">
        <v>59</v>
      </c>
      <c r="P50" s="4">
        <f>IF($B45="",0, IFERROR(INDEX(Articles!$F$2:$F$31, MATCH($B45, Articles!$A$2:$A$31,0)),0))</f>
        <v>0</v>
      </c>
    </row>
    <row r="51" spans="1:18">
      <c r="A51" s="2" t="s">
        <v>57</v>
      </c>
      <c r="C51" s="4">
        <f>IF($B45="",0, IFERROR(INDEX(C50:N50, 1, 1+R45), 0))</f>
        <v>0</v>
      </c>
      <c r="D51" s="4">
        <f>IF($B45="",0, IFERROR(INDEX(C50:N50, 1, 2+R45), 0))</f>
        <v>0</v>
      </c>
      <c r="E51" s="4">
        <f>IF($B45="",0, IFERROR(INDEX(C50:N50, 1, 3+R45), 0))</f>
        <v>0</v>
      </c>
      <c r="F51" s="4">
        <f>IF($B45="",0, IFERROR(INDEX(C50:N50, 1, 4+R45), 0))</f>
        <v>0</v>
      </c>
      <c r="G51" s="4">
        <f>IF($B45="",0, IFERROR(INDEX(C50:N50, 1, 5+R45), 0))</f>
        <v>0</v>
      </c>
      <c r="H51" s="4">
        <f>IF($B45="",0, IFERROR(INDEX(C50:N50, 1, 6+R45), 0))</f>
        <v>0</v>
      </c>
      <c r="I51" s="4">
        <f>IF($B45="",0, IFERROR(INDEX(C50:N50, 1, 7+R45), 0))</f>
        <v>0</v>
      </c>
      <c r="J51" s="4">
        <f>IF($B45="",0, IFERROR(INDEX(C50:N50, 1, 8+R45), 0))</f>
        <v>0</v>
      </c>
      <c r="K51" s="4">
        <f>IF($B45="",0, IFERROR(INDEX(C50:N50, 1, 9+R45), 0))</f>
        <v>0</v>
      </c>
      <c r="L51" s="4">
        <f>IF($B45="",0, IFERROR(INDEX(C50:N50, 1, 10+R45), 0))</f>
        <v>0</v>
      </c>
      <c r="M51" s="4">
        <f>IF($B45="",0, IFERROR(INDEX(C50:N50, 1, 11+R45), 0))</f>
        <v>0</v>
      </c>
      <c r="N51" s="4">
        <f>IF($B45="",0, IFERROR(INDEX(C50:N50, 1, 12+R45), 0))</f>
        <v>0</v>
      </c>
    </row>
    <row r="53" spans="1:18">
      <c r="A53" s="2" t="s">
        <v>33</v>
      </c>
      <c r="B53" s="6">
        <f>IFERROR(INDEX(Articles!$A$2:$A$31,7),"")</f>
        <v>0</v>
      </c>
      <c r="O53" s="2" t="s">
        <v>25</v>
      </c>
      <c r="P53" s="6">
        <f>IF($B53="", "", IFERROR(INDEX(Articles!$C$2:$C$31, MATCH($B53, Articles!$A$2:$A$31,0)),""))</f>
        <v>0</v>
      </c>
      <c r="Q53" s="2" t="s">
        <v>51</v>
      </c>
      <c r="R53" s="4">
        <f>IF($B53="",0, IFERROR(INDEX(Articles!$D$2:$D$31, MATCH($B53, Articles!$A$2:$A$31,0)),0))</f>
        <v>0</v>
      </c>
    </row>
    <row r="54" spans="1:18">
      <c r="A54" s="2" t="s">
        <v>52</v>
      </c>
      <c r="B54" s="6" t="s">
        <v>58</v>
      </c>
      <c r="C54" s="4">
        <f>IF($B53="",0, IF(INDEX(Articles!$C$2:$C$31, MATCH($B53, Articles!$A$2:$A$31,0))="FG", IFERROR(INDEX(MPS!B5:B201, MATCH($B53, MPS!$A$4:$A$200,0)), 0), IFERROR(SUMPRODUCT((Nomenclature!$B$2:$B$200=$B53)*(Nomenclature!$C$2:$C$200)*(IFERROR(INDEX(MPS!B5:B201, MATCH(Nomenclature!$A$2:$A$200, MPS!$A$4:$A$200,0)),0))),0)))</f>
        <v>0</v>
      </c>
      <c r="D54" s="4">
        <f>IF($B53="",0, IF(INDEX(Articles!$C$2:$C$31, MATCH($B53, Articles!$A$2:$A$31,0))="FG", IFERROR(INDEX(MPS!C5:C201, MATCH($B53, MPS!$A$4:$A$200,0)), 0), IFERROR(SUMPRODUCT((Nomenclature!$B$2:$B$200=$B53)*(Nomenclature!$C$2:$C$200)*(IFERROR(INDEX(MPS!C5:C201, MATCH(Nomenclature!$A$2:$A$200, MPS!$A$4:$A$200,0)),0))),0)))</f>
        <v>0</v>
      </c>
      <c r="E54" s="4">
        <f>IF($B53="",0, IF(INDEX(Articles!$C$2:$C$31, MATCH($B53, Articles!$A$2:$A$31,0))="FG", IFERROR(INDEX(MPS!D5:D201, MATCH($B53, MPS!$A$4:$A$200,0)), 0), IFERROR(SUMPRODUCT((Nomenclature!$B$2:$B$200=$B53)*(Nomenclature!$C$2:$C$200)*(IFERROR(INDEX(MPS!D5:D201, MATCH(Nomenclature!$A$2:$A$200, MPS!$A$4:$A$200,0)),0))),0)))</f>
        <v>0</v>
      </c>
      <c r="F54" s="4">
        <f>IF($B53="",0, IF(INDEX(Articles!$C$2:$C$31, MATCH($B53, Articles!$A$2:$A$31,0))="FG", IFERROR(INDEX(MPS!E5:E201, MATCH($B53, MPS!$A$4:$A$200,0)), 0), IFERROR(SUMPRODUCT((Nomenclature!$B$2:$B$200=$B53)*(Nomenclature!$C$2:$C$200)*(IFERROR(INDEX(MPS!E5:E201, MATCH(Nomenclature!$A$2:$A$200, MPS!$A$4:$A$200,0)),0))),0)))</f>
        <v>0</v>
      </c>
      <c r="G54" s="4">
        <f>IF($B53="",0, IF(INDEX(Articles!$C$2:$C$31, MATCH($B53, Articles!$A$2:$A$31,0))="FG", IFERROR(INDEX(MPS!F5:F201, MATCH($B53, MPS!$A$4:$A$200,0)), 0), IFERROR(SUMPRODUCT((Nomenclature!$B$2:$B$200=$B53)*(Nomenclature!$C$2:$C$200)*(IFERROR(INDEX(MPS!F5:F201, MATCH(Nomenclature!$A$2:$A$200, MPS!$A$4:$A$200,0)),0))),0)))</f>
        <v>0</v>
      </c>
      <c r="H54" s="4">
        <f>IF($B53="",0, IF(INDEX(Articles!$C$2:$C$31, MATCH($B53, Articles!$A$2:$A$31,0))="FG", IFERROR(INDEX(MPS!G5:G201, MATCH($B53, MPS!$A$4:$A$200,0)), 0), IFERROR(SUMPRODUCT((Nomenclature!$B$2:$B$200=$B53)*(Nomenclature!$C$2:$C$200)*(IFERROR(INDEX(MPS!G5:G201, MATCH(Nomenclature!$A$2:$A$200, MPS!$A$4:$A$200,0)),0))),0)))</f>
        <v>0</v>
      </c>
      <c r="I54" s="4">
        <f>IF($B53="",0, IF(INDEX(Articles!$C$2:$C$31, MATCH($B53, Articles!$A$2:$A$31,0))="FG", IFERROR(INDEX(MPS!H5:H201, MATCH($B53, MPS!$A$4:$A$200,0)), 0), IFERROR(SUMPRODUCT((Nomenclature!$B$2:$B$200=$B53)*(Nomenclature!$C$2:$C$200)*(IFERROR(INDEX(MPS!H5:H201, MATCH(Nomenclature!$A$2:$A$200, MPS!$A$4:$A$200,0)),0))),0)))</f>
        <v>0</v>
      </c>
      <c r="J54" s="4">
        <f>IF($B53="",0, IF(INDEX(Articles!$C$2:$C$31, MATCH($B53, Articles!$A$2:$A$31,0))="FG", IFERROR(INDEX(MPS!I5:I201, MATCH($B53, MPS!$A$4:$A$200,0)), 0), IFERROR(SUMPRODUCT((Nomenclature!$B$2:$B$200=$B53)*(Nomenclature!$C$2:$C$200)*(IFERROR(INDEX(MPS!I5:I201, MATCH(Nomenclature!$A$2:$A$200, MPS!$A$4:$A$200,0)),0))),0)))</f>
        <v>0</v>
      </c>
      <c r="K54" s="4">
        <f>IF($B53="",0, IF(INDEX(Articles!$C$2:$C$31, MATCH($B53, Articles!$A$2:$A$31,0))="FG", IFERROR(INDEX(MPS!J5:J201, MATCH($B53, MPS!$A$4:$A$200,0)), 0), IFERROR(SUMPRODUCT((Nomenclature!$B$2:$B$200=$B53)*(Nomenclature!$C$2:$C$200)*(IFERROR(INDEX(MPS!J5:J201, MATCH(Nomenclature!$A$2:$A$200, MPS!$A$4:$A$200,0)),0))),0)))</f>
        <v>0</v>
      </c>
      <c r="L54" s="4">
        <f>IF($B53="",0, IF(INDEX(Articles!$C$2:$C$31, MATCH($B53, Articles!$A$2:$A$31,0))="FG", IFERROR(INDEX(MPS!K5:K201, MATCH($B53, MPS!$A$4:$A$200,0)), 0), IFERROR(SUMPRODUCT((Nomenclature!$B$2:$B$200=$B53)*(Nomenclature!$C$2:$C$200)*(IFERROR(INDEX(MPS!K5:K201, MATCH(Nomenclature!$A$2:$A$200, MPS!$A$4:$A$200,0)),0))),0)))</f>
        <v>0</v>
      </c>
      <c r="M54" s="4">
        <f>IF($B53="",0, IF(INDEX(Articles!$C$2:$C$31, MATCH($B53, Articles!$A$2:$A$31,0))="FG", IFERROR(INDEX(MPS!L5:L201, MATCH($B53, MPS!$A$4:$A$200,0)), 0), IFERROR(SUMPRODUCT((Nomenclature!$B$2:$B$200=$B53)*(Nomenclature!$C$2:$C$200)*(IFERROR(INDEX(MPS!L5:L201, MATCH(Nomenclature!$A$2:$A$200, MPS!$A$4:$A$200,0)),0))),0)))</f>
        <v>0</v>
      </c>
      <c r="N54" s="4">
        <f>IF($B53="",0, IF(INDEX(Articles!$C$2:$C$31, MATCH($B53, Articles!$A$2:$A$31,0))="FG", IFERROR(INDEX(MPS!M5:M201, MATCH($B53, MPS!$A$4:$A$200,0)), 0), IFERROR(SUMPRODUCT((Nomenclature!$B$2:$B$200=$B53)*(Nomenclature!$C$2:$C$200)*(IFERROR(INDEX(MPS!M5:M201, MATCH(Nomenclature!$A$2:$A$200, MPS!$A$4:$A$200,0)),0))),0)))</f>
        <v>0</v>
      </c>
    </row>
    <row r="55" spans="1:18">
      <c r="A55" s="2" t="s">
        <v>53</v>
      </c>
      <c r="B55" s="6" t="s">
        <v>40</v>
      </c>
      <c r="C55" s="4">
        <f>IF($B53="",0, IFERROR(INDEX(Réceptions!B4:B201, MATCH($B53, Réceptions!$A$3:$A$200, 0)), 0))</f>
        <v>0</v>
      </c>
      <c r="D55" s="4">
        <f>IF($B53="",0, IFERROR(INDEX(Réceptions!C4:C201, MATCH($B53, Réceptions!$A$3:$A$200, 0)), 0))</f>
        <v>0</v>
      </c>
      <c r="E55" s="4">
        <f>IF($B53="",0, IFERROR(INDEX(Réceptions!D4:D201, MATCH($B53, Réceptions!$A$3:$A$200, 0)), 0))</f>
        <v>0</v>
      </c>
      <c r="F55" s="4">
        <f>IF($B53="",0, IFERROR(INDEX(Réceptions!E4:E201, MATCH($B53, Réceptions!$A$3:$A$200, 0)), 0))</f>
        <v>0</v>
      </c>
      <c r="G55" s="4">
        <f>IF($B53="",0, IFERROR(INDEX(Réceptions!F4:F201, MATCH($B53, Réceptions!$A$3:$A$200, 0)), 0))</f>
        <v>0</v>
      </c>
      <c r="H55" s="4">
        <f>IF($B53="",0, IFERROR(INDEX(Réceptions!G4:G201, MATCH($B53, Réceptions!$A$3:$A$200, 0)), 0))</f>
        <v>0</v>
      </c>
      <c r="I55" s="4">
        <f>IF($B53="",0, IFERROR(INDEX(Réceptions!H4:H201, MATCH($B53, Réceptions!$A$3:$A$200, 0)), 0))</f>
        <v>0</v>
      </c>
      <c r="J55" s="4">
        <f>IF($B53="",0, IFERROR(INDEX(Réceptions!I4:I201, MATCH($B53, Réceptions!$A$3:$A$200, 0)), 0))</f>
        <v>0</v>
      </c>
      <c r="K55" s="4">
        <f>IF($B53="",0, IFERROR(INDEX(Réceptions!J4:J201, MATCH($B53, Réceptions!$A$3:$A$200, 0)), 0))</f>
        <v>0</v>
      </c>
      <c r="L55" s="4">
        <f>IF($B53="",0, IFERROR(INDEX(Réceptions!K4:K201, MATCH($B53, Réceptions!$A$3:$A$200, 0)), 0))</f>
        <v>0</v>
      </c>
      <c r="M55" s="4">
        <f>IF($B53="",0, IFERROR(INDEX(Réceptions!L4:L201, MATCH($B53, Réceptions!$A$3:$A$200, 0)), 0))</f>
        <v>0</v>
      </c>
      <c r="N55" s="4">
        <f>IF($B53="",0, IFERROR(INDEX(Réceptions!M4:M201, MATCH($B53, Réceptions!$A$3:$A$200, 0)), 0))</f>
        <v>0</v>
      </c>
    </row>
    <row r="56" spans="1:18">
      <c r="A56" s="2" t="s">
        <v>54</v>
      </c>
      <c r="C56" s="4">
        <f>IF($B53="",0, C55 + C55 + C58 - C54)</f>
        <v>0</v>
      </c>
      <c r="D56" s="4">
        <f>IF($B53="",0, C56 + D55 + D58 - D54)</f>
        <v>0</v>
      </c>
      <c r="E56" s="4">
        <f>IF($B53="",0, D56 + E55 + E58 - E54)</f>
        <v>0</v>
      </c>
      <c r="F56" s="4">
        <f>IF($B53="",0, E56 + F55 + F58 - F54)</f>
        <v>0</v>
      </c>
      <c r="G56" s="4">
        <f>IF($B53="",0, F56 + G55 + G58 - G54)</f>
        <v>0</v>
      </c>
      <c r="H56" s="4">
        <f>IF($B53="",0, G56 + H55 + H58 - H54)</f>
        <v>0</v>
      </c>
      <c r="I56" s="4">
        <f>IF($B53="",0, H56 + I55 + I58 - I54)</f>
        <v>0</v>
      </c>
      <c r="J56" s="4">
        <f>IF($B53="",0, I56 + J55 + J58 - J54)</f>
        <v>0</v>
      </c>
      <c r="K56" s="4">
        <f>IF($B53="",0, J56 + K55 + K58 - K54)</f>
        <v>0</v>
      </c>
      <c r="L56" s="4">
        <f>IF($B53="",0, K56 + L55 + L58 - L54)</f>
        <v>0</v>
      </c>
      <c r="M56" s="4">
        <f>IF($B53="",0, L56 + M55 + M58 - M54)</f>
        <v>0</v>
      </c>
      <c r="N56" s="4">
        <f>IF($B53="",0, M56 + N55 + N58 - N54)</f>
        <v>0</v>
      </c>
    </row>
    <row r="57" spans="1:18">
      <c r="A57" s="2" t="s">
        <v>55</v>
      </c>
      <c r="C57" s="4">
        <f>IF($B53="",0, MAX(0, C54 + C54 - (C55 + C55)))</f>
        <v>0</v>
      </c>
      <c r="D57" s="4">
        <f>IF($B53="",0, MAX(0, C54 + D54 - (C56 + D55)))</f>
        <v>0</v>
      </c>
      <c r="E57" s="4">
        <f>IF($B53="",0, MAX(0, C54 + E54 - (D56 + E55)))</f>
        <v>0</v>
      </c>
      <c r="F57" s="4">
        <f>IF($B53="",0, MAX(0, C54 + F54 - (E56 + F55)))</f>
        <v>0</v>
      </c>
      <c r="G57" s="4">
        <f>IF($B53="",0, MAX(0, C54 + G54 - (F56 + G55)))</f>
        <v>0</v>
      </c>
      <c r="H57" s="4">
        <f>IF($B53="",0, MAX(0, C54 + H54 - (G56 + H55)))</f>
        <v>0</v>
      </c>
      <c r="I57" s="4">
        <f>IF($B53="",0, MAX(0, C54 + I54 - (H56 + I55)))</f>
        <v>0</v>
      </c>
      <c r="J57" s="4">
        <f>IF($B53="",0, MAX(0, C54 + J54 - (I56 + J55)))</f>
        <v>0</v>
      </c>
      <c r="K57" s="4">
        <f>IF($B53="",0, MAX(0, C54 + K54 - (J56 + K55)))</f>
        <v>0</v>
      </c>
      <c r="L57" s="4">
        <f>IF($B53="",0, MAX(0, C54 + L54 - (K56 + L55)))</f>
        <v>0</v>
      </c>
      <c r="M57" s="4">
        <f>IF($B53="",0, MAX(0, C54 + M54 - (L56 + M55)))</f>
        <v>0</v>
      </c>
      <c r="N57" s="4">
        <f>IF($B53="",0, MAX(0, C54 + N54 - (M56 + N55)))</f>
        <v>0</v>
      </c>
      <c r="O57" s="6" t="s">
        <v>28</v>
      </c>
      <c r="P57" s="6">
        <f>IF($B53="", "", IFERROR(INDEX(Articles!$E$2:$E$31, MATCH($B53, Articles!$A$2:$A$31,0)),"L4L"))</f>
        <v>0</v>
      </c>
    </row>
    <row r="58" spans="1:18">
      <c r="A58" s="2" t="s">
        <v>56</v>
      </c>
      <c r="C58" s="4">
        <f>IF($B53="",0, IF(C57=0,0, IF($P57="L4L",C57, ROUNDUP(C57/MAX(1,$P58),0)*MAX(1,$P58))))</f>
        <v>0</v>
      </c>
      <c r="D58" s="4">
        <f>IF($B53="",0, IF(D57=0,0, IF($P57="L4L",D57, ROUNDUP(D57/MAX(1,$P58),0)*MAX(1,$P58))))</f>
        <v>0</v>
      </c>
      <c r="E58" s="4">
        <f>IF($B53="",0, IF(E57=0,0, IF($P57="L4L",E57, ROUNDUP(E57/MAX(1,$P58),0)*MAX(1,$P58))))</f>
        <v>0</v>
      </c>
      <c r="F58" s="4">
        <f>IF($B53="",0, IF(F57=0,0, IF($P57="L4L",F57, ROUNDUP(F57/MAX(1,$P58),0)*MAX(1,$P58))))</f>
        <v>0</v>
      </c>
      <c r="G58" s="4">
        <f>IF($B53="",0, IF(G57=0,0, IF($P57="L4L",G57, ROUNDUP(G57/MAX(1,$P58),0)*MAX(1,$P58))))</f>
        <v>0</v>
      </c>
      <c r="H58" s="4">
        <f>IF($B53="",0, IF(H57=0,0, IF($P57="L4L",H57, ROUNDUP(H57/MAX(1,$P58),0)*MAX(1,$P58))))</f>
        <v>0</v>
      </c>
      <c r="I58" s="4">
        <f>IF($B53="",0, IF(I57=0,0, IF($P57="L4L",I57, ROUNDUP(I57/MAX(1,$P58),0)*MAX(1,$P58))))</f>
        <v>0</v>
      </c>
      <c r="J58" s="4">
        <f>IF($B53="",0, IF(J57=0,0, IF($P57="L4L",J57, ROUNDUP(J57/MAX(1,$P58),0)*MAX(1,$P58))))</f>
        <v>0</v>
      </c>
      <c r="K58" s="4">
        <f>IF($B53="",0, IF(K57=0,0, IF($P57="L4L",K57, ROUNDUP(K57/MAX(1,$P58),0)*MAX(1,$P58))))</f>
        <v>0</v>
      </c>
      <c r="L58" s="4">
        <f>IF($B53="",0, IF(L57=0,0, IF($P57="L4L",L57, ROUNDUP(L57/MAX(1,$P58),0)*MAX(1,$P58))))</f>
        <v>0</v>
      </c>
      <c r="M58" s="4">
        <f>IF($B53="",0, IF(M57=0,0, IF($P57="L4L",M57, ROUNDUP(M57/MAX(1,$P58),0)*MAX(1,$P58))))</f>
        <v>0</v>
      </c>
      <c r="N58" s="4">
        <f>IF($B53="",0, IF(N57=0,0, IF($P57="L4L",N57, ROUNDUP(N57/MAX(1,$P58),0)*MAX(1,$P58))))</f>
        <v>0</v>
      </c>
      <c r="O58" s="6" t="s">
        <v>59</v>
      </c>
      <c r="P58" s="4">
        <f>IF($B53="",0, IFERROR(INDEX(Articles!$F$2:$F$31, MATCH($B53, Articles!$A$2:$A$31,0)),0))</f>
        <v>0</v>
      </c>
    </row>
    <row r="59" spans="1:18">
      <c r="A59" s="2" t="s">
        <v>57</v>
      </c>
      <c r="C59" s="4">
        <f>IF($B53="",0, IFERROR(INDEX(C58:N58, 1, 1+R53), 0))</f>
        <v>0</v>
      </c>
      <c r="D59" s="4">
        <f>IF($B53="",0, IFERROR(INDEX(C58:N58, 1, 2+R53), 0))</f>
        <v>0</v>
      </c>
      <c r="E59" s="4">
        <f>IF($B53="",0, IFERROR(INDEX(C58:N58, 1, 3+R53), 0))</f>
        <v>0</v>
      </c>
      <c r="F59" s="4">
        <f>IF($B53="",0, IFERROR(INDEX(C58:N58, 1, 4+R53), 0))</f>
        <v>0</v>
      </c>
      <c r="G59" s="4">
        <f>IF($B53="",0, IFERROR(INDEX(C58:N58, 1, 5+R53), 0))</f>
        <v>0</v>
      </c>
      <c r="H59" s="4">
        <f>IF($B53="",0, IFERROR(INDEX(C58:N58, 1, 6+R53), 0))</f>
        <v>0</v>
      </c>
      <c r="I59" s="4">
        <f>IF($B53="",0, IFERROR(INDEX(C58:N58, 1, 7+R53), 0))</f>
        <v>0</v>
      </c>
      <c r="J59" s="4">
        <f>IF($B53="",0, IFERROR(INDEX(C58:N58, 1, 8+R53), 0))</f>
        <v>0</v>
      </c>
      <c r="K59" s="4">
        <f>IF($B53="",0, IFERROR(INDEX(C58:N58, 1, 9+R53), 0))</f>
        <v>0</v>
      </c>
      <c r="L59" s="4">
        <f>IF($B53="",0, IFERROR(INDEX(C58:N58, 1, 10+R53), 0))</f>
        <v>0</v>
      </c>
      <c r="M59" s="4">
        <f>IF($B53="",0, IFERROR(INDEX(C58:N58, 1, 11+R53), 0))</f>
        <v>0</v>
      </c>
      <c r="N59" s="4">
        <f>IF($B53="",0, IFERROR(INDEX(C58:N58, 1, 12+R53), 0))</f>
        <v>0</v>
      </c>
    </row>
    <row r="61" spans="1:18">
      <c r="A61" s="2" t="s">
        <v>33</v>
      </c>
      <c r="B61" s="6">
        <f>IFERROR(INDEX(Articles!$A$2:$A$31,8),"")</f>
        <v>0</v>
      </c>
      <c r="O61" s="2" t="s">
        <v>25</v>
      </c>
      <c r="P61" s="6">
        <f>IF($B61="", "", IFERROR(INDEX(Articles!$C$2:$C$31, MATCH($B61, Articles!$A$2:$A$31,0)),""))</f>
        <v>0</v>
      </c>
      <c r="Q61" s="2" t="s">
        <v>51</v>
      </c>
      <c r="R61" s="4">
        <f>IF($B61="",0, IFERROR(INDEX(Articles!$D$2:$D$31, MATCH($B61, Articles!$A$2:$A$31,0)),0))</f>
        <v>0</v>
      </c>
    </row>
    <row r="62" spans="1:18">
      <c r="A62" s="2" t="s">
        <v>52</v>
      </c>
      <c r="B62" s="6" t="s">
        <v>58</v>
      </c>
      <c r="C62" s="4">
        <f>IF($B61="",0, IF(INDEX(Articles!$C$2:$C$31, MATCH($B61, Articles!$A$2:$A$31,0))="FG", IFERROR(INDEX(MPS!B5:B201, MATCH($B61, MPS!$A$4:$A$200,0)), 0), IFERROR(SUMPRODUCT((Nomenclature!$B$2:$B$200=$B61)*(Nomenclature!$C$2:$C$200)*(IFERROR(INDEX(MPS!B5:B201, MATCH(Nomenclature!$A$2:$A$200, MPS!$A$4:$A$200,0)),0))),0)))</f>
        <v>0</v>
      </c>
      <c r="D62" s="4">
        <f>IF($B61="",0, IF(INDEX(Articles!$C$2:$C$31, MATCH($B61, Articles!$A$2:$A$31,0))="FG", IFERROR(INDEX(MPS!C5:C201, MATCH($B61, MPS!$A$4:$A$200,0)), 0), IFERROR(SUMPRODUCT((Nomenclature!$B$2:$B$200=$B61)*(Nomenclature!$C$2:$C$200)*(IFERROR(INDEX(MPS!C5:C201, MATCH(Nomenclature!$A$2:$A$200, MPS!$A$4:$A$200,0)),0))),0)))</f>
        <v>0</v>
      </c>
      <c r="E62" s="4">
        <f>IF($B61="",0, IF(INDEX(Articles!$C$2:$C$31, MATCH($B61, Articles!$A$2:$A$31,0))="FG", IFERROR(INDEX(MPS!D5:D201, MATCH($B61, MPS!$A$4:$A$200,0)), 0), IFERROR(SUMPRODUCT((Nomenclature!$B$2:$B$200=$B61)*(Nomenclature!$C$2:$C$200)*(IFERROR(INDEX(MPS!D5:D201, MATCH(Nomenclature!$A$2:$A$200, MPS!$A$4:$A$200,0)),0))),0)))</f>
        <v>0</v>
      </c>
      <c r="F62" s="4">
        <f>IF($B61="",0, IF(INDEX(Articles!$C$2:$C$31, MATCH($B61, Articles!$A$2:$A$31,0))="FG", IFERROR(INDEX(MPS!E5:E201, MATCH($B61, MPS!$A$4:$A$200,0)), 0), IFERROR(SUMPRODUCT((Nomenclature!$B$2:$B$200=$B61)*(Nomenclature!$C$2:$C$200)*(IFERROR(INDEX(MPS!E5:E201, MATCH(Nomenclature!$A$2:$A$200, MPS!$A$4:$A$200,0)),0))),0)))</f>
        <v>0</v>
      </c>
      <c r="G62" s="4">
        <f>IF($B61="",0, IF(INDEX(Articles!$C$2:$C$31, MATCH($B61, Articles!$A$2:$A$31,0))="FG", IFERROR(INDEX(MPS!F5:F201, MATCH($B61, MPS!$A$4:$A$200,0)), 0), IFERROR(SUMPRODUCT((Nomenclature!$B$2:$B$200=$B61)*(Nomenclature!$C$2:$C$200)*(IFERROR(INDEX(MPS!F5:F201, MATCH(Nomenclature!$A$2:$A$200, MPS!$A$4:$A$200,0)),0))),0)))</f>
        <v>0</v>
      </c>
      <c r="H62" s="4">
        <f>IF($B61="",0, IF(INDEX(Articles!$C$2:$C$31, MATCH($B61, Articles!$A$2:$A$31,0))="FG", IFERROR(INDEX(MPS!G5:G201, MATCH($B61, MPS!$A$4:$A$200,0)), 0), IFERROR(SUMPRODUCT((Nomenclature!$B$2:$B$200=$B61)*(Nomenclature!$C$2:$C$200)*(IFERROR(INDEX(MPS!G5:G201, MATCH(Nomenclature!$A$2:$A$200, MPS!$A$4:$A$200,0)),0))),0)))</f>
        <v>0</v>
      </c>
      <c r="I62" s="4">
        <f>IF($B61="",0, IF(INDEX(Articles!$C$2:$C$31, MATCH($B61, Articles!$A$2:$A$31,0))="FG", IFERROR(INDEX(MPS!H5:H201, MATCH($B61, MPS!$A$4:$A$200,0)), 0), IFERROR(SUMPRODUCT((Nomenclature!$B$2:$B$200=$B61)*(Nomenclature!$C$2:$C$200)*(IFERROR(INDEX(MPS!H5:H201, MATCH(Nomenclature!$A$2:$A$200, MPS!$A$4:$A$200,0)),0))),0)))</f>
        <v>0</v>
      </c>
      <c r="J62" s="4">
        <f>IF($B61="",0, IF(INDEX(Articles!$C$2:$C$31, MATCH($B61, Articles!$A$2:$A$31,0))="FG", IFERROR(INDEX(MPS!I5:I201, MATCH($B61, MPS!$A$4:$A$200,0)), 0), IFERROR(SUMPRODUCT((Nomenclature!$B$2:$B$200=$B61)*(Nomenclature!$C$2:$C$200)*(IFERROR(INDEX(MPS!I5:I201, MATCH(Nomenclature!$A$2:$A$200, MPS!$A$4:$A$200,0)),0))),0)))</f>
        <v>0</v>
      </c>
      <c r="K62" s="4">
        <f>IF($B61="",0, IF(INDEX(Articles!$C$2:$C$31, MATCH($B61, Articles!$A$2:$A$31,0))="FG", IFERROR(INDEX(MPS!J5:J201, MATCH($B61, MPS!$A$4:$A$200,0)), 0), IFERROR(SUMPRODUCT((Nomenclature!$B$2:$B$200=$B61)*(Nomenclature!$C$2:$C$200)*(IFERROR(INDEX(MPS!J5:J201, MATCH(Nomenclature!$A$2:$A$200, MPS!$A$4:$A$200,0)),0))),0)))</f>
        <v>0</v>
      </c>
      <c r="L62" s="4">
        <f>IF($B61="",0, IF(INDEX(Articles!$C$2:$C$31, MATCH($B61, Articles!$A$2:$A$31,0))="FG", IFERROR(INDEX(MPS!K5:K201, MATCH($B61, MPS!$A$4:$A$200,0)), 0), IFERROR(SUMPRODUCT((Nomenclature!$B$2:$B$200=$B61)*(Nomenclature!$C$2:$C$200)*(IFERROR(INDEX(MPS!K5:K201, MATCH(Nomenclature!$A$2:$A$200, MPS!$A$4:$A$200,0)),0))),0)))</f>
        <v>0</v>
      </c>
      <c r="M62" s="4">
        <f>IF($B61="",0, IF(INDEX(Articles!$C$2:$C$31, MATCH($B61, Articles!$A$2:$A$31,0))="FG", IFERROR(INDEX(MPS!L5:L201, MATCH($B61, MPS!$A$4:$A$200,0)), 0), IFERROR(SUMPRODUCT((Nomenclature!$B$2:$B$200=$B61)*(Nomenclature!$C$2:$C$200)*(IFERROR(INDEX(MPS!L5:L201, MATCH(Nomenclature!$A$2:$A$200, MPS!$A$4:$A$200,0)),0))),0)))</f>
        <v>0</v>
      </c>
      <c r="N62" s="4">
        <f>IF($B61="",0, IF(INDEX(Articles!$C$2:$C$31, MATCH($B61, Articles!$A$2:$A$31,0))="FG", IFERROR(INDEX(MPS!M5:M201, MATCH($B61, MPS!$A$4:$A$200,0)), 0), IFERROR(SUMPRODUCT((Nomenclature!$B$2:$B$200=$B61)*(Nomenclature!$C$2:$C$200)*(IFERROR(INDEX(MPS!M5:M201, MATCH(Nomenclature!$A$2:$A$200, MPS!$A$4:$A$200,0)),0))),0)))</f>
        <v>0</v>
      </c>
    </row>
    <row r="63" spans="1:18">
      <c r="A63" s="2" t="s">
        <v>53</v>
      </c>
      <c r="B63" s="6" t="s">
        <v>40</v>
      </c>
      <c r="C63" s="4">
        <f>IF($B61="",0, IFERROR(INDEX(Réceptions!B4:B201, MATCH($B61, Réceptions!$A$3:$A$200, 0)), 0))</f>
        <v>0</v>
      </c>
      <c r="D63" s="4">
        <f>IF($B61="",0, IFERROR(INDEX(Réceptions!C4:C201, MATCH($B61, Réceptions!$A$3:$A$200, 0)), 0))</f>
        <v>0</v>
      </c>
      <c r="E63" s="4">
        <f>IF($B61="",0, IFERROR(INDEX(Réceptions!D4:D201, MATCH($B61, Réceptions!$A$3:$A$200, 0)), 0))</f>
        <v>0</v>
      </c>
      <c r="F63" s="4">
        <f>IF($B61="",0, IFERROR(INDEX(Réceptions!E4:E201, MATCH($B61, Réceptions!$A$3:$A$200, 0)), 0))</f>
        <v>0</v>
      </c>
      <c r="G63" s="4">
        <f>IF($B61="",0, IFERROR(INDEX(Réceptions!F4:F201, MATCH($B61, Réceptions!$A$3:$A$200, 0)), 0))</f>
        <v>0</v>
      </c>
      <c r="H63" s="4">
        <f>IF($B61="",0, IFERROR(INDEX(Réceptions!G4:G201, MATCH($B61, Réceptions!$A$3:$A$200, 0)), 0))</f>
        <v>0</v>
      </c>
      <c r="I63" s="4">
        <f>IF($B61="",0, IFERROR(INDEX(Réceptions!H4:H201, MATCH($B61, Réceptions!$A$3:$A$200, 0)), 0))</f>
        <v>0</v>
      </c>
      <c r="J63" s="4">
        <f>IF($B61="",0, IFERROR(INDEX(Réceptions!I4:I201, MATCH($B61, Réceptions!$A$3:$A$200, 0)), 0))</f>
        <v>0</v>
      </c>
      <c r="K63" s="4">
        <f>IF($B61="",0, IFERROR(INDEX(Réceptions!J4:J201, MATCH($B61, Réceptions!$A$3:$A$200, 0)), 0))</f>
        <v>0</v>
      </c>
      <c r="L63" s="4">
        <f>IF($B61="",0, IFERROR(INDEX(Réceptions!K4:K201, MATCH($B61, Réceptions!$A$3:$A$200, 0)), 0))</f>
        <v>0</v>
      </c>
      <c r="M63" s="4">
        <f>IF($B61="",0, IFERROR(INDEX(Réceptions!L4:L201, MATCH($B61, Réceptions!$A$3:$A$200, 0)), 0))</f>
        <v>0</v>
      </c>
      <c r="N63" s="4">
        <f>IF($B61="",0, IFERROR(INDEX(Réceptions!M4:M201, MATCH($B61, Réceptions!$A$3:$A$200, 0)), 0))</f>
        <v>0</v>
      </c>
    </row>
    <row r="64" spans="1:18">
      <c r="A64" s="2" t="s">
        <v>54</v>
      </c>
      <c r="C64" s="4">
        <f>IF($B61="",0, C63 + C63 + C66 - C62)</f>
        <v>0</v>
      </c>
      <c r="D64" s="4">
        <f>IF($B61="",0, C64 + D63 + D66 - D62)</f>
        <v>0</v>
      </c>
      <c r="E64" s="4">
        <f>IF($B61="",0, D64 + E63 + E66 - E62)</f>
        <v>0</v>
      </c>
      <c r="F64" s="4">
        <f>IF($B61="",0, E64 + F63 + F66 - F62)</f>
        <v>0</v>
      </c>
      <c r="G64" s="4">
        <f>IF($B61="",0, F64 + G63 + G66 - G62)</f>
        <v>0</v>
      </c>
      <c r="H64" s="4">
        <f>IF($B61="",0, G64 + H63 + H66 - H62)</f>
        <v>0</v>
      </c>
      <c r="I64" s="4">
        <f>IF($B61="",0, H64 + I63 + I66 - I62)</f>
        <v>0</v>
      </c>
      <c r="J64" s="4">
        <f>IF($B61="",0, I64 + J63 + J66 - J62)</f>
        <v>0</v>
      </c>
      <c r="K64" s="4">
        <f>IF($B61="",0, J64 + K63 + K66 - K62)</f>
        <v>0</v>
      </c>
      <c r="L64" s="4">
        <f>IF($B61="",0, K64 + L63 + L66 - L62)</f>
        <v>0</v>
      </c>
      <c r="M64" s="4">
        <f>IF($B61="",0, L64 + M63 + M66 - M62)</f>
        <v>0</v>
      </c>
      <c r="N64" s="4">
        <f>IF($B61="",0, M64 + N63 + N66 - N62)</f>
        <v>0</v>
      </c>
    </row>
    <row r="65" spans="1:18">
      <c r="A65" s="2" t="s">
        <v>55</v>
      </c>
      <c r="C65" s="4">
        <f>IF($B61="",0, MAX(0, C62 + C62 - (C63 + C63)))</f>
        <v>0</v>
      </c>
      <c r="D65" s="4">
        <f>IF($B61="",0, MAX(0, C62 + D62 - (C64 + D63)))</f>
        <v>0</v>
      </c>
      <c r="E65" s="4">
        <f>IF($B61="",0, MAX(0, C62 + E62 - (D64 + E63)))</f>
        <v>0</v>
      </c>
      <c r="F65" s="4">
        <f>IF($B61="",0, MAX(0, C62 + F62 - (E64 + F63)))</f>
        <v>0</v>
      </c>
      <c r="G65" s="4">
        <f>IF($B61="",0, MAX(0, C62 + G62 - (F64 + G63)))</f>
        <v>0</v>
      </c>
      <c r="H65" s="4">
        <f>IF($B61="",0, MAX(0, C62 + H62 - (G64 + H63)))</f>
        <v>0</v>
      </c>
      <c r="I65" s="4">
        <f>IF($B61="",0, MAX(0, C62 + I62 - (H64 + I63)))</f>
        <v>0</v>
      </c>
      <c r="J65" s="4">
        <f>IF($B61="",0, MAX(0, C62 + J62 - (I64 + J63)))</f>
        <v>0</v>
      </c>
      <c r="K65" s="4">
        <f>IF($B61="",0, MAX(0, C62 + K62 - (J64 + K63)))</f>
        <v>0</v>
      </c>
      <c r="L65" s="4">
        <f>IF($B61="",0, MAX(0, C62 + L62 - (K64 + L63)))</f>
        <v>0</v>
      </c>
      <c r="M65" s="4">
        <f>IF($B61="",0, MAX(0, C62 + M62 - (L64 + M63)))</f>
        <v>0</v>
      </c>
      <c r="N65" s="4">
        <f>IF($B61="",0, MAX(0, C62 + N62 - (M64 + N63)))</f>
        <v>0</v>
      </c>
      <c r="O65" s="6" t="s">
        <v>28</v>
      </c>
      <c r="P65" s="6">
        <f>IF($B61="", "", IFERROR(INDEX(Articles!$E$2:$E$31, MATCH($B61, Articles!$A$2:$A$31,0)),"L4L"))</f>
        <v>0</v>
      </c>
    </row>
    <row r="66" spans="1:18">
      <c r="A66" s="2" t="s">
        <v>56</v>
      </c>
      <c r="C66" s="4">
        <f>IF($B61="",0, IF(C65=0,0, IF($P65="L4L",C65, ROUNDUP(C65/MAX(1,$P66),0)*MAX(1,$P66))))</f>
        <v>0</v>
      </c>
      <c r="D66" s="4">
        <f>IF($B61="",0, IF(D65=0,0, IF($P65="L4L",D65, ROUNDUP(D65/MAX(1,$P66),0)*MAX(1,$P66))))</f>
        <v>0</v>
      </c>
      <c r="E66" s="4">
        <f>IF($B61="",0, IF(E65=0,0, IF($P65="L4L",E65, ROUNDUP(E65/MAX(1,$P66),0)*MAX(1,$P66))))</f>
        <v>0</v>
      </c>
      <c r="F66" s="4">
        <f>IF($B61="",0, IF(F65=0,0, IF($P65="L4L",F65, ROUNDUP(F65/MAX(1,$P66),0)*MAX(1,$P66))))</f>
        <v>0</v>
      </c>
      <c r="G66" s="4">
        <f>IF($B61="",0, IF(G65=0,0, IF($P65="L4L",G65, ROUNDUP(G65/MAX(1,$P66),0)*MAX(1,$P66))))</f>
        <v>0</v>
      </c>
      <c r="H66" s="4">
        <f>IF($B61="",0, IF(H65=0,0, IF($P65="L4L",H65, ROUNDUP(H65/MAX(1,$P66),0)*MAX(1,$P66))))</f>
        <v>0</v>
      </c>
      <c r="I66" s="4">
        <f>IF($B61="",0, IF(I65=0,0, IF($P65="L4L",I65, ROUNDUP(I65/MAX(1,$P66),0)*MAX(1,$P66))))</f>
        <v>0</v>
      </c>
      <c r="J66" s="4">
        <f>IF($B61="",0, IF(J65=0,0, IF($P65="L4L",J65, ROUNDUP(J65/MAX(1,$P66),0)*MAX(1,$P66))))</f>
        <v>0</v>
      </c>
      <c r="K66" s="4">
        <f>IF($B61="",0, IF(K65=0,0, IF($P65="L4L",K65, ROUNDUP(K65/MAX(1,$P66),0)*MAX(1,$P66))))</f>
        <v>0</v>
      </c>
      <c r="L66" s="4">
        <f>IF($B61="",0, IF(L65=0,0, IF($P65="L4L",L65, ROUNDUP(L65/MAX(1,$P66),0)*MAX(1,$P66))))</f>
        <v>0</v>
      </c>
      <c r="M66" s="4">
        <f>IF($B61="",0, IF(M65=0,0, IF($P65="L4L",M65, ROUNDUP(M65/MAX(1,$P66),0)*MAX(1,$P66))))</f>
        <v>0</v>
      </c>
      <c r="N66" s="4">
        <f>IF($B61="",0, IF(N65=0,0, IF($P65="L4L",N65, ROUNDUP(N65/MAX(1,$P66),0)*MAX(1,$P66))))</f>
        <v>0</v>
      </c>
      <c r="O66" s="6" t="s">
        <v>59</v>
      </c>
      <c r="P66" s="4">
        <f>IF($B61="",0, IFERROR(INDEX(Articles!$F$2:$F$31, MATCH($B61, Articles!$A$2:$A$31,0)),0))</f>
        <v>0</v>
      </c>
    </row>
    <row r="67" spans="1:18">
      <c r="A67" s="2" t="s">
        <v>57</v>
      </c>
      <c r="C67" s="4">
        <f>IF($B61="",0, IFERROR(INDEX(C66:N66, 1, 1+R61), 0))</f>
        <v>0</v>
      </c>
      <c r="D67" s="4">
        <f>IF($B61="",0, IFERROR(INDEX(C66:N66, 1, 2+R61), 0))</f>
        <v>0</v>
      </c>
      <c r="E67" s="4">
        <f>IF($B61="",0, IFERROR(INDEX(C66:N66, 1, 3+R61), 0))</f>
        <v>0</v>
      </c>
      <c r="F67" s="4">
        <f>IF($B61="",0, IFERROR(INDEX(C66:N66, 1, 4+R61), 0))</f>
        <v>0</v>
      </c>
      <c r="G67" s="4">
        <f>IF($B61="",0, IFERROR(INDEX(C66:N66, 1, 5+R61), 0))</f>
        <v>0</v>
      </c>
      <c r="H67" s="4">
        <f>IF($B61="",0, IFERROR(INDEX(C66:N66, 1, 6+R61), 0))</f>
        <v>0</v>
      </c>
      <c r="I67" s="4">
        <f>IF($B61="",0, IFERROR(INDEX(C66:N66, 1, 7+R61), 0))</f>
        <v>0</v>
      </c>
      <c r="J67" s="4">
        <f>IF($B61="",0, IFERROR(INDEX(C66:N66, 1, 8+R61), 0))</f>
        <v>0</v>
      </c>
      <c r="K67" s="4">
        <f>IF($B61="",0, IFERROR(INDEX(C66:N66, 1, 9+R61), 0))</f>
        <v>0</v>
      </c>
      <c r="L67" s="4">
        <f>IF($B61="",0, IFERROR(INDEX(C66:N66, 1, 10+R61), 0))</f>
        <v>0</v>
      </c>
      <c r="M67" s="4">
        <f>IF($B61="",0, IFERROR(INDEX(C66:N66, 1, 11+R61), 0))</f>
        <v>0</v>
      </c>
      <c r="N67" s="4">
        <f>IF($B61="",0, IFERROR(INDEX(C66:N66, 1, 12+R61), 0))</f>
        <v>0</v>
      </c>
    </row>
    <row r="69" spans="1:18">
      <c r="A69" s="2" t="s">
        <v>33</v>
      </c>
      <c r="B69" s="6">
        <f>IFERROR(INDEX(Articles!$A$2:$A$31,9),"")</f>
        <v>0</v>
      </c>
      <c r="O69" s="2" t="s">
        <v>25</v>
      </c>
      <c r="P69" s="6">
        <f>IF($B69="", "", IFERROR(INDEX(Articles!$C$2:$C$31, MATCH($B69, Articles!$A$2:$A$31,0)),""))</f>
        <v>0</v>
      </c>
      <c r="Q69" s="2" t="s">
        <v>51</v>
      </c>
      <c r="R69" s="4">
        <f>IF($B69="",0, IFERROR(INDEX(Articles!$D$2:$D$31, MATCH($B69, Articles!$A$2:$A$31,0)),0))</f>
        <v>0</v>
      </c>
    </row>
    <row r="70" spans="1:18">
      <c r="A70" s="2" t="s">
        <v>52</v>
      </c>
      <c r="B70" s="6" t="s">
        <v>58</v>
      </c>
      <c r="C70" s="4">
        <f>IF($B69="",0, IF(INDEX(Articles!$C$2:$C$31, MATCH($B69, Articles!$A$2:$A$31,0))="FG", IFERROR(INDEX(MPS!B5:B201, MATCH($B69, MPS!$A$4:$A$200,0)), 0), IFERROR(SUMPRODUCT((Nomenclature!$B$2:$B$200=$B69)*(Nomenclature!$C$2:$C$200)*(IFERROR(INDEX(MPS!B5:B201, MATCH(Nomenclature!$A$2:$A$200, MPS!$A$4:$A$200,0)),0))),0)))</f>
        <v>0</v>
      </c>
      <c r="D70" s="4">
        <f>IF($B69="",0, IF(INDEX(Articles!$C$2:$C$31, MATCH($B69, Articles!$A$2:$A$31,0))="FG", IFERROR(INDEX(MPS!C5:C201, MATCH($B69, MPS!$A$4:$A$200,0)), 0), IFERROR(SUMPRODUCT((Nomenclature!$B$2:$B$200=$B69)*(Nomenclature!$C$2:$C$200)*(IFERROR(INDEX(MPS!C5:C201, MATCH(Nomenclature!$A$2:$A$200, MPS!$A$4:$A$200,0)),0))),0)))</f>
        <v>0</v>
      </c>
      <c r="E70" s="4">
        <f>IF($B69="",0, IF(INDEX(Articles!$C$2:$C$31, MATCH($B69, Articles!$A$2:$A$31,0))="FG", IFERROR(INDEX(MPS!D5:D201, MATCH($B69, MPS!$A$4:$A$200,0)), 0), IFERROR(SUMPRODUCT((Nomenclature!$B$2:$B$200=$B69)*(Nomenclature!$C$2:$C$200)*(IFERROR(INDEX(MPS!D5:D201, MATCH(Nomenclature!$A$2:$A$200, MPS!$A$4:$A$200,0)),0))),0)))</f>
        <v>0</v>
      </c>
      <c r="F70" s="4">
        <f>IF($B69="",0, IF(INDEX(Articles!$C$2:$C$31, MATCH($B69, Articles!$A$2:$A$31,0))="FG", IFERROR(INDEX(MPS!E5:E201, MATCH($B69, MPS!$A$4:$A$200,0)), 0), IFERROR(SUMPRODUCT((Nomenclature!$B$2:$B$200=$B69)*(Nomenclature!$C$2:$C$200)*(IFERROR(INDEX(MPS!E5:E201, MATCH(Nomenclature!$A$2:$A$200, MPS!$A$4:$A$200,0)),0))),0)))</f>
        <v>0</v>
      </c>
      <c r="G70" s="4">
        <f>IF($B69="",0, IF(INDEX(Articles!$C$2:$C$31, MATCH($B69, Articles!$A$2:$A$31,0))="FG", IFERROR(INDEX(MPS!F5:F201, MATCH($B69, MPS!$A$4:$A$200,0)), 0), IFERROR(SUMPRODUCT((Nomenclature!$B$2:$B$200=$B69)*(Nomenclature!$C$2:$C$200)*(IFERROR(INDEX(MPS!F5:F201, MATCH(Nomenclature!$A$2:$A$200, MPS!$A$4:$A$200,0)),0))),0)))</f>
        <v>0</v>
      </c>
      <c r="H70" s="4">
        <f>IF($B69="",0, IF(INDEX(Articles!$C$2:$C$31, MATCH($B69, Articles!$A$2:$A$31,0))="FG", IFERROR(INDEX(MPS!G5:G201, MATCH($B69, MPS!$A$4:$A$200,0)), 0), IFERROR(SUMPRODUCT((Nomenclature!$B$2:$B$200=$B69)*(Nomenclature!$C$2:$C$200)*(IFERROR(INDEX(MPS!G5:G201, MATCH(Nomenclature!$A$2:$A$200, MPS!$A$4:$A$200,0)),0))),0)))</f>
        <v>0</v>
      </c>
      <c r="I70" s="4">
        <f>IF($B69="",0, IF(INDEX(Articles!$C$2:$C$31, MATCH($B69, Articles!$A$2:$A$31,0))="FG", IFERROR(INDEX(MPS!H5:H201, MATCH($B69, MPS!$A$4:$A$200,0)), 0), IFERROR(SUMPRODUCT((Nomenclature!$B$2:$B$200=$B69)*(Nomenclature!$C$2:$C$200)*(IFERROR(INDEX(MPS!H5:H201, MATCH(Nomenclature!$A$2:$A$200, MPS!$A$4:$A$200,0)),0))),0)))</f>
        <v>0</v>
      </c>
      <c r="J70" s="4">
        <f>IF($B69="",0, IF(INDEX(Articles!$C$2:$C$31, MATCH($B69, Articles!$A$2:$A$31,0))="FG", IFERROR(INDEX(MPS!I5:I201, MATCH($B69, MPS!$A$4:$A$200,0)), 0), IFERROR(SUMPRODUCT((Nomenclature!$B$2:$B$200=$B69)*(Nomenclature!$C$2:$C$200)*(IFERROR(INDEX(MPS!I5:I201, MATCH(Nomenclature!$A$2:$A$200, MPS!$A$4:$A$200,0)),0))),0)))</f>
        <v>0</v>
      </c>
      <c r="K70" s="4">
        <f>IF($B69="",0, IF(INDEX(Articles!$C$2:$C$31, MATCH($B69, Articles!$A$2:$A$31,0))="FG", IFERROR(INDEX(MPS!J5:J201, MATCH($B69, MPS!$A$4:$A$200,0)), 0), IFERROR(SUMPRODUCT((Nomenclature!$B$2:$B$200=$B69)*(Nomenclature!$C$2:$C$200)*(IFERROR(INDEX(MPS!J5:J201, MATCH(Nomenclature!$A$2:$A$200, MPS!$A$4:$A$200,0)),0))),0)))</f>
        <v>0</v>
      </c>
      <c r="L70" s="4">
        <f>IF($B69="",0, IF(INDEX(Articles!$C$2:$C$31, MATCH($B69, Articles!$A$2:$A$31,0))="FG", IFERROR(INDEX(MPS!K5:K201, MATCH($B69, MPS!$A$4:$A$200,0)), 0), IFERROR(SUMPRODUCT((Nomenclature!$B$2:$B$200=$B69)*(Nomenclature!$C$2:$C$200)*(IFERROR(INDEX(MPS!K5:K201, MATCH(Nomenclature!$A$2:$A$200, MPS!$A$4:$A$200,0)),0))),0)))</f>
        <v>0</v>
      </c>
      <c r="M70" s="4">
        <f>IF($B69="",0, IF(INDEX(Articles!$C$2:$C$31, MATCH($B69, Articles!$A$2:$A$31,0))="FG", IFERROR(INDEX(MPS!L5:L201, MATCH($B69, MPS!$A$4:$A$200,0)), 0), IFERROR(SUMPRODUCT((Nomenclature!$B$2:$B$200=$B69)*(Nomenclature!$C$2:$C$200)*(IFERROR(INDEX(MPS!L5:L201, MATCH(Nomenclature!$A$2:$A$200, MPS!$A$4:$A$200,0)),0))),0)))</f>
        <v>0</v>
      </c>
      <c r="N70" s="4">
        <f>IF($B69="",0, IF(INDEX(Articles!$C$2:$C$31, MATCH($B69, Articles!$A$2:$A$31,0))="FG", IFERROR(INDEX(MPS!M5:M201, MATCH($B69, MPS!$A$4:$A$200,0)), 0), IFERROR(SUMPRODUCT((Nomenclature!$B$2:$B$200=$B69)*(Nomenclature!$C$2:$C$200)*(IFERROR(INDEX(MPS!M5:M201, MATCH(Nomenclature!$A$2:$A$200, MPS!$A$4:$A$200,0)),0))),0)))</f>
        <v>0</v>
      </c>
    </row>
    <row r="71" spans="1:18">
      <c r="A71" s="2" t="s">
        <v>53</v>
      </c>
      <c r="B71" s="6" t="s">
        <v>40</v>
      </c>
      <c r="C71" s="4">
        <f>IF($B69="",0, IFERROR(INDEX(Réceptions!B4:B201, MATCH($B69, Réceptions!$A$3:$A$200, 0)), 0))</f>
        <v>0</v>
      </c>
      <c r="D71" s="4">
        <f>IF($B69="",0, IFERROR(INDEX(Réceptions!C4:C201, MATCH($B69, Réceptions!$A$3:$A$200, 0)), 0))</f>
        <v>0</v>
      </c>
      <c r="E71" s="4">
        <f>IF($B69="",0, IFERROR(INDEX(Réceptions!D4:D201, MATCH($B69, Réceptions!$A$3:$A$200, 0)), 0))</f>
        <v>0</v>
      </c>
      <c r="F71" s="4">
        <f>IF($B69="",0, IFERROR(INDEX(Réceptions!E4:E201, MATCH($B69, Réceptions!$A$3:$A$200, 0)), 0))</f>
        <v>0</v>
      </c>
      <c r="G71" s="4">
        <f>IF($B69="",0, IFERROR(INDEX(Réceptions!F4:F201, MATCH($B69, Réceptions!$A$3:$A$200, 0)), 0))</f>
        <v>0</v>
      </c>
      <c r="H71" s="4">
        <f>IF($B69="",0, IFERROR(INDEX(Réceptions!G4:G201, MATCH($B69, Réceptions!$A$3:$A$200, 0)), 0))</f>
        <v>0</v>
      </c>
      <c r="I71" s="4">
        <f>IF($B69="",0, IFERROR(INDEX(Réceptions!H4:H201, MATCH($B69, Réceptions!$A$3:$A$200, 0)), 0))</f>
        <v>0</v>
      </c>
      <c r="J71" s="4">
        <f>IF($B69="",0, IFERROR(INDEX(Réceptions!I4:I201, MATCH($B69, Réceptions!$A$3:$A$200, 0)), 0))</f>
        <v>0</v>
      </c>
      <c r="K71" s="4">
        <f>IF($B69="",0, IFERROR(INDEX(Réceptions!J4:J201, MATCH($B69, Réceptions!$A$3:$A$200, 0)), 0))</f>
        <v>0</v>
      </c>
      <c r="L71" s="4">
        <f>IF($B69="",0, IFERROR(INDEX(Réceptions!K4:K201, MATCH($B69, Réceptions!$A$3:$A$200, 0)), 0))</f>
        <v>0</v>
      </c>
      <c r="M71" s="4">
        <f>IF($B69="",0, IFERROR(INDEX(Réceptions!L4:L201, MATCH($B69, Réceptions!$A$3:$A$200, 0)), 0))</f>
        <v>0</v>
      </c>
      <c r="N71" s="4">
        <f>IF($B69="",0, IFERROR(INDEX(Réceptions!M4:M201, MATCH($B69, Réceptions!$A$3:$A$200, 0)), 0))</f>
        <v>0</v>
      </c>
    </row>
    <row r="72" spans="1:18">
      <c r="A72" s="2" t="s">
        <v>54</v>
      </c>
      <c r="C72" s="4">
        <f>IF($B69="",0, C71 + C71 + C74 - C70)</f>
        <v>0</v>
      </c>
      <c r="D72" s="4">
        <f>IF($B69="",0, C72 + D71 + D74 - D70)</f>
        <v>0</v>
      </c>
      <c r="E72" s="4">
        <f>IF($B69="",0, D72 + E71 + E74 - E70)</f>
        <v>0</v>
      </c>
      <c r="F72" s="4">
        <f>IF($B69="",0, E72 + F71 + F74 - F70)</f>
        <v>0</v>
      </c>
      <c r="G72" s="4">
        <f>IF($B69="",0, F72 + G71 + G74 - G70)</f>
        <v>0</v>
      </c>
      <c r="H72" s="4">
        <f>IF($B69="",0, G72 + H71 + H74 - H70)</f>
        <v>0</v>
      </c>
      <c r="I72" s="4">
        <f>IF($B69="",0, H72 + I71 + I74 - I70)</f>
        <v>0</v>
      </c>
      <c r="J72" s="4">
        <f>IF($B69="",0, I72 + J71 + J74 - J70)</f>
        <v>0</v>
      </c>
      <c r="K72" s="4">
        <f>IF($B69="",0, J72 + K71 + K74 - K70)</f>
        <v>0</v>
      </c>
      <c r="L72" s="4">
        <f>IF($B69="",0, K72 + L71 + L74 - L70)</f>
        <v>0</v>
      </c>
      <c r="M72" s="4">
        <f>IF($B69="",0, L72 + M71 + M74 - M70)</f>
        <v>0</v>
      </c>
      <c r="N72" s="4">
        <f>IF($B69="",0, M72 + N71 + N74 - N70)</f>
        <v>0</v>
      </c>
    </row>
    <row r="73" spans="1:18">
      <c r="A73" s="2" t="s">
        <v>55</v>
      </c>
      <c r="C73" s="4">
        <f>IF($B69="",0, MAX(0, C70 + C70 - (C71 + C71)))</f>
        <v>0</v>
      </c>
      <c r="D73" s="4">
        <f>IF($B69="",0, MAX(0, C70 + D70 - (C72 + D71)))</f>
        <v>0</v>
      </c>
      <c r="E73" s="4">
        <f>IF($B69="",0, MAX(0, C70 + E70 - (D72 + E71)))</f>
        <v>0</v>
      </c>
      <c r="F73" s="4">
        <f>IF($B69="",0, MAX(0, C70 + F70 - (E72 + F71)))</f>
        <v>0</v>
      </c>
      <c r="G73" s="4">
        <f>IF($B69="",0, MAX(0, C70 + G70 - (F72 + G71)))</f>
        <v>0</v>
      </c>
      <c r="H73" s="4">
        <f>IF($B69="",0, MAX(0, C70 + H70 - (G72 + H71)))</f>
        <v>0</v>
      </c>
      <c r="I73" s="4">
        <f>IF($B69="",0, MAX(0, C70 + I70 - (H72 + I71)))</f>
        <v>0</v>
      </c>
      <c r="J73" s="4">
        <f>IF($B69="",0, MAX(0, C70 + J70 - (I72 + J71)))</f>
        <v>0</v>
      </c>
      <c r="K73" s="4">
        <f>IF($B69="",0, MAX(0, C70 + K70 - (J72 + K71)))</f>
        <v>0</v>
      </c>
      <c r="L73" s="4">
        <f>IF($B69="",0, MAX(0, C70 + L70 - (K72 + L71)))</f>
        <v>0</v>
      </c>
      <c r="M73" s="4">
        <f>IF($B69="",0, MAX(0, C70 + M70 - (L72 + M71)))</f>
        <v>0</v>
      </c>
      <c r="N73" s="4">
        <f>IF($B69="",0, MAX(0, C70 + N70 - (M72 + N71)))</f>
        <v>0</v>
      </c>
      <c r="O73" s="6" t="s">
        <v>28</v>
      </c>
      <c r="P73" s="6">
        <f>IF($B69="", "", IFERROR(INDEX(Articles!$E$2:$E$31, MATCH($B69, Articles!$A$2:$A$31,0)),"L4L"))</f>
        <v>0</v>
      </c>
    </row>
    <row r="74" spans="1:18">
      <c r="A74" s="2" t="s">
        <v>56</v>
      </c>
      <c r="C74" s="4">
        <f>IF($B69="",0, IF(C73=0,0, IF($P73="L4L",C73, ROUNDUP(C73/MAX(1,$P74),0)*MAX(1,$P74))))</f>
        <v>0</v>
      </c>
      <c r="D74" s="4">
        <f>IF($B69="",0, IF(D73=0,0, IF($P73="L4L",D73, ROUNDUP(D73/MAX(1,$P74),0)*MAX(1,$P74))))</f>
        <v>0</v>
      </c>
      <c r="E74" s="4">
        <f>IF($B69="",0, IF(E73=0,0, IF($P73="L4L",E73, ROUNDUP(E73/MAX(1,$P74),0)*MAX(1,$P74))))</f>
        <v>0</v>
      </c>
      <c r="F74" s="4">
        <f>IF($B69="",0, IF(F73=0,0, IF($P73="L4L",F73, ROUNDUP(F73/MAX(1,$P74),0)*MAX(1,$P74))))</f>
        <v>0</v>
      </c>
      <c r="G74" s="4">
        <f>IF($B69="",0, IF(G73=0,0, IF($P73="L4L",G73, ROUNDUP(G73/MAX(1,$P74),0)*MAX(1,$P74))))</f>
        <v>0</v>
      </c>
      <c r="H74" s="4">
        <f>IF($B69="",0, IF(H73=0,0, IF($P73="L4L",H73, ROUNDUP(H73/MAX(1,$P74),0)*MAX(1,$P74))))</f>
        <v>0</v>
      </c>
      <c r="I74" s="4">
        <f>IF($B69="",0, IF(I73=0,0, IF($P73="L4L",I73, ROUNDUP(I73/MAX(1,$P74),0)*MAX(1,$P74))))</f>
        <v>0</v>
      </c>
      <c r="J74" s="4">
        <f>IF($B69="",0, IF(J73=0,0, IF($P73="L4L",J73, ROUNDUP(J73/MAX(1,$P74),0)*MAX(1,$P74))))</f>
        <v>0</v>
      </c>
      <c r="K74" s="4">
        <f>IF($B69="",0, IF(K73=0,0, IF($P73="L4L",K73, ROUNDUP(K73/MAX(1,$P74),0)*MAX(1,$P74))))</f>
        <v>0</v>
      </c>
      <c r="L74" s="4">
        <f>IF($B69="",0, IF(L73=0,0, IF($P73="L4L",L73, ROUNDUP(L73/MAX(1,$P74),0)*MAX(1,$P74))))</f>
        <v>0</v>
      </c>
      <c r="M74" s="4">
        <f>IF($B69="",0, IF(M73=0,0, IF($P73="L4L",M73, ROUNDUP(M73/MAX(1,$P74),0)*MAX(1,$P74))))</f>
        <v>0</v>
      </c>
      <c r="N74" s="4">
        <f>IF($B69="",0, IF(N73=0,0, IF($P73="L4L",N73, ROUNDUP(N73/MAX(1,$P74),0)*MAX(1,$P74))))</f>
        <v>0</v>
      </c>
      <c r="O74" s="6" t="s">
        <v>59</v>
      </c>
      <c r="P74" s="4">
        <f>IF($B69="",0, IFERROR(INDEX(Articles!$F$2:$F$31, MATCH($B69, Articles!$A$2:$A$31,0)),0))</f>
        <v>0</v>
      </c>
    </row>
    <row r="75" spans="1:18">
      <c r="A75" s="2" t="s">
        <v>57</v>
      </c>
      <c r="C75" s="4">
        <f>IF($B69="",0, IFERROR(INDEX(C74:N74, 1, 1+R69), 0))</f>
        <v>0</v>
      </c>
      <c r="D75" s="4">
        <f>IF($B69="",0, IFERROR(INDEX(C74:N74, 1, 2+R69), 0))</f>
        <v>0</v>
      </c>
      <c r="E75" s="4">
        <f>IF($B69="",0, IFERROR(INDEX(C74:N74, 1, 3+R69), 0))</f>
        <v>0</v>
      </c>
      <c r="F75" s="4">
        <f>IF($B69="",0, IFERROR(INDEX(C74:N74, 1, 4+R69), 0))</f>
        <v>0</v>
      </c>
      <c r="G75" s="4">
        <f>IF($B69="",0, IFERROR(INDEX(C74:N74, 1, 5+R69), 0))</f>
        <v>0</v>
      </c>
      <c r="H75" s="4">
        <f>IF($B69="",0, IFERROR(INDEX(C74:N74, 1, 6+R69), 0))</f>
        <v>0</v>
      </c>
      <c r="I75" s="4">
        <f>IF($B69="",0, IFERROR(INDEX(C74:N74, 1, 7+R69), 0))</f>
        <v>0</v>
      </c>
      <c r="J75" s="4">
        <f>IF($B69="",0, IFERROR(INDEX(C74:N74, 1, 8+R69), 0))</f>
        <v>0</v>
      </c>
      <c r="K75" s="4">
        <f>IF($B69="",0, IFERROR(INDEX(C74:N74, 1, 9+R69), 0))</f>
        <v>0</v>
      </c>
      <c r="L75" s="4">
        <f>IF($B69="",0, IFERROR(INDEX(C74:N74, 1, 10+R69), 0))</f>
        <v>0</v>
      </c>
      <c r="M75" s="4">
        <f>IF($B69="",0, IFERROR(INDEX(C74:N74, 1, 11+R69), 0))</f>
        <v>0</v>
      </c>
      <c r="N75" s="4">
        <f>IF($B69="",0, IFERROR(INDEX(C74:N74, 1, 12+R69), 0))</f>
        <v>0</v>
      </c>
    </row>
    <row r="77" spans="1:18">
      <c r="A77" s="2" t="s">
        <v>33</v>
      </c>
      <c r="B77" s="6">
        <f>IFERROR(INDEX(Articles!$A$2:$A$31,10),"")</f>
        <v>0</v>
      </c>
      <c r="O77" s="2" t="s">
        <v>25</v>
      </c>
      <c r="P77" s="6">
        <f>IF($B77="", "", IFERROR(INDEX(Articles!$C$2:$C$31, MATCH($B77, Articles!$A$2:$A$31,0)),""))</f>
        <v>0</v>
      </c>
      <c r="Q77" s="2" t="s">
        <v>51</v>
      </c>
      <c r="R77" s="4">
        <f>IF($B77="",0, IFERROR(INDEX(Articles!$D$2:$D$31, MATCH($B77, Articles!$A$2:$A$31,0)),0))</f>
        <v>0</v>
      </c>
    </row>
    <row r="78" spans="1:18">
      <c r="A78" s="2" t="s">
        <v>52</v>
      </c>
      <c r="B78" s="6" t="s">
        <v>58</v>
      </c>
      <c r="C78" s="4">
        <f>IF($B77="",0, IF(INDEX(Articles!$C$2:$C$31, MATCH($B77, Articles!$A$2:$A$31,0))="FG", IFERROR(INDEX(MPS!B5:B201, MATCH($B77, MPS!$A$4:$A$200,0)), 0), IFERROR(SUMPRODUCT((Nomenclature!$B$2:$B$200=$B77)*(Nomenclature!$C$2:$C$200)*(IFERROR(INDEX(MPS!B5:B201, MATCH(Nomenclature!$A$2:$A$200, MPS!$A$4:$A$200,0)),0))),0)))</f>
        <v>0</v>
      </c>
      <c r="D78" s="4">
        <f>IF($B77="",0, IF(INDEX(Articles!$C$2:$C$31, MATCH($B77, Articles!$A$2:$A$31,0))="FG", IFERROR(INDEX(MPS!C5:C201, MATCH($B77, MPS!$A$4:$A$200,0)), 0), IFERROR(SUMPRODUCT((Nomenclature!$B$2:$B$200=$B77)*(Nomenclature!$C$2:$C$200)*(IFERROR(INDEX(MPS!C5:C201, MATCH(Nomenclature!$A$2:$A$200, MPS!$A$4:$A$200,0)),0))),0)))</f>
        <v>0</v>
      </c>
      <c r="E78" s="4">
        <f>IF($B77="",0, IF(INDEX(Articles!$C$2:$C$31, MATCH($B77, Articles!$A$2:$A$31,0))="FG", IFERROR(INDEX(MPS!D5:D201, MATCH($B77, MPS!$A$4:$A$200,0)), 0), IFERROR(SUMPRODUCT((Nomenclature!$B$2:$B$200=$B77)*(Nomenclature!$C$2:$C$200)*(IFERROR(INDEX(MPS!D5:D201, MATCH(Nomenclature!$A$2:$A$200, MPS!$A$4:$A$200,0)),0))),0)))</f>
        <v>0</v>
      </c>
      <c r="F78" s="4">
        <f>IF($B77="",0, IF(INDEX(Articles!$C$2:$C$31, MATCH($B77, Articles!$A$2:$A$31,0))="FG", IFERROR(INDEX(MPS!E5:E201, MATCH($B77, MPS!$A$4:$A$200,0)), 0), IFERROR(SUMPRODUCT((Nomenclature!$B$2:$B$200=$B77)*(Nomenclature!$C$2:$C$200)*(IFERROR(INDEX(MPS!E5:E201, MATCH(Nomenclature!$A$2:$A$200, MPS!$A$4:$A$200,0)),0))),0)))</f>
        <v>0</v>
      </c>
      <c r="G78" s="4">
        <f>IF($B77="",0, IF(INDEX(Articles!$C$2:$C$31, MATCH($B77, Articles!$A$2:$A$31,0))="FG", IFERROR(INDEX(MPS!F5:F201, MATCH($B77, MPS!$A$4:$A$200,0)), 0), IFERROR(SUMPRODUCT((Nomenclature!$B$2:$B$200=$B77)*(Nomenclature!$C$2:$C$200)*(IFERROR(INDEX(MPS!F5:F201, MATCH(Nomenclature!$A$2:$A$200, MPS!$A$4:$A$200,0)),0))),0)))</f>
        <v>0</v>
      </c>
      <c r="H78" s="4">
        <f>IF($B77="",0, IF(INDEX(Articles!$C$2:$C$31, MATCH($B77, Articles!$A$2:$A$31,0))="FG", IFERROR(INDEX(MPS!G5:G201, MATCH($B77, MPS!$A$4:$A$200,0)), 0), IFERROR(SUMPRODUCT((Nomenclature!$B$2:$B$200=$B77)*(Nomenclature!$C$2:$C$200)*(IFERROR(INDEX(MPS!G5:G201, MATCH(Nomenclature!$A$2:$A$200, MPS!$A$4:$A$200,0)),0))),0)))</f>
        <v>0</v>
      </c>
      <c r="I78" s="4">
        <f>IF($B77="",0, IF(INDEX(Articles!$C$2:$C$31, MATCH($B77, Articles!$A$2:$A$31,0))="FG", IFERROR(INDEX(MPS!H5:H201, MATCH($B77, MPS!$A$4:$A$200,0)), 0), IFERROR(SUMPRODUCT((Nomenclature!$B$2:$B$200=$B77)*(Nomenclature!$C$2:$C$200)*(IFERROR(INDEX(MPS!H5:H201, MATCH(Nomenclature!$A$2:$A$200, MPS!$A$4:$A$200,0)),0))),0)))</f>
        <v>0</v>
      </c>
      <c r="J78" s="4">
        <f>IF($B77="",0, IF(INDEX(Articles!$C$2:$C$31, MATCH($B77, Articles!$A$2:$A$31,0))="FG", IFERROR(INDEX(MPS!I5:I201, MATCH($B77, MPS!$A$4:$A$200,0)), 0), IFERROR(SUMPRODUCT((Nomenclature!$B$2:$B$200=$B77)*(Nomenclature!$C$2:$C$200)*(IFERROR(INDEX(MPS!I5:I201, MATCH(Nomenclature!$A$2:$A$200, MPS!$A$4:$A$200,0)),0))),0)))</f>
        <v>0</v>
      </c>
      <c r="K78" s="4">
        <f>IF($B77="",0, IF(INDEX(Articles!$C$2:$C$31, MATCH($B77, Articles!$A$2:$A$31,0))="FG", IFERROR(INDEX(MPS!J5:J201, MATCH($B77, MPS!$A$4:$A$200,0)), 0), IFERROR(SUMPRODUCT((Nomenclature!$B$2:$B$200=$B77)*(Nomenclature!$C$2:$C$200)*(IFERROR(INDEX(MPS!J5:J201, MATCH(Nomenclature!$A$2:$A$200, MPS!$A$4:$A$200,0)),0))),0)))</f>
        <v>0</v>
      </c>
      <c r="L78" s="4">
        <f>IF($B77="",0, IF(INDEX(Articles!$C$2:$C$31, MATCH($B77, Articles!$A$2:$A$31,0))="FG", IFERROR(INDEX(MPS!K5:K201, MATCH($B77, MPS!$A$4:$A$200,0)), 0), IFERROR(SUMPRODUCT((Nomenclature!$B$2:$B$200=$B77)*(Nomenclature!$C$2:$C$200)*(IFERROR(INDEX(MPS!K5:K201, MATCH(Nomenclature!$A$2:$A$200, MPS!$A$4:$A$200,0)),0))),0)))</f>
        <v>0</v>
      </c>
      <c r="M78" s="4">
        <f>IF($B77="",0, IF(INDEX(Articles!$C$2:$C$31, MATCH($B77, Articles!$A$2:$A$31,0))="FG", IFERROR(INDEX(MPS!L5:L201, MATCH($B77, MPS!$A$4:$A$200,0)), 0), IFERROR(SUMPRODUCT((Nomenclature!$B$2:$B$200=$B77)*(Nomenclature!$C$2:$C$200)*(IFERROR(INDEX(MPS!L5:L201, MATCH(Nomenclature!$A$2:$A$200, MPS!$A$4:$A$200,0)),0))),0)))</f>
        <v>0</v>
      </c>
      <c r="N78" s="4">
        <f>IF($B77="",0, IF(INDEX(Articles!$C$2:$C$31, MATCH($B77, Articles!$A$2:$A$31,0))="FG", IFERROR(INDEX(MPS!M5:M201, MATCH($B77, MPS!$A$4:$A$200,0)), 0), IFERROR(SUMPRODUCT((Nomenclature!$B$2:$B$200=$B77)*(Nomenclature!$C$2:$C$200)*(IFERROR(INDEX(MPS!M5:M201, MATCH(Nomenclature!$A$2:$A$200, MPS!$A$4:$A$200,0)),0))),0)))</f>
        <v>0</v>
      </c>
    </row>
    <row r="79" spans="1:18">
      <c r="A79" s="2" t="s">
        <v>53</v>
      </c>
      <c r="B79" s="6" t="s">
        <v>40</v>
      </c>
      <c r="C79" s="4">
        <f>IF($B77="",0, IFERROR(INDEX(Réceptions!B4:B201, MATCH($B77, Réceptions!$A$3:$A$200, 0)), 0))</f>
        <v>0</v>
      </c>
      <c r="D79" s="4">
        <f>IF($B77="",0, IFERROR(INDEX(Réceptions!C4:C201, MATCH($B77, Réceptions!$A$3:$A$200, 0)), 0))</f>
        <v>0</v>
      </c>
      <c r="E79" s="4">
        <f>IF($B77="",0, IFERROR(INDEX(Réceptions!D4:D201, MATCH($B77, Réceptions!$A$3:$A$200, 0)), 0))</f>
        <v>0</v>
      </c>
      <c r="F79" s="4">
        <f>IF($B77="",0, IFERROR(INDEX(Réceptions!E4:E201, MATCH($B77, Réceptions!$A$3:$A$200, 0)), 0))</f>
        <v>0</v>
      </c>
      <c r="G79" s="4">
        <f>IF($B77="",0, IFERROR(INDEX(Réceptions!F4:F201, MATCH($B77, Réceptions!$A$3:$A$200, 0)), 0))</f>
        <v>0</v>
      </c>
      <c r="H79" s="4">
        <f>IF($B77="",0, IFERROR(INDEX(Réceptions!G4:G201, MATCH($B77, Réceptions!$A$3:$A$200, 0)), 0))</f>
        <v>0</v>
      </c>
      <c r="I79" s="4">
        <f>IF($B77="",0, IFERROR(INDEX(Réceptions!H4:H201, MATCH($B77, Réceptions!$A$3:$A$200, 0)), 0))</f>
        <v>0</v>
      </c>
      <c r="J79" s="4">
        <f>IF($B77="",0, IFERROR(INDEX(Réceptions!I4:I201, MATCH($B77, Réceptions!$A$3:$A$200, 0)), 0))</f>
        <v>0</v>
      </c>
      <c r="K79" s="4">
        <f>IF($B77="",0, IFERROR(INDEX(Réceptions!J4:J201, MATCH($B77, Réceptions!$A$3:$A$200, 0)), 0))</f>
        <v>0</v>
      </c>
      <c r="L79" s="4">
        <f>IF($B77="",0, IFERROR(INDEX(Réceptions!K4:K201, MATCH($B77, Réceptions!$A$3:$A$200, 0)), 0))</f>
        <v>0</v>
      </c>
      <c r="M79" s="4">
        <f>IF($B77="",0, IFERROR(INDEX(Réceptions!L4:L201, MATCH($B77, Réceptions!$A$3:$A$200, 0)), 0))</f>
        <v>0</v>
      </c>
      <c r="N79" s="4">
        <f>IF($B77="",0, IFERROR(INDEX(Réceptions!M4:M201, MATCH($B77, Réceptions!$A$3:$A$200, 0)), 0))</f>
        <v>0</v>
      </c>
    </row>
    <row r="80" spans="1:18">
      <c r="A80" s="2" t="s">
        <v>54</v>
      </c>
      <c r="C80" s="4">
        <f>IF($B77="",0, C79 + C79 + C82 - C78)</f>
        <v>0</v>
      </c>
      <c r="D80" s="4">
        <f>IF($B77="",0, C80 + D79 + D82 - D78)</f>
        <v>0</v>
      </c>
      <c r="E80" s="4">
        <f>IF($B77="",0, D80 + E79 + E82 - E78)</f>
        <v>0</v>
      </c>
      <c r="F80" s="4">
        <f>IF($B77="",0, E80 + F79 + F82 - F78)</f>
        <v>0</v>
      </c>
      <c r="G80" s="4">
        <f>IF($B77="",0, F80 + G79 + G82 - G78)</f>
        <v>0</v>
      </c>
      <c r="H80" s="4">
        <f>IF($B77="",0, G80 + H79 + H82 - H78)</f>
        <v>0</v>
      </c>
      <c r="I80" s="4">
        <f>IF($B77="",0, H80 + I79 + I82 - I78)</f>
        <v>0</v>
      </c>
      <c r="J80" s="4">
        <f>IF($B77="",0, I80 + J79 + J82 - J78)</f>
        <v>0</v>
      </c>
      <c r="K80" s="4">
        <f>IF($B77="",0, J80 + K79 + K82 - K78)</f>
        <v>0</v>
      </c>
      <c r="L80" s="4">
        <f>IF($B77="",0, K80 + L79 + L82 - L78)</f>
        <v>0</v>
      </c>
      <c r="M80" s="4">
        <f>IF($B77="",0, L80 + M79 + M82 - M78)</f>
        <v>0</v>
      </c>
      <c r="N80" s="4">
        <f>IF($B77="",0, M80 + N79 + N82 - N78)</f>
        <v>0</v>
      </c>
    </row>
    <row r="81" spans="1:18">
      <c r="A81" s="2" t="s">
        <v>55</v>
      </c>
      <c r="C81" s="4">
        <f>IF($B77="",0, MAX(0, C78 + C78 - (C79 + C79)))</f>
        <v>0</v>
      </c>
      <c r="D81" s="4">
        <f>IF($B77="",0, MAX(0, C78 + D78 - (C80 + D79)))</f>
        <v>0</v>
      </c>
      <c r="E81" s="4">
        <f>IF($B77="",0, MAX(0, C78 + E78 - (D80 + E79)))</f>
        <v>0</v>
      </c>
      <c r="F81" s="4">
        <f>IF($B77="",0, MAX(0, C78 + F78 - (E80 + F79)))</f>
        <v>0</v>
      </c>
      <c r="G81" s="4">
        <f>IF($B77="",0, MAX(0, C78 + G78 - (F80 + G79)))</f>
        <v>0</v>
      </c>
      <c r="H81" s="4">
        <f>IF($B77="",0, MAX(0, C78 + H78 - (G80 + H79)))</f>
        <v>0</v>
      </c>
      <c r="I81" s="4">
        <f>IF($B77="",0, MAX(0, C78 + I78 - (H80 + I79)))</f>
        <v>0</v>
      </c>
      <c r="J81" s="4">
        <f>IF($B77="",0, MAX(0, C78 + J78 - (I80 + J79)))</f>
        <v>0</v>
      </c>
      <c r="K81" s="4">
        <f>IF($B77="",0, MAX(0, C78 + K78 - (J80 + K79)))</f>
        <v>0</v>
      </c>
      <c r="L81" s="4">
        <f>IF($B77="",0, MAX(0, C78 + L78 - (K80 + L79)))</f>
        <v>0</v>
      </c>
      <c r="M81" s="4">
        <f>IF($B77="",0, MAX(0, C78 + M78 - (L80 + M79)))</f>
        <v>0</v>
      </c>
      <c r="N81" s="4">
        <f>IF($B77="",0, MAX(0, C78 + N78 - (M80 + N79)))</f>
        <v>0</v>
      </c>
      <c r="O81" s="6" t="s">
        <v>28</v>
      </c>
      <c r="P81" s="6">
        <f>IF($B77="", "", IFERROR(INDEX(Articles!$E$2:$E$31, MATCH($B77, Articles!$A$2:$A$31,0)),"L4L"))</f>
        <v>0</v>
      </c>
    </row>
    <row r="82" spans="1:18">
      <c r="A82" s="2" t="s">
        <v>56</v>
      </c>
      <c r="C82" s="4">
        <f>IF($B77="",0, IF(C81=0,0, IF($P81="L4L",C81, ROUNDUP(C81/MAX(1,$P82),0)*MAX(1,$P82))))</f>
        <v>0</v>
      </c>
      <c r="D82" s="4">
        <f>IF($B77="",0, IF(D81=0,0, IF($P81="L4L",D81, ROUNDUP(D81/MAX(1,$P82),0)*MAX(1,$P82))))</f>
        <v>0</v>
      </c>
      <c r="E82" s="4">
        <f>IF($B77="",0, IF(E81=0,0, IF($P81="L4L",E81, ROUNDUP(E81/MAX(1,$P82),0)*MAX(1,$P82))))</f>
        <v>0</v>
      </c>
      <c r="F82" s="4">
        <f>IF($B77="",0, IF(F81=0,0, IF($P81="L4L",F81, ROUNDUP(F81/MAX(1,$P82),0)*MAX(1,$P82))))</f>
        <v>0</v>
      </c>
      <c r="G82" s="4">
        <f>IF($B77="",0, IF(G81=0,0, IF($P81="L4L",G81, ROUNDUP(G81/MAX(1,$P82),0)*MAX(1,$P82))))</f>
        <v>0</v>
      </c>
      <c r="H82" s="4">
        <f>IF($B77="",0, IF(H81=0,0, IF($P81="L4L",H81, ROUNDUP(H81/MAX(1,$P82),0)*MAX(1,$P82))))</f>
        <v>0</v>
      </c>
      <c r="I82" s="4">
        <f>IF($B77="",0, IF(I81=0,0, IF($P81="L4L",I81, ROUNDUP(I81/MAX(1,$P82),0)*MAX(1,$P82))))</f>
        <v>0</v>
      </c>
      <c r="J82" s="4">
        <f>IF($B77="",0, IF(J81=0,0, IF($P81="L4L",J81, ROUNDUP(J81/MAX(1,$P82),0)*MAX(1,$P82))))</f>
        <v>0</v>
      </c>
      <c r="K82" s="4">
        <f>IF($B77="",0, IF(K81=0,0, IF($P81="L4L",K81, ROUNDUP(K81/MAX(1,$P82),0)*MAX(1,$P82))))</f>
        <v>0</v>
      </c>
      <c r="L82" s="4">
        <f>IF($B77="",0, IF(L81=0,0, IF($P81="L4L",L81, ROUNDUP(L81/MAX(1,$P82),0)*MAX(1,$P82))))</f>
        <v>0</v>
      </c>
      <c r="M82" s="4">
        <f>IF($B77="",0, IF(M81=0,0, IF($P81="L4L",M81, ROUNDUP(M81/MAX(1,$P82),0)*MAX(1,$P82))))</f>
        <v>0</v>
      </c>
      <c r="N82" s="4">
        <f>IF($B77="",0, IF(N81=0,0, IF($P81="L4L",N81, ROUNDUP(N81/MAX(1,$P82),0)*MAX(1,$P82))))</f>
        <v>0</v>
      </c>
      <c r="O82" s="6" t="s">
        <v>59</v>
      </c>
      <c r="P82" s="4">
        <f>IF($B77="",0, IFERROR(INDEX(Articles!$F$2:$F$31, MATCH($B77, Articles!$A$2:$A$31,0)),0))</f>
        <v>0</v>
      </c>
    </row>
    <row r="83" spans="1:18">
      <c r="A83" s="2" t="s">
        <v>57</v>
      </c>
      <c r="C83" s="4">
        <f>IF($B77="",0, IFERROR(INDEX(C82:N82, 1, 1+R77), 0))</f>
        <v>0</v>
      </c>
      <c r="D83" s="4">
        <f>IF($B77="",0, IFERROR(INDEX(C82:N82, 1, 2+R77), 0))</f>
        <v>0</v>
      </c>
      <c r="E83" s="4">
        <f>IF($B77="",0, IFERROR(INDEX(C82:N82, 1, 3+R77), 0))</f>
        <v>0</v>
      </c>
      <c r="F83" s="4">
        <f>IF($B77="",0, IFERROR(INDEX(C82:N82, 1, 4+R77), 0))</f>
        <v>0</v>
      </c>
      <c r="G83" s="4">
        <f>IF($B77="",0, IFERROR(INDEX(C82:N82, 1, 5+R77), 0))</f>
        <v>0</v>
      </c>
      <c r="H83" s="4">
        <f>IF($B77="",0, IFERROR(INDEX(C82:N82, 1, 6+R77), 0))</f>
        <v>0</v>
      </c>
      <c r="I83" s="4">
        <f>IF($B77="",0, IFERROR(INDEX(C82:N82, 1, 7+R77), 0))</f>
        <v>0</v>
      </c>
      <c r="J83" s="4">
        <f>IF($B77="",0, IFERROR(INDEX(C82:N82, 1, 8+R77), 0))</f>
        <v>0</v>
      </c>
      <c r="K83" s="4">
        <f>IF($B77="",0, IFERROR(INDEX(C82:N82, 1, 9+R77), 0))</f>
        <v>0</v>
      </c>
      <c r="L83" s="4">
        <f>IF($B77="",0, IFERROR(INDEX(C82:N82, 1, 10+R77), 0))</f>
        <v>0</v>
      </c>
      <c r="M83" s="4">
        <f>IF($B77="",0, IFERROR(INDEX(C82:N82, 1, 11+R77), 0))</f>
        <v>0</v>
      </c>
      <c r="N83" s="4">
        <f>IF($B77="",0, IFERROR(INDEX(C82:N82, 1, 12+R77), 0))</f>
        <v>0</v>
      </c>
    </row>
    <row r="85" spans="1:18">
      <c r="A85" s="2" t="s">
        <v>33</v>
      </c>
      <c r="B85" s="6">
        <f>IFERROR(INDEX(Articles!$A$2:$A$31,11),"")</f>
        <v>0</v>
      </c>
      <c r="O85" s="2" t="s">
        <v>25</v>
      </c>
      <c r="P85" s="6">
        <f>IF($B85="", "", IFERROR(INDEX(Articles!$C$2:$C$31, MATCH($B85, Articles!$A$2:$A$31,0)),""))</f>
        <v>0</v>
      </c>
      <c r="Q85" s="2" t="s">
        <v>51</v>
      </c>
      <c r="R85" s="4">
        <f>IF($B85="",0, IFERROR(INDEX(Articles!$D$2:$D$31, MATCH($B85, Articles!$A$2:$A$31,0)),0))</f>
        <v>0</v>
      </c>
    </row>
    <row r="86" spans="1:18">
      <c r="A86" s="2" t="s">
        <v>52</v>
      </c>
      <c r="B86" s="6" t="s">
        <v>58</v>
      </c>
      <c r="C86" s="4">
        <f>IF($B85="",0, IF(INDEX(Articles!$C$2:$C$31, MATCH($B85, Articles!$A$2:$A$31,0))="FG", IFERROR(INDEX(MPS!B5:B201, MATCH($B85, MPS!$A$4:$A$200,0)), 0), IFERROR(SUMPRODUCT((Nomenclature!$B$2:$B$200=$B85)*(Nomenclature!$C$2:$C$200)*(IFERROR(INDEX(MPS!B5:B201, MATCH(Nomenclature!$A$2:$A$200, MPS!$A$4:$A$200,0)),0))),0)))</f>
        <v>0</v>
      </c>
      <c r="D86" s="4">
        <f>IF($B85="",0, IF(INDEX(Articles!$C$2:$C$31, MATCH($B85, Articles!$A$2:$A$31,0))="FG", IFERROR(INDEX(MPS!C5:C201, MATCH($B85, MPS!$A$4:$A$200,0)), 0), IFERROR(SUMPRODUCT((Nomenclature!$B$2:$B$200=$B85)*(Nomenclature!$C$2:$C$200)*(IFERROR(INDEX(MPS!C5:C201, MATCH(Nomenclature!$A$2:$A$200, MPS!$A$4:$A$200,0)),0))),0)))</f>
        <v>0</v>
      </c>
      <c r="E86" s="4">
        <f>IF($B85="",0, IF(INDEX(Articles!$C$2:$C$31, MATCH($B85, Articles!$A$2:$A$31,0))="FG", IFERROR(INDEX(MPS!D5:D201, MATCH($B85, MPS!$A$4:$A$200,0)), 0), IFERROR(SUMPRODUCT((Nomenclature!$B$2:$B$200=$B85)*(Nomenclature!$C$2:$C$200)*(IFERROR(INDEX(MPS!D5:D201, MATCH(Nomenclature!$A$2:$A$200, MPS!$A$4:$A$200,0)),0))),0)))</f>
        <v>0</v>
      </c>
      <c r="F86" s="4">
        <f>IF($B85="",0, IF(INDEX(Articles!$C$2:$C$31, MATCH($B85, Articles!$A$2:$A$31,0))="FG", IFERROR(INDEX(MPS!E5:E201, MATCH($B85, MPS!$A$4:$A$200,0)), 0), IFERROR(SUMPRODUCT((Nomenclature!$B$2:$B$200=$B85)*(Nomenclature!$C$2:$C$200)*(IFERROR(INDEX(MPS!E5:E201, MATCH(Nomenclature!$A$2:$A$200, MPS!$A$4:$A$200,0)),0))),0)))</f>
        <v>0</v>
      </c>
      <c r="G86" s="4">
        <f>IF($B85="",0, IF(INDEX(Articles!$C$2:$C$31, MATCH($B85, Articles!$A$2:$A$31,0))="FG", IFERROR(INDEX(MPS!F5:F201, MATCH($B85, MPS!$A$4:$A$200,0)), 0), IFERROR(SUMPRODUCT((Nomenclature!$B$2:$B$200=$B85)*(Nomenclature!$C$2:$C$200)*(IFERROR(INDEX(MPS!F5:F201, MATCH(Nomenclature!$A$2:$A$200, MPS!$A$4:$A$200,0)),0))),0)))</f>
        <v>0</v>
      </c>
      <c r="H86" s="4">
        <f>IF($B85="",0, IF(INDEX(Articles!$C$2:$C$31, MATCH($B85, Articles!$A$2:$A$31,0))="FG", IFERROR(INDEX(MPS!G5:G201, MATCH($B85, MPS!$A$4:$A$200,0)), 0), IFERROR(SUMPRODUCT((Nomenclature!$B$2:$B$200=$B85)*(Nomenclature!$C$2:$C$200)*(IFERROR(INDEX(MPS!G5:G201, MATCH(Nomenclature!$A$2:$A$200, MPS!$A$4:$A$200,0)),0))),0)))</f>
        <v>0</v>
      </c>
      <c r="I86" s="4">
        <f>IF($B85="",0, IF(INDEX(Articles!$C$2:$C$31, MATCH($B85, Articles!$A$2:$A$31,0))="FG", IFERROR(INDEX(MPS!H5:H201, MATCH($B85, MPS!$A$4:$A$200,0)), 0), IFERROR(SUMPRODUCT((Nomenclature!$B$2:$B$200=$B85)*(Nomenclature!$C$2:$C$200)*(IFERROR(INDEX(MPS!H5:H201, MATCH(Nomenclature!$A$2:$A$200, MPS!$A$4:$A$200,0)),0))),0)))</f>
        <v>0</v>
      </c>
      <c r="J86" s="4">
        <f>IF($B85="",0, IF(INDEX(Articles!$C$2:$C$31, MATCH($B85, Articles!$A$2:$A$31,0))="FG", IFERROR(INDEX(MPS!I5:I201, MATCH($B85, MPS!$A$4:$A$200,0)), 0), IFERROR(SUMPRODUCT((Nomenclature!$B$2:$B$200=$B85)*(Nomenclature!$C$2:$C$200)*(IFERROR(INDEX(MPS!I5:I201, MATCH(Nomenclature!$A$2:$A$200, MPS!$A$4:$A$200,0)),0))),0)))</f>
        <v>0</v>
      </c>
      <c r="K86" s="4">
        <f>IF($B85="",0, IF(INDEX(Articles!$C$2:$C$31, MATCH($B85, Articles!$A$2:$A$31,0))="FG", IFERROR(INDEX(MPS!J5:J201, MATCH($B85, MPS!$A$4:$A$200,0)), 0), IFERROR(SUMPRODUCT((Nomenclature!$B$2:$B$200=$B85)*(Nomenclature!$C$2:$C$200)*(IFERROR(INDEX(MPS!J5:J201, MATCH(Nomenclature!$A$2:$A$200, MPS!$A$4:$A$200,0)),0))),0)))</f>
        <v>0</v>
      </c>
      <c r="L86" s="4">
        <f>IF($B85="",0, IF(INDEX(Articles!$C$2:$C$31, MATCH($B85, Articles!$A$2:$A$31,0))="FG", IFERROR(INDEX(MPS!K5:K201, MATCH($B85, MPS!$A$4:$A$200,0)), 0), IFERROR(SUMPRODUCT((Nomenclature!$B$2:$B$200=$B85)*(Nomenclature!$C$2:$C$200)*(IFERROR(INDEX(MPS!K5:K201, MATCH(Nomenclature!$A$2:$A$200, MPS!$A$4:$A$200,0)),0))),0)))</f>
        <v>0</v>
      </c>
      <c r="M86" s="4">
        <f>IF($B85="",0, IF(INDEX(Articles!$C$2:$C$31, MATCH($B85, Articles!$A$2:$A$31,0))="FG", IFERROR(INDEX(MPS!L5:L201, MATCH($B85, MPS!$A$4:$A$200,0)), 0), IFERROR(SUMPRODUCT((Nomenclature!$B$2:$B$200=$B85)*(Nomenclature!$C$2:$C$200)*(IFERROR(INDEX(MPS!L5:L201, MATCH(Nomenclature!$A$2:$A$200, MPS!$A$4:$A$200,0)),0))),0)))</f>
        <v>0</v>
      </c>
      <c r="N86" s="4">
        <f>IF($B85="",0, IF(INDEX(Articles!$C$2:$C$31, MATCH($B85, Articles!$A$2:$A$31,0))="FG", IFERROR(INDEX(MPS!M5:M201, MATCH($B85, MPS!$A$4:$A$200,0)), 0), IFERROR(SUMPRODUCT((Nomenclature!$B$2:$B$200=$B85)*(Nomenclature!$C$2:$C$200)*(IFERROR(INDEX(MPS!M5:M201, MATCH(Nomenclature!$A$2:$A$200, MPS!$A$4:$A$200,0)),0))),0)))</f>
        <v>0</v>
      </c>
    </row>
    <row r="87" spans="1:18">
      <c r="A87" s="2" t="s">
        <v>53</v>
      </c>
      <c r="B87" s="6" t="s">
        <v>40</v>
      </c>
      <c r="C87" s="4">
        <f>IF($B85="",0, IFERROR(INDEX(Réceptions!B4:B201, MATCH($B85, Réceptions!$A$3:$A$200, 0)), 0))</f>
        <v>0</v>
      </c>
      <c r="D87" s="4">
        <f>IF($B85="",0, IFERROR(INDEX(Réceptions!C4:C201, MATCH($B85, Réceptions!$A$3:$A$200, 0)), 0))</f>
        <v>0</v>
      </c>
      <c r="E87" s="4">
        <f>IF($B85="",0, IFERROR(INDEX(Réceptions!D4:D201, MATCH($B85, Réceptions!$A$3:$A$200, 0)), 0))</f>
        <v>0</v>
      </c>
      <c r="F87" s="4">
        <f>IF($B85="",0, IFERROR(INDEX(Réceptions!E4:E201, MATCH($B85, Réceptions!$A$3:$A$200, 0)), 0))</f>
        <v>0</v>
      </c>
      <c r="G87" s="4">
        <f>IF($B85="",0, IFERROR(INDEX(Réceptions!F4:F201, MATCH($B85, Réceptions!$A$3:$A$200, 0)), 0))</f>
        <v>0</v>
      </c>
      <c r="H87" s="4">
        <f>IF($B85="",0, IFERROR(INDEX(Réceptions!G4:G201, MATCH($B85, Réceptions!$A$3:$A$200, 0)), 0))</f>
        <v>0</v>
      </c>
      <c r="I87" s="4">
        <f>IF($B85="",0, IFERROR(INDEX(Réceptions!H4:H201, MATCH($B85, Réceptions!$A$3:$A$200, 0)), 0))</f>
        <v>0</v>
      </c>
      <c r="J87" s="4">
        <f>IF($B85="",0, IFERROR(INDEX(Réceptions!I4:I201, MATCH($B85, Réceptions!$A$3:$A$200, 0)), 0))</f>
        <v>0</v>
      </c>
      <c r="K87" s="4">
        <f>IF($B85="",0, IFERROR(INDEX(Réceptions!J4:J201, MATCH($B85, Réceptions!$A$3:$A$200, 0)), 0))</f>
        <v>0</v>
      </c>
      <c r="L87" s="4">
        <f>IF($B85="",0, IFERROR(INDEX(Réceptions!K4:K201, MATCH($B85, Réceptions!$A$3:$A$200, 0)), 0))</f>
        <v>0</v>
      </c>
      <c r="M87" s="4">
        <f>IF($B85="",0, IFERROR(INDEX(Réceptions!L4:L201, MATCH($B85, Réceptions!$A$3:$A$200, 0)), 0))</f>
        <v>0</v>
      </c>
      <c r="N87" s="4">
        <f>IF($B85="",0, IFERROR(INDEX(Réceptions!M4:M201, MATCH($B85, Réceptions!$A$3:$A$200, 0)), 0))</f>
        <v>0</v>
      </c>
    </row>
    <row r="88" spans="1:18">
      <c r="A88" s="2" t="s">
        <v>54</v>
      </c>
      <c r="C88" s="4">
        <f>IF($B85="",0, C87 + C87 + C90 - C86)</f>
        <v>0</v>
      </c>
      <c r="D88" s="4">
        <f>IF($B85="",0, C88 + D87 + D90 - D86)</f>
        <v>0</v>
      </c>
      <c r="E88" s="4">
        <f>IF($B85="",0, D88 + E87 + E90 - E86)</f>
        <v>0</v>
      </c>
      <c r="F88" s="4">
        <f>IF($B85="",0, E88 + F87 + F90 - F86)</f>
        <v>0</v>
      </c>
      <c r="G88" s="4">
        <f>IF($B85="",0, F88 + G87 + G90 - G86)</f>
        <v>0</v>
      </c>
      <c r="H88" s="4">
        <f>IF($B85="",0, G88 + H87 + H90 - H86)</f>
        <v>0</v>
      </c>
      <c r="I88" s="4">
        <f>IF($B85="",0, H88 + I87 + I90 - I86)</f>
        <v>0</v>
      </c>
      <c r="J88" s="4">
        <f>IF($B85="",0, I88 + J87 + J90 - J86)</f>
        <v>0</v>
      </c>
      <c r="K88" s="4">
        <f>IF($B85="",0, J88 + K87 + K90 - K86)</f>
        <v>0</v>
      </c>
      <c r="L88" s="4">
        <f>IF($B85="",0, K88 + L87 + L90 - L86)</f>
        <v>0</v>
      </c>
      <c r="M88" s="4">
        <f>IF($B85="",0, L88 + M87 + M90 - M86)</f>
        <v>0</v>
      </c>
      <c r="N88" s="4">
        <f>IF($B85="",0, M88 + N87 + N90 - N86)</f>
        <v>0</v>
      </c>
    </row>
    <row r="89" spans="1:18">
      <c r="A89" s="2" t="s">
        <v>55</v>
      </c>
      <c r="C89" s="4">
        <f>IF($B85="",0, MAX(0, C86 + C86 - (C87 + C87)))</f>
        <v>0</v>
      </c>
      <c r="D89" s="4">
        <f>IF($B85="",0, MAX(0, C86 + D86 - (C88 + D87)))</f>
        <v>0</v>
      </c>
      <c r="E89" s="4">
        <f>IF($B85="",0, MAX(0, C86 + E86 - (D88 + E87)))</f>
        <v>0</v>
      </c>
      <c r="F89" s="4">
        <f>IF($B85="",0, MAX(0, C86 + F86 - (E88 + F87)))</f>
        <v>0</v>
      </c>
      <c r="G89" s="4">
        <f>IF($B85="",0, MAX(0, C86 + G86 - (F88 + G87)))</f>
        <v>0</v>
      </c>
      <c r="H89" s="4">
        <f>IF($B85="",0, MAX(0, C86 + H86 - (G88 + H87)))</f>
        <v>0</v>
      </c>
      <c r="I89" s="4">
        <f>IF($B85="",0, MAX(0, C86 + I86 - (H88 + I87)))</f>
        <v>0</v>
      </c>
      <c r="J89" s="4">
        <f>IF($B85="",0, MAX(0, C86 + J86 - (I88 + J87)))</f>
        <v>0</v>
      </c>
      <c r="K89" s="4">
        <f>IF($B85="",0, MAX(0, C86 + K86 - (J88 + K87)))</f>
        <v>0</v>
      </c>
      <c r="L89" s="4">
        <f>IF($B85="",0, MAX(0, C86 + L86 - (K88 + L87)))</f>
        <v>0</v>
      </c>
      <c r="M89" s="4">
        <f>IF($B85="",0, MAX(0, C86 + M86 - (L88 + M87)))</f>
        <v>0</v>
      </c>
      <c r="N89" s="4">
        <f>IF($B85="",0, MAX(0, C86 + N86 - (M88 + N87)))</f>
        <v>0</v>
      </c>
      <c r="O89" s="6" t="s">
        <v>28</v>
      </c>
      <c r="P89" s="6">
        <f>IF($B85="", "", IFERROR(INDEX(Articles!$E$2:$E$31, MATCH($B85, Articles!$A$2:$A$31,0)),"L4L"))</f>
        <v>0</v>
      </c>
    </row>
    <row r="90" spans="1:18">
      <c r="A90" s="2" t="s">
        <v>56</v>
      </c>
      <c r="C90" s="4">
        <f>IF($B85="",0, IF(C89=0,0, IF($P89="L4L",C89, ROUNDUP(C89/MAX(1,$P90),0)*MAX(1,$P90))))</f>
        <v>0</v>
      </c>
      <c r="D90" s="4">
        <f>IF($B85="",0, IF(D89=0,0, IF($P89="L4L",D89, ROUNDUP(D89/MAX(1,$P90),0)*MAX(1,$P90))))</f>
        <v>0</v>
      </c>
      <c r="E90" s="4">
        <f>IF($B85="",0, IF(E89=0,0, IF($P89="L4L",E89, ROUNDUP(E89/MAX(1,$P90),0)*MAX(1,$P90))))</f>
        <v>0</v>
      </c>
      <c r="F90" s="4">
        <f>IF($B85="",0, IF(F89=0,0, IF($P89="L4L",F89, ROUNDUP(F89/MAX(1,$P90),0)*MAX(1,$P90))))</f>
        <v>0</v>
      </c>
      <c r="G90" s="4">
        <f>IF($B85="",0, IF(G89=0,0, IF($P89="L4L",G89, ROUNDUP(G89/MAX(1,$P90),0)*MAX(1,$P90))))</f>
        <v>0</v>
      </c>
      <c r="H90" s="4">
        <f>IF($B85="",0, IF(H89=0,0, IF($P89="L4L",H89, ROUNDUP(H89/MAX(1,$P90),0)*MAX(1,$P90))))</f>
        <v>0</v>
      </c>
      <c r="I90" s="4">
        <f>IF($B85="",0, IF(I89=0,0, IF($P89="L4L",I89, ROUNDUP(I89/MAX(1,$P90),0)*MAX(1,$P90))))</f>
        <v>0</v>
      </c>
      <c r="J90" s="4">
        <f>IF($B85="",0, IF(J89=0,0, IF($P89="L4L",J89, ROUNDUP(J89/MAX(1,$P90),0)*MAX(1,$P90))))</f>
        <v>0</v>
      </c>
      <c r="K90" s="4">
        <f>IF($B85="",0, IF(K89=0,0, IF($P89="L4L",K89, ROUNDUP(K89/MAX(1,$P90),0)*MAX(1,$P90))))</f>
        <v>0</v>
      </c>
      <c r="L90" s="4">
        <f>IF($B85="",0, IF(L89=0,0, IF($P89="L4L",L89, ROUNDUP(L89/MAX(1,$P90),0)*MAX(1,$P90))))</f>
        <v>0</v>
      </c>
      <c r="M90" s="4">
        <f>IF($B85="",0, IF(M89=0,0, IF($P89="L4L",M89, ROUNDUP(M89/MAX(1,$P90),0)*MAX(1,$P90))))</f>
        <v>0</v>
      </c>
      <c r="N90" s="4">
        <f>IF($B85="",0, IF(N89=0,0, IF($P89="L4L",N89, ROUNDUP(N89/MAX(1,$P90),0)*MAX(1,$P90))))</f>
        <v>0</v>
      </c>
      <c r="O90" s="6" t="s">
        <v>59</v>
      </c>
      <c r="P90" s="4">
        <f>IF($B85="",0, IFERROR(INDEX(Articles!$F$2:$F$31, MATCH($B85, Articles!$A$2:$A$31,0)),0))</f>
        <v>0</v>
      </c>
    </row>
    <row r="91" spans="1:18">
      <c r="A91" s="2" t="s">
        <v>57</v>
      </c>
      <c r="C91" s="4">
        <f>IF($B85="",0, IFERROR(INDEX(C90:N90, 1, 1+R85), 0))</f>
        <v>0</v>
      </c>
      <c r="D91" s="4">
        <f>IF($B85="",0, IFERROR(INDEX(C90:N90, 1, 2+R85), 0))</f>
        <v>0</v>
      </c>
      <c r="E91" s="4">
        <f>IF($B85="",0, IFERROR(INDEX(C90:N90, 1, 3+R85), 0))</f>
        <v>0</v>
      </c>
      <c r="F91" s="4">
        <f>IF($B85="",0, IFERROR(INDEX(C90:N90, 1, 4+R85), 0))</f>
        <v>0</v>
      </c>
      <c r="G91" s="4">
        <f>IF($B85="",0, IFERROR(INDEX(C90:N90, 1, 5+R85), 0))</f>
        <v>0</v>
      </c>
      <c r="H91" s="4">
        <f>IF($B85="",0, IFERROR(INDEX(C90:N90, 1, 6+R85), 0))</f>
        <v>0</v>
      </c>
      <c r="I91" s="4">
        <f>IF($B85="",0, IFERROR(INDEX(C90:N90, 1, 7+R85), 0))</f>
        <v>0</v>
      </c>
      <c r="J91" s="4">
        <f>IF($B85="",0, IFERROR(INDEX(C90:N90, 1, 8+R85), 0))</f>
        <v>0</v>
      </c>
      <c r="K91" s="4">
        <f>IF($B85="",0, IFERROR(INDEX(C90:N90, 1, 9+R85), 0))</f>
        <v>0</v>
      </c>
      <c r="L91" s="4">
        <f>IF($B85="",0, IFERROR(INDEX(C90:N90, 1, 10+R85), 0))</f>
        <v>0</v>
      </c>
      <c r="M91" s="4">
        <f>IF($B85="",0, IFERROR(INDEX(C90:N90, 1, 11+R85), 0))</f>
        <v>0</v>
      </c>
      <c r="N91" s="4">
        <f>IF($B85="",0, IFERROR(INDEX(C90:N90, 1, 12+R85), 0))</f>
        <v>0</v>
      </c>
    </row>
    <row r="93" spans="1:18">
      <c r="A93" s="2" t="s">
        <v>33</v>
      </c>
      <c r="B93" s="6">
        <f>IFERROR(INDEX(Articles!$A$2:$A$31,12),"")</f>
        <v>0</v>
      </c>
      <c r="O93" s="2" t="s">
        <v>25</v>
      </c>
      <c r="P93" s="6">
        <f>IF($B93="", "", IFERROR(INDEX(Articles!$C$2:$C$31, MATCH($B93, Articles!$A$2:$A$31,0)),""))</f>
        <v>0</v>
      </c>
      <c r="Q93" s="2" t="s">
        <v>51</v>
      </c>
      <c r="R93" s="4">
        <f>IF($B93="",0, IFERROR(INDEX(Articles!$D$2:$D$31, MATCH($B93, Articles!$A$2:$A$31,0)),0))</f>
        <v>0</v>
      </c>
    </row>
    <row r="94" spans="1:18">
      <c r="A94" s="2" t="s">
        <v>52</v>
      </c>
      <c r="B94" s="6" t="s">
        <v>58</v>
      </c>
      <c r="C94" s="4">
        <f>IF($B93="",0, IF(INDEX(Articles!$C$2:$C$31, MATCH($B93, Articles!$A$2:$A$31,0))="FG", IFERROR(INDEX(MPS!B5:B201, MATCH($B93, MPS!$A$4:$A$200,0)), 0), IFERROR(SUMPRODUCT((Nomenclature!$B$2:$B$200=$B93)*(Nomenclature!$C$2:$C$200)*(IFERROR(INDEX(MPS!B5:B201, MATCH(Nomenclature!$A$2:$A$200, MPS!$A$4:$A$200,0)),0))),0)))</f>
        <v>0</v>
      </c>
      <c r="D94" s="4">
        <f>IF($B93="",0, IF(INDEX(Articles!$C$2:$C$31, MATCH($B93, Articles!$A$2:$A$31,0))="FG", IFERROR(INDEX(MPS!C5:C201, MATCH($B93, MPS!$A$4:$A$200,0)), 0), IFERROR(SUMPRODUCT((Nomenclature!$B$2:$B$200=$B93)*(Nomenclature!$C$2:$C$200)*(IFERROR(INDEX(MPS!C5:C201, MATCH(Nomenclature!$A$2:$A$200, MPS!$A$4:$A$200,0)),0))),0)))</f>
        <v>0</v>
      </c>
      <c r="E94" s="4">
        <f>IF($B93="",0, IF(INDEX(Articles!$C$2:$C$31, MATCH($B93, Articles!$A$2:$A$31,0))="FG", IFERROR(INDEX(MPS!D5:D201, MATCH($B93, MPS!$A$4:$A$200,0)), 0), IFERROR(SUMPRODUCT((Nomenclature!$B$2:$B$200=$B93)*(Nomenclature!$C$2:$C$200)*(IFERROR(INDEX(MPS!D5:D201, MATCH(Nomenclature!$A$2:$A$200, MPS!$A$4:$A$200,0)),0))),0)))</f>
        <v>0</v>
      </c>
      <c r="F94" s="4">
        <f>IF($B93="",0, IF(INDEX(Articles!$C$2:$C$31, MATCH($B93, Articles!$A$2:$A$31,0))="FG", IFERROR(INDEX(MPS!E5:E201, MATCH($B93, MPS!$A$4:$A$200,0)), 0), IFERROR(SUMPRODUCT((Nomenclature!$B$2:$B$200=$B93)*(Nomenclature!$C$2:$C$200)*(IFERROR(INDEX(MPS!E5:E201, MATCH(Nomenclature!$A$2:$A$200, MPS!$A$4:$A$200,0)),0))),0)))</f>
        <v>0</v>
      </c>
      <c r="G94" s="4">
        <f>IF($B93="",0, IF(INDEX(Articles!$C$2:$C$31, MATCH($B93, Articles!$A$2:$A$31,0))="FG", IFERROR(INDEX(MPS!F5:F201, MATCH($B93, MPS!$A$4:$A$200,0)), 0), IFERROR(SUMPRODUCT((Nomenclature!$B$2:$B$200=$B93)*(Nomenclature!$C$2:$C$200)*(IFERROR(INDEX(MPS!F5:F201, MATCH(Nomenclature!$A$2:$A$200, MPS!$A$4:$A$200,0)),0))),0)))</f>
        <v>0</v>
      </c>
      <c r="H94" s="4">
        <f>IF($B93="",0, IF(INDEX(Articles!$C$2:$C$31, MATCH($B93, Articles!$A$2:$A$31,0))="FG", IFERROR(INDEX(MPS!G5:G201, MATCH($B93, MPS!$A$4:$A$200,0)), 0), IFERROR(SUMPRODUCT((Nomenclature!$B$2:$B$200=$B93)*(Nomenclature!$C$2:$C$200)*(IFERROR(INDEX(MPS!G5:G201, MATCH(Nomenclature!$A$2:$A$200, MPS!$A$4:$A$200,0)),0))),0)))</f>
        <v>0</v>
      </c>
      <c r="I94" s="4">
        <f>IF($B93="",0, IF(INDEX(Articles!$C$2:$C$31, MATCH($B93, Articles!$A$2:$A$31,0))="FG", IFERROR(INDEX(MPS!H5:H201, MATCH($B93, MPS!$A$4:$A$200,0)), 0), IFERROR(SUMPRODUCT((Nomenclature!$B$2:$B$200=$B93)*(Nomenclature!$C$2:$C$200)*(IFERROR(INDEX(MPS!H5:H201, MATCH(Nomenclature!$A$2:$A$200, MPS!$A$4:$A$200,0)),0))),0)))</f>
        <v>0</v>
      </c>
      <c r="J94" s="4">
        <f>IF($B93="",0, IF(INDEX(Articles!$C$2:$C$31, MATCH($B93, Articles!$A$2:$A$31,0))="FG", IFERROR(INDEX(MPS!I5:I201, MATCH($B93, MPS!$A$4:$A$200,0)), 0), IFERROR(SUMPRODUCT((Nomenclature!$B$2:$B$200=$B93)*(Nomenclature!$C$2:$C$200)*(IFERROR(INDEX(MPS!I5:I201, MATCH(Nomenclature!$A$2:$A$200, MPS!$A$4:$A$200,0)),0))),0)))</f>
        <v>0</v>
      </c>
      <c r="K94" s="4">
        <f>IF($B93="",0, IF(INDEX(Articles!$C$2:$C$31, MATCH($B93, Articles!$A$2:$A$31,0))="FG", IFERROR(INDEX(MPS!J5:J201, MATCH($B93, MPS!$A$4:$A$200,0)), 0), IFERROR(SUMPRODUCT((Nomenclature!$B$2:$B$200=$B93)*(Nomenclature!$C$2:$C$200)*(IFERROR(INDEX(MPS!J5:J201, MATCH(Nomenclature!$A$2:$A$200, MPS!$A$4:$A$200,0)),0))),0)))</f>
        <v>0</v>
      </c>
      <c r="L94" s="4">
        <f>IF($B93="",0, IF(INDEX(Articles!$C$2:$C$31, MATCH($B93, Articles!$A$2:$A$31,0))="FG", IFERROR(INDEX(MPS!K5:K201, MATCH($B93, MPS!$A$4:$A$200,0)), 0), IFERROR(SUMPRODUCT((Nomenclature!$B$2:$B$200=$B93)*(Nomenclature!$C$2:$C$200)*(IFERROR(INDEX(MPS!K5:K201, MATCH(Nomenclature!$A$2:$A$200, MPS!$A$4:$A$200,0)),0))),0)))</f>
        <v>0</v>
      </c>
      <c r="M94" s="4">
        <f>IF($B93="",0, IF(INDEX(Articles!$C$2:$C$31, MATCH($B93, Articles!$A$2:$A$31,0))="FG", IFERROR(INDEX(MPS!L5:L201, MATCH($B93, MPS!$A$4:$A$200,0)), 0), IFERROR(SUMPRODUCT((Nomenclature!$B$2:$B$200=$B93)*(Nomenclature!$C$2:$C$200)*(IFERROR(INDEX(MPS!L5:L201, MATCH(Nomenclature!$A$2:$A$200, MPS!$A$4:$A$200,0)),0))),0)))</f>
        <v>0</v>
      </c>
      <c r="N94" s="4">
        <f>IF($B93="",0, IF(INDEX(Articles!$C$2:$C$31, MATCH($B93, Articles!$A$2:$A$31,0))="FG", IFERROR(INDEX(MPS!M5:M201, MATCH($B93, MPS!$A$4:$A$200,0)), 0), IFERROR(SUMPRODUCT((Nomenclature!$B$2:$B$200=$B93)*(Nomenclature!$C$2:$C$200)*(IFERROR(INDEX(MPS!M5:M201, MATCH(Nomenclature!$A$2:$A$200, MPS!$A$4:$A$200,0)),0))),0)))</f>
        <v>0</v>
      </c>
    </row>
    <row r="95" spans="1:18">
      <c r="A95" s="2" t="s">
        <v>53</v>
      </c>
      <c r="B95" s="6" t="s">
        <v>40</v>
      </c>
      <c r="C95" s="4">
        <f>IF($B93="",0, IFERROR(INDEX(Réceptions!B4:B201, MATCH($B93, Réceptions!$A$3:$A$200, 0)), 0))</f>
        <v>0</v>
      </c>
      <c r="D95" s="4">
        <f>IF($B93="",0, IFERROR(INDEX(Réceptions!C4:C201, MATCH($B93, Réceptions!$A$3:$A$200, 0)), 0))</f>
        <v>0</v>
      </c>
      <c r="E95" s="4">
        <f>IF($B93="",0, IFERROR(INDEX(Réceptions!D4:D201, MATCH($B93, Réceptions!$A$3:$A$200, 0)), 0))</f>
        <v>0</v>
      </c>
      <c r="F95" s="4">
        <f>IF($B93="",0, IFERROR(INDEX(Réceptions!E4:E201, MATCH($B93, Réceptions!$A$3:$A$200, 0)), 0))</f>
        <v>0</v>
      </c>
      <c r="G95" s="4">
        <f>IF($B93="",0, IFERROR(INDEX(Réceptions!F4:F201, MATCH($B93, Réceptions!$A$3:$A$200, 0)), 0))</f>
        <v>0</v>
      </c>
      <c r="H95" s="4">
        <f>IF($B93="",0, IFERROR(INDEX(Réceptions!G4:G201, MATCH($B93, Réceptions!$A$3:$A$200, 0)), 0))</f>
        <v>0</v>
      </c>
      <c r="I95" s="4">
        <f>IF($B93="",0, IFERROR(INDEX(Réceptions!H4:H201, MATCH($B93, Réceptions!$A$3:$A$200, 0)), 0))</f>
        <v>0</v>
      </c>
      <c r="J95" s="4">
        <f>IF($B93="",0, IFERROR(INDEX(Réceptions!I4:I201, MATCH($B93, Réceptions!$A$3:$A$200, 0)), 0))</f>
        <v>0</v>
      </c>
      <c r="K95" s="4">
        <f>IF($B93="",0, IFERROR(INDEX(Réceptions!J4:J201, MATCH($B93, Réceptions!$A$3:$A$200, 0)), 0))</f>
        <v>0</v>
      </c>
      <c r="L95" s="4">
        <f>IF($B93="",0, IFERROR(INDEX(Réceptions!K4:K201, MATCH($B93, Réceptions!$A$3:$A$200, 0)), 0))</f>
        <v>0</v>
      </c>
      <c r="M95" s="4">
        <f>IF($B93="",0, IFERROR(INDEX(Réceptions!L4:L201, MATCH($B93, Réceptions!$A$3:$A$200, 0)), 0))</f>
        <v>0</v>
      </c>
      <c r="N95" s="4">
        <f>IF($B93="",0, IFERROR(INDEX(Réceptions!M4:M201, MATCH($B93, Réceptions!$A$3:$A$200, 0)), 0))</f>
        <v>0</v>
      </c>
    </row>
    <row r="96" spans="1:18">
      <c r="A96" s="2" t="s">
        <v>54</v>
      </c>
      <c r="C96" s="4">
        <f>IF($B93="",0, C95 + C95 + C98 - C94)</f>
        <v>0</v>
      </c>
      <c r="D96" s="4">
        <f>IF($B93="",0, C96 + D95 + D98 - D94)</f>
        <v>0</v>
      </c>
      <c r="E96" s="4">
        <f>IF($B93="",0, D96 + E95 + E98 - E94)</f>
        <v>0</v>
      </c>
      <c r="F96" s="4">
        <f>IF($B93="",0, E96 + F95 + F98 - F94)</f>
        <v>0</v>
      </c>
      <c r="G96" s="4">
        <f>IF($B93="",0, F96 + G95 + G98 - G94)</f>
        <v>0</v>
      </c>
      <c r="H96" s="4">
        <f>IF($B93="",0, G96 + H95 + H98 - H94)</f>
        <v>0</v>
      </c>
      <c r="I96" s="4">
        <f>IF($B93="",0, H96 + I95 + I98 - I94)</f>
        <v>0</v>
      </c>
      <c r="J96" s="4">
        <f>IF($B93="",0, I96 + J95 + J98 - J94)</f>
        <v>0</v>
      </c>
      <c r="K96" s="4">
        <f>IF($B93="",0, J96 + K95 + K98 - K94)</f>
        <v>0</v>
      </c>
      <c r="L96" s="4">
        <f>IF($B93="",0, K96 + L95 + L98 - L94)</f>
        <v>0</v>
      </c>
      <c r="M96" s="4">
        <f>IF($B93="",0, L96 + M95 + M98 - M94)</f>
        <v>0</v>
      </c>
      <c r="N96" s="4">
        <f>IF($B93="",0, M96 + N95 + N98 - N94)</f>
        <v>0</v>
      </c>
    </row>
    <row r="97" spans="1:18">
      <c r="A97" s="2" t="s">
        <v>55</v>
      </c>
      <c r="C97" s="4">
        <f>IF($B93="",0, MAX(0, C94 + C94 - (C95 + C95)))</f>
        <v>0</v>
      </c>
      <c r="D97" s="4">
        <f>IF($B93="",0, MAX(0, C94 + D94 - (C96 + D95)))</f>
        <v>0</v>
      </c>
      <c r="E97" s="4">
        <f>IF($B93="",0, MAX(0, C94 + E94 - (D96 + E95)))</f>
        <v>0</v>
      </c>
      <c r="F97" s="4">
        <f>IF($B93="",0, MAX(0, C94 + F94 - (E96 + F95)))</f>
        <v>0</v>
      </c>
      <c r="G97" s="4">
        <f>IF($B93="",0, MAX(0, C94 + G94 - (F96 + G95)))</f>
        <v>0</v>
      </c>
      <c r="H97" s="4">
        <f>IF($B93="",0, MAX(0, C94 + H94 - (G96 + H95)))</f>
        <v>0</v>
      </c>
      <c r="I97" s="4">
        <f>IF($B93="",0, MAX(0, C94 + I94 - (H96 + I95)))</f>
        <v>0</v>
      </c>
      <c r="J97" s="4">
        <f>IF($B93="",0, MAX(0, C94 + J94 - (I96 + J95)))</f>
        <v>0</v>
      </c>
      <c r="K97" s="4">
        <f>IF($B93="",0, MAX(0, C94 + K94 - (J96 + K95)))</f>
        <v>0</v>
      </c>
      <c r="L97" s="4">
        <f>IF($B93="",0, MAX(0, C94 + L94 - (K96 + L95)))</f>
        <v>0</v>
      </c>
      <c r="M97" s="4">
        <f>IF($B93="",0, MAX(0, C94 + M94 - (L96 + M95)))</f>
        <v>0</v>
      </c>
      <c r="N97" s="4">
        <f>IF($B93="",0, MAX(0, C94 + N94 - (M96 + N95)))</f>
        <v>0</v>
      </c>
      <c r="O97" s="6" t="s">
        <v>28</v>
      </c>
      <c r="P97" s="6">
        <f>IF($B93="", "", IFERROR(INDEX(Articles!$E$2:$E$31, MATCH($B93, Articles!$A$2:$A$31,0)),"L4L"))</f>
        <v>0</v>
      </c>
    </row>
    <row r="98" spans="1:18">
      <c r="A98" s="2" t="s">
        <v>56</v>
      </c>
      <c r="C98" s="4">
        <f>IF($B93="",0, IF(C97=0,0, IF($P97="L4L",C97, ROUNDUP(C97/MAX(1,$P98),0)*MAX(1,$P98))))</f>
        <v>0</v>
      </c>
      <c r="D98" s="4">
        <f>IF($B93="",0, IF(D97=0,0, IF($P97="L4L",D97, ROUNDUP(D97/MAX(1,$P98),0)*MAX(1,$P98))))</f>
        <v>0</v>
      </c>
      <c r="E98" s="4">
        <f>IF($B93="",0, IF(E97=0,0, IF($P97="L4L",E97, ROUNDUP(E97/MAX(1,$P98),0)*MAX(1,$P98))))</f>
        <v>0</v>
      </c>
      <c r="F98" s="4">
        <f>IF($B93="",0, IF(F97=0,0, IF($P97="L4L",F97, ROUNDUP(F97/MAX(1,$P98),0)*MAX(1,$P98))))</f>
        <v>0</v>
      </c>
      <c r="G98" s="4">
        <f>IF($B93="",0, IF(G97=0,0, IF($P97="L4L",G97, ROUNDUP(G97/MAX(1,$P98),0)*MAX(1,$P98))))</f>
        <v>0</v>
      </c>
      <c r="H98" s="4">
        <f>IF($B93="",0, IF(H97=0,0, IF($P97="L4L",H97, ROUNDUP(H97/MAX(1,$P98),0)*MAX(1,$P98))))</f>
        <v>0</v>
      </c>
      <c r="I98" s="4">
        <f>IF($B93="",0, IF(I97=0,0, IF($P97="L4L",I97, ROUNDUP(I97/MAX(1,$P98),0)*MAX(1,$P98))))</f>
        <v>0</v>
      </c>
      <c r="J98" s="4">
        <f>IF($B93="",0, IF(J97=0,0, IF($P97="L4L",J97, ROUNDUP(J97/MAX(1,$P98),0)*MAX(1,$P98))))</f>
        <v>0</v>
      </c>
      <c r="K98" s="4">
        <f>IF($B93="",0, IF(K97=0,0, IF($P97="L4L",K97, ROUNDUP(K97/MAX(1,$P98),0)*MAX(1,$P98))))</f>
        <v>0</v>
      </c>
      <c r="L98" s="4">
        <f>IF($B93="",0, IF(L97=0,0, IF($P97="L4L",L97, ROUNDUP(L97/MAX(1,$P98),0)*MAX(1,$P98))))</f>
        <v>0</v>
      </c>
      <c r="M98" s="4">
        <f>IF($B93="",0, IF(M97=0,0, IF($P97="L4L",M97, ROUNDUP(M97/MAX(1,$P98),0)*MAX(1,$P98))))</f>
        <v>0</v>
      </c>
      <c r="N98" s="4">
        <f>IF($B93="",0, IF(N97=0,0, IF($P97="L4L",N97, ROUNDUP(N97/MAX(1,$P98),0)*MAX(1,$P98))))</f>
        <v>0</v>
      </c>
      <c r="O98" s="6" t="s">
        <v>59</v>
      </c>
      <c r="P98" s="4">
        <f>IF($B93="",0, IFERROR(INDEX(Articles!$F$2:$F$31, MATCH($B93, Articles!$A$2:$A$31,0)),0))</f>
        <v>0</v>
      </c>
    </row>
    <row r="99" spans="1:18">
      <c r="A99" s="2" t="s">
        <v>57</v>
      </c>
      <c r="C99" s="4">
        <f>IF($B93="",0, IFERROR(INDEX(C98:N98, 1, 1+R93), 0))</f>
        <v>0</v>
      </c>
      <c r="D99" s="4">
        <f>IF($B93="",0, IFERROR(INDEX(C98:N98, 1, 2+R93), 0))</f>
        <v>0</v>
      </c>
      <c r="E99" s="4">
        <f>IF($B93="",0, IFERROR(INDEX(C98:N98, 1, 3+R93), 0))</f>
        <v>0</v>
      </c>
      <c r="F99" s="4">
        <f>IF($B93="",0, IFERROR(INDEX(C98:N98, 1, 4+R93), 0))</f>
        <v>0</v>
      </c>
      <c r="G99" s="4">
        <f>IF($B93="",0, IFERROR(INDEX(C98:N98, 1, 5+R93), 0))</f>
        <v>0</v>
      </c>
      <c r="H99" s="4">
        <f>IF($B93="",0, IFERROR(INDEX(C98:N98, 1, 6+R93), 0))</f>
        <v>0</v>
      </c>
      <c r="I99" s="4">
        <f>IF($B93="",0, IFERROR(INDEX(C98:N98, 1, 7+R93), 0))</f>
        <v>0</v>
      </c>
      <c r="J99" s="4">
        <f>IF($B93="",0, IFERROR(INDEX(C98:N98, 1, 8+R93), 0))</f>
        <v>0</v>
      </c>
      <c r="K99" s="4">
        <f>IF($B93="",0, IFERROR(INDEX(C98:N98, 1, 9+R93), 0))</f>
        <v>0</v>
      </c>
      <c r="L99" s="4">
        <f>IF($B93="",0, IFERROR(INDEX(C98:N98, 1, 10+R93), 0))</f>
        <v>0</v>
      </c>
      <c r="M99" s="4">
        <f>IF($B93="",0, IFERROR(INDEX(C98:N98, 1, 11+R93), 0))</f>
        <v>0</v>
      </c>
      <c r="N99" s="4">
        <f>IF($B93="",0, IFERROR(INDEX(C98:N98, 1, 12+R93), 0))</f>
        <v>0</v>
      </c>
    </row>
    <row r="101" spans="1:18">
      <c r="A101" s="2" t="s">
        <v>33</v>
      </c>
      <c r="B101" s="6">
        <f>IFERROR(INDEX(Articles!$A$2:$A$31,13),"")</f>
        <v>0</v>
      </c>
      <c r="O101" s="2" t="s">
        <v>25</v>
      </c>
      <c r="P101" s="6">
        <f>IF($B101="", "", IFERROR(INDEX(Articles!$C$2:$C$31, MATCH($B101, Articles!$A$2:$A$31,0)),""))</f>
        <v>0</v>
      </c>
      <c r="Q101" s="2" t="s">
        <v>51</v>
      </c>
      <c r="R101" s="4">
        <f>IF($B101="",0, IFERROR(INDEX(Articles!$D$2:$D$31, MATCH($B101, Articles!$A$2:$A$31,0)),0))</f>
        <v>0</v>
      </c>
    </row>
    <row r="102" spans="1:18">
      <c r="A102" s="2" t="s">
        <v>52</v>
      </c>
      <c r="B102" s="6" t="s">
        <v>58</v>
      </c>
      <c r="C102" s="4">
        <f>IF($B101="",0, IF(INDEX(Articles!$C$2:$C$31, MATCH($B101, Articles!$A$2:$A$31,0))="FG", IFERROR(INDEX(MPS!B5:B201, MATCH($B101, MPS!$A$4:$A$200,0)), 0), IFERROR(SUMPRODUCT((Nomenclature!$B$2:$B$200=$B101)*(Nomenclature!$C$2:$C$200)*(IFERROR(INDEX(MPS!B5:B201, MATCH(Nomenclature!$A$2:$A$200, MPS!$A$4:$A$200,0)),0))),0)))</f>
        <v>0</v>
      </c>
      <c r="D102" s="4">
        <f>IF($B101="",0, IF(INDEX(Articles!$C$2:$C$31, MATCH($B101, Articles!$A$2:$A$31,0))="FG", IFERROR(INDEX(MPS!C5:C201, MATCH($B101, MPS!$A$4:$A$200,0)), 0), IFERROR(SUMPRODUCT((Nomenclature!$B$2:$B$200=$B101)*(Nomenclature!$C$2:$C$200)*(IFERROR(INDEX(MPS!C5:C201, MATCH(Nomenclature!$A$2:$A$200, MPS!$A$4:$A$200,0)),0))),0)))</f>
        <v>0</v>
      </c>
      <c r="E102" s="4">
        <f>IF($B101="",0, IF(INDEX(Articles!$C$2:$C$31, MATCH($B101, Articles!$A$2:$A$31,0))="FG", IFERROR(INDEX(MPS!D5:D201, MATCH($B101, MPS!$A$4:$A$200,0)), 0), IFERROR(SUMPRODUCT((Nomenclature!$B$2:$B$200=$B101)*(Nomenclature!$C$2:$C$200)*(IFERROR(INDEX(MPS!D5:D201, MATCH(Nomenclature!$A$2:$A$200, MPS!$A$4:$A$200,0)),0))),0)))</f>
        <v>0</v>
      </c>
      <c r="F102" s="4">
        <f>IF($B101="",0, IF(INDEX(Articles!$C$2:$C$31, MATCH($B101, Articles!$A$2:$A$31,0))="FG", IFERROR(INDEX(MPS!E5:E201, MATCH($B101, MPS!$A$4:$A$200,0)), 0), IFERROR(SUMPRODUCT((Nomenclature!$B$2:$B$200=$B101)*(Nomenclature!$C$2:$C$200)*(IFERROR(INDEX(MPS!E5:E201, MATCH(Nomenclature!$A$2:$A$200, MPS!$A$4:$A$200,0)),0))),0)))</f>
        <v>0</v>
      </c>
      <c r="G102" s="4">
        <f>IF($B101="",0, IF(INDEX(Articles!$C$2:$C$31, MATCH($B101, Articles!$A$2:$A$31,0))="FG", IFERROR(INDEX(MPS!F5:F201, MATCH($B101, MPS!$A$4:$A$200,0)), 0), IFERROR(SUMPRODUCT((Nomenclature!$B$2:$B$200=$B101)*(Nomenclature!$C$2:$C$200)*(IFERROR(INDEX(MPS!F5:F201, MATCH(Nomenclature!$A$2:$A$200, MPS!$A$4:$A$200,0)),0))),0)))</f>
        <v>0</v>
      </c>
      <c r="H102" s="4">
        <f>IF($B101="",0, IF(INDEX(Articles!$C$2:$C$31, MATCH($B101, Articles!$A$2:$A$31,0))="FG", IFERROR(INDEX(MPS!G5:G201, MATCH($B101, MPS!$A$4:$A$200,0)), 0), IFERROR(SUMPRODUCT((Nomenclature!$B$2:$B$200=$B101)*(Nomenclature!$C$2:$C$200)*(IFERROR(INDEX(MPS!G5:G201, MATCH(Nomenclature!$A$2:$A$200, MPS!$A$4:$A$200,0)),0))),0)))</f>
        <v>0</v>
      </c>
      <c r="I102" s="4">
        <f>IF($B101="",0, IF(INDEX(Articles!$C$2:$C$31, MATCH($B101, Articles!$A$2:$A$31,0))="FG", IFERROR(INDEX(MPS!H5:H201, MATCH($B101, MPS!$A$4:$A$200,0)), 0), IFERROR(SUMPRODUCT((Nomenclature!$B$2:$B$200=$B101)*(Nomenclature!$C$2:$C$200)*(IFERROR(INDEX(MPS!H5:H201, MATCH(Nomenclature!$A$2:$A$200, MPS!$A$4:$A$200,0)),0))),0)))</f>
        <v>0</v>
      </c>
      <c r="J102" s="4">
        <f>IF($B101="",0, IF(INDEX(Articles!$C$2:$C$31, MATCH($B101, Articles!$A$2:$A$31,0))="FG", IFERROR(INDEX(MPS!I5:I201, MATCH($B101, MPS!$A$4:$A$200,0)), 0), IFERROR(SUMPRODUCT((Nomenclature!$B$2:$B$200=$B101)*(Nomenclature!$C$2:$C$200)*(IFERROR(INDEX(MPS!I5:I201, MATCH(Nomenclature!$A$2:$A$200, MPS!$A$4:$A$200,0)),0))),0)))</f>
        <v>0</v>
      </c>
      <c r="K102" s="4">
        <f>IF($B101="",0, IF(INDEX(Articles!$C$2:$C$31, MATCH($B101, Articles!$A$2:$A$31,0))="FG", IFERROR(INDEX(MPS!J5:J201, MATCH($B101, MPS!$A$4:$A$200,0)), 0), IFERROR(SUMPRODUCT((Nomenclature!$B$2:$B$200=$B101)*(Nomenclature!$C$2:$C$200)*(IFERROR(INDEX(MPS!J5:J201, MATCH(Nomenclature!$A$2:$A$200, MPS!$A$4:$A$200,0)),0))),0)))</f>
        <v>0</v>
      </c>
      <c r="L102" s="4">
        <f>IF($B101="",0, IF(INDEX(Articles!$C$2:$C$31, MATCH($B101, Articles!$A$2:$A$31,0))="FG", IFERROR(INDEX(MPS!K5:K201, MATCH($B101, MPS!$A$4:$A$200,0)), 0), IFERROR(SUMPRODUCT((Nomenclature!$B$2:$B$200=$B101)*(Nomenclature!$C$2:$C$200)*(IFERROR(INDEX(MPS!K5:K201, MATCH(Nomenclature!$A$2:$A$200, MPS!$A$4:$A$200,0)),0))),0)))</f>
        <v>0</v>
      </c>
      <c r="M102" s="4">
        <f>IF($B101="",0, IF(INDEX(Articles!$C$2:$C$31, MATCH($B101, Articles!$A$2:$A$31,0))="FG", IFERROR(INDEX(MPS!L5:L201, MATCH($B101, MPS!$A$4:$A$200,0)), 0), IFERROR(SUMPRODUCT((Nomenclature!$B$2:$B$200=$B101)*(Nomenclature!$C$2:$C$200)*(IFERROR(INDEX(MPS!L5:L201, MATCH(Nomenclature!$A$2:$A$200, MPS!$A$4:$A$200,0)),0))),0)))</f>
        <v>0</v>
      </c>
      <c r="N102" s="4">
        <f>IF($B101="",0, IF(INDEX(Articles!$C$2:$C$31, MATCH($B101, Articles!$A$2:$A$31,0))="FG", IFERROR(INDEX(MPS!M5:M201, MATCH($B101, MPS!$A$4:$A$200,0)), 0), IFERROR(SUMPRODUCT((Nomenclature!$B$2:$B$200=$B101)*(Nomenclature!$C$2:$C$200)*(IFERROR(INDEX(MPS!M5:M201, MATCH(Nomenclature!$A$2:$A$200, MPS!$A$4:$A$200,0)),0))),0)))</f>
        <v>0</v>
      </c>
    </row>
    <row r="103" spans="1:18">
      <c r="A103" s="2" t="s">
        <v>53</v>
      </c>
      <c r="B103" s="6" t="s">
        <v>40</v>
      </c>
      <c r="C103" s="4">
        <f>IF($B101="",0, IFERROR(INDEX(Réceptions!B4:B201, MATCH($B101, Réceptions!$A$3:$A$200, 0)), 0))</f>
        <v>0</v>
      </c>
      <c r="D103" s="4">
        <f>IF($B101="",0, IFERROR(INDEX(Réceptions!C4:C201, MATCH($B101, Réceptions!$A$3:$A$200, 0)), 0))</f>
        <v>0</v>
      </c>
      <c r="E103" s="4">
        <f>IF($B101="",0, IFERROR(INDEX(Réceptions!D4:D201, MATCH($B101, Réceptions!$A$3:$A$200, 0)), 0))</f>
        <v>0</v>
      </c>
      <c r="F103" s="4">
        <f>IF($B101="",0, IFERROR(INDEX(Réceptions!E4:E201, MATCH($B101, Réceptions!$A$3:$A$200, 0)), 0))</f>
        <v>0</v>
      </c>
      <c r="G103" s="4">
        <f>IF($B101="",0, IFERROR(INDEX(Réceptions!F4:F201, MATCH($B101, Réceptions!$A$3:$A$200, 0)), 0))</f>
        <v>0</v>
      </c>
      <c r="H103" s="4">
        <f>IF($B101="",0, IFERROR(INDEX(Réceptions!G4:G201, MATCH($B101, Réceptions!$A$3:$A$200, 0)), 0))</f>
        <v>0</v>
      </c>
      <c r="I103" s="4">
        <f>IF($B101="",0, IFERROR(INDEX(Réceptions!H4:H201, MATCH($B101, Réceptions!$A$3:$A$200, 0)), 0))</f>
        <v>0</v>
      </c>
      <c r="J103" s="4">
        <f>IF($B101="",0, IFERROR(INDEX(Réceptions!I4:I201, MATCH($B101, Réceptions!$A$3:$A$200, 0)), 0))</f>
        <v>0</v>
      </c>
      <c r="K103" s="4">
        <f>IF($B101="",0, IFERROR(INDEX(Réceptions!J4:J201, MATCH($B101, Réceptions!$A$3:$A$200, 0)), 0))</f>
        <v>0</v>
      </c>
      <c r="L103" s="4">
        <f>IF($B101="",0, IFERROR(INDEX(Réceptions!K4:K201, MATCH($B101, Réceptions!$A$3:$A$200, 0)), 0))</f>
        <v>0</v>
      </c>
      <c r="M103" s="4">
        <f>IF($B101="",0, IFERROR(INDEX(Réceptions!L4:L201, MATCH($B101, Réceptions!$A$3:$A$200, 0)), 0))</f>
        <v>0</v>
      </c>
      <c r="N103" s="4">
        <f>IF($B101="",0, IFERROR(INDEX(Réceptions!M4:M201, MATCH($B101, Réceptions!$A$3:$A$200, 0)), 0))</f>
        <v>0</v>
      </c>
    </row>
    <row r="104" spans="1:18">
      <c r="A104" s="2" t="s">
        <v>54</v>
      </c>
      <c r="C104" s="4">
        <f>IF($B101="",0, C103 + C103 + C106 - C102)</f>
        <v>0</v>
      </c>
      <c r="D104" s="4">
        <f>IF($B101="",0, C104 + D103 + D106 - D102)</f>
        <v>0</v>
      </c>
      <c r="E104" s="4">
        <f>IF($B101="",0, D104 + E103 + E106 - E102)</f>
        <v>0</v>
      </c>
      <c r="F104" s="4">
        <f>IF($B101="",0, E104 + F103 + F106 - F102)</f>
        <v>0</v>
      </c>
      <c r="G104" s="4">
        <f>IF($B101="",0, F104 + G103 + G106 - G102)</f>
        <v>0</v>
      </c>
      <c r="H104" s="4">
        <f>IF($B101="",0, G104 + H103 + H106 - H102)</f>
        <v>0</v>
      </c>
      <c r="I104" s="4">
        <f>IF($B101="",0, H104 + I103 + I106 - I102)</f>
        <v>0</v>
      </c>
      <c r="J104" s="4">
        <f>IF($B101="",0, I104 + J103 + J106 - J102)</f>
        <v>0</v>
      </c>
      <c r="K104" s="4">
        <f>IF($B101="",0, J104 + K103 + K106 - K102)</f>
        <v>0</v>
      </c>
      <c r="L104" s="4">
        <f>IF($B101="",0, K104 + L103 + L106 - L102)</f>
        <v>0</v>
      </c>
      <c r="M104" s="4">
        <f>IF($B101="",0, L104 + M103 + M106 - M102)</f>
        <v>0</v>
      </c>
      <c r="N104" s="4">
        <f>IF($B101="",0, M104 + N103 + N106 - N102)</f>
        <v>0</v>
      </c>
    </row>
    <row r="105" spans="1:18">
      <c r="A105" s="2" t="s">
        <v>55</v>
      </c>
      <c r="C105" s="4">
        <f>IF($B101="",0, MAX(0, C102 + C102 - (C103 + C103)))</f>
        <v>0</v>
      </c>
      <c r="D105" s="4">
        <f>IF($B101="",0, MAX(0, C102 + D102 - (C104 + D103)))</f>
        <v>0</v>
      </c>
      <c r="E105" s="4">
        <f>IF($B101="",0, MAX(0, C102 + E102 - (D104 + E103)))</f>
        <v>0</v>
      </c>
      <c r="F105" s="4">
        <f>IF($B101="",0, MAX(0, C102 + F102 - (E104 + F103)))</f>
        <v>0</v>
      </c>
      <c r="G105" s="4">
        <f>IF($B101="",0, MAX(0, C102 + G102 - (F104 + G103)))</f>
        <v>0</v>
      </c>
      <c r="H105" s="4">
        <f>IF($B101="",0, MAX(0, C102 + H102 - (G104 + H103)))</f>
        <v>0</v>
      </c>
      <c r="I105" s="4">
        <f>IF($B101="",0, MAX(0, C102 + I102 - (H104 + I103)))</f>
        <v>0</v>
      </c>
      <c r="J105" s="4">
        <f>IF($B101="",0, MAX(0, C102 + J102 - (I104 + J103)))</f>
        <v>0</v>
      </c>
      <c r="K105" s="4">
        <f>IF($B101="",0, MAX(0, C102 + K102 - (J104 + K103)))</f>
        <v>0</v>
      </c>
      <c r="L105" s="4">
        <f>IF($B101="",0, MAX(0, C102 + L102 - (K104 + L103)))</f>
        <v>0</v>
      </c>
      <c r="M105" s="4">
        <f>IF($B101="",0, MAX(0, C102 + M102 - (L104 + M103)))</f>
        <v>0</v>
      </c>
      <c r="N105" s="4">
        <f>IF($B101="",0, MAX(0, C102 + N102 - (M104 + N103)))</f>
        <v>0</v>
      </c>
      <c r="O105" s="6" t="s">
        <v>28</v>
      </c>
      <c r="P105" s="6">
        <f>IF($B101="", "", IFERROR(INDEX(Articles!$E$2:$E$31, MATCH($B101, Articles!$A$2:$A$31,0)),"L4L"))</f>
        <v>0</v>
      </c>
    </row>
    <row r="106" spans="1:18">
      <c r="A106" s="2" t="s">
        <v>56</v>
      </c>
      <c r="C106" s="4">
        <f>IF($B101="",0, IF(C105=0,0, IF($P105="L4L",C105, ROUNDUP(C105/MAX(1,$P106),0)*MAX(1,$P106))))</f>
        <v>0</v>
      </c>
      <c r="D106" s="4">
        <f>IF($B101="",0, IF(D105=0,0, IF($P105="L4L",D105, ROUNDUP(D105/MAX(1,$P106),0)*MAX(1,$P106))))</f>
        <v>0</v>
      </c>
      <c r="E106" s="4">
        <f>IF($B101="",0, IF(E105=0,0, IF($P105="L4L",E105, ROUNDUP(E105/MAX(1,$P106),0)*MAX(1,$P106))))</f>
        <v>0</v>
      </c>
      <c r="F106" s="4">
        <f>IF($B101="",0, IF(F105=0,0, IF($P105="L4L",F105, ROUNDUP(F105/MAX(1,$P106),0)*MAX(1,$P106))))</f>
        <v>0</v>
      </c>
      <c r="G106" s="4">
        <f>IF($B101="",0, IF(G105=0,0, IF($P105="L4L",G105, ROUNDUP(G105/MAX(1,$P106),0)*MAX(1,$P106))))</f>
        <v>0</v>
      </c>
      <c r="H106" s="4">
        <f>IF($B101="",0, IF(H105=0,0, IF($P105="L4L",H105, ROUNDUP(H105/MAX(1,$P106),0)*MAX(1,$P106))))</f>
        <v>0</v>
      </c>
      <c r="I106" s="4">
        <f>IF($B101="",0, IF(I105=0,0, IF($P105="L4L",I105, ROUNDUP(I105/MAX(1,$P106),0)*MAX(1,$P106))))</f>
        <v>0</v>
      </c>
      <c r="J106" s="4">
        <f>IF($B101="",0, IF(J105=0,0, IF($P105="L4L",J105, ROUNDUP(J105/MAX(1,$P106),0)*MAX(1,$P106))))</f>
        <v>0</v>
      </c>
      <c r="K106" s="4">
        <f>IF($B101="",0, IF(K105=0,0, IF($P105="L4L",K105, ROUNDUP(K105/MAX(1,$P106),0)*MAX(1,$P106))))</f>
        <v>0</v>
      </c>
      <c r="L106" s="4">
        <f>IF($B101="",0, IF(L105=0,0, IF($P105="L4L",L105, ROUNDUP(L105/MAX(1,$P106),0)*MAX(1,$P106))))</f>
        <v>0</v>
      </c>
      <c r="M106" s="4">
        <f>IF($B101="",0, IF(M105=0,0, IF($P105="L4L",M105, ROUNDUP(M105/MAX(1,$P106),0)*MAX(1,$P106))))</f>
        <v>0</v>
      </c>
      <c r="N106" s="4">
        <f>IF($B101="",0, IF(N105=0,0, IF($P105="L4L",N105, ROUNDUP(N105/MAX(1,$P106),0)*MAX(1,$P106))))</f>
        <v>0</v>
      </c>
      <c r="O106" s="6" t="s">
        <v>59</v>
      </c>
      <c r="P106" s="4">
        <f>IF($B101="",0, IFERROR(INDEX(Articles!$F$2:$F$31, MATCH($B101, Articles!$A$2:$A$31,0)),0))</f>
        <v>0</v>
      </c>
    </row>
    <row r="107" spans="1:18">
      <c r="A107" s="2" t="s">
        <v>57</v>
      </c>
      <c r="C107" s="4">
        <f>IF($B101="",0, IFERROR(INDEX(C106:N106, 1, 1+R101), 0))</f>
        <v>0</v>
      </c>
      <c r="D107" s="4">
        <f>IF($B101="",0, IFERROR(INDEX(C106:N106, 1, 2+R101), 0))</f>
        <v>0</v>
      </c>
      <c r="E107" s="4">
        <f>IF($B101="",0, IFERROR(INDEX(C106:N106, 1, 3+R101), 0))</f>
        <v>0</v>
      </c>
      <c r="F107" s="4">
        <f>IF($B101="",0, IFERROR(INDEX(C106:N106, 1, 4+R101), 0))</f>
        <v>0</v>
      </c>
      <c r="G107" s="4">
        <f>IF($B101="",0, IFERROR(INDEX(C106:N106, 1, 5+R101), 0))</f>
        <v>0</v>
      </c>
      <c r="H107" s="4">
        <f>IF($B101="",0, IFERROR(INDEX(C106:N106, 1, 6+R101), 0))</f>
        <v>0</v>
      </c>
      <c r="I107" s="4">
        <f>IF($B101="",0, IFERROR(INDEX(C106:N106, 1, 7+R101), 0))</f>
        <v>0</v>
      </c>
      <c r="J107" s="4">
        <f>IF($B101="",0, IFERROR(INDEX(C106:N106, 1, 8+R101), 0))</f>
        <v>0</v>
      </c>
      <c r="K107" s="4">
        <f>IF($B101="",0, IFERROR(INDEX(C106:N106, 1, 9+R101), 0))</f>
        <v>0</v>
      </c>
      <c r="L107" s="4">
        <f>IF($B101="",0, IFERROR(INDEX(C106:N106, 1, 10+R101), 0))</f>
        <v>0</v>
      </c>
      <c r="M107" s="4">
        <f>IF($B101="",0, IFERROR(INDEX(C106:N106, 1, 11+R101), 0))</f>
        <v>0</v>
      </c>
      <c r="N107" s="4">
        <f>IF($B101="",0, IFERROR(INDEX(C106:N106, 1, 12+R101), 0))</f>
        <v>0</v>
      </c>
    </row>
    <row r="109" spans="1:18">
      <c r="A109" s="2" t="s">
        <v>33</v>
      </c>
      <c r="B109" s="6">
        <f>IFERROR(INDEX(Articles!$A$2:$A$31,14),"")</f>
        <v>0</v>
      </c>
      <c r="O109" s="2" t="s">
        <v>25</v>
      </c>
      <c r="P109" s="6">
        <f>IF($B109="", "", IFERROR(INDEX(Articles!$C$2:$C$31, MATCH($B109, Articles!$A$2:$A$31,0)),""))</f>
        <v>0</v>
      </c>
      <c r="Q109" s="2" t="s">
        <v>51</v>
      </c>
      <c r="R109" s="4">
        <f>IF($B109="",0, IFERROR(INDEX(Articles!$D$2:$D$31, MATCH($B109, Articles!$A$2:$A$31,0)),0))</f>
        <v>0</v>
      </c>
    </row>
    <row r="110" spans="1:18">
      <c r="A110" s="2" t="s">
        <v>52</v>
      </c>
      <c r="B110" s="6" t="s">
        <v>58</v>
      </c>
      <c r="C110" s="4">
        <f>IF($B109="",0, IF(INDEX(Articles!$C$2:$C$31, MATCH($B109, Articles!$A$2:$A$31,0))="FG", IFERROR(INDEX(MPS!B5:B201, MATCH($B109, MPS!$A$4:$A$200,0)), 0), IFERROR(SUMPRODUCT((Nomenclature!$B$2:$B$200=$B109)*(Nomenclature!$C$2:$C$200)*(IFERROR(INDEX(MPS!B5:B201, MATCH(Nomenclature!$A$2:$A$200, MPS!$A$4:$A$200,0)),0))),0)))</f>
        <v>0</v>
      </c>
      <c r="D110" s="4">
        <f>IF($B109="",0, IF(INDEX(Articles!$C$2:$C$31, MATCH($B109, Articles!$A$2:$A$31,0))="FG", IFERROR(INDEX(MPS!C5:C201, MATCH($B109, MPS!$A$4:$A$200,0)), 0), IFERROR(SUMPRODUCT((Nomenclature!$B$2:$B$200=$B109)*(Nomenclature!$C$2:$C$200)*(IFERROR(INDEX(MPS!C5:C201, MATCH(Nomenclature!$A$2:$A$200, MPS!$A$4:$A$200,0)),0))),0)))</f>
        <v>0</v>
      </c>
      <c r="E110" s="4">
        <f>IF($B109="",0, IF(INDEX(Articles!$C$2:$C$31, MATCH($B109, Articles!$A$2:$A$31,0))="FG", IFERROR(INDEX(MPS!D5:D201, MATCH($B109, MPS!$A$4:$A$200,0)), 0), IFERROR(SUMPRODUCT((Nomenclature!$B$2:$B$200=$B109)*(Nomenclature!$C$2:$C$200)*(IFERROR(INDEX(MPS!D5:D201, MATCH(Nomenclature!$A$2:$A$200, MPS!$A$4:$A$200,0)),0))),0)))</f>
        <v>0</v>
      </c>
      <c r="F110" s="4">
        <f>IF($B109="",0, IF(INDEX(Articles!$C$2:$C$31, MATCH($B109, Articles!$A$2:$A$31,0))="FG", IFERROR(INDEX(MPS!E5:E201, MATCH($B109, MPS!$A$4:$A$200,0)), 0), IFERROR(SUMPRODUCT((Nomenclature!$B$2:$B$200=$B109)*(Nomenclature!$C$2:$C$200)*(IFERROR(INDEX(MPS!E5:E201, MATCH(Nomenclature!$A$2:$A$200, MPS!$A$4:$A$200,0)),0))),0)))</f>
        <v>0</v>
      </c>
      <c r="G110" s="4">
        <f>IF($B109="",0, IF(INDEX(Articles!$C$2:$C$31, MATCH($B109, Articles!$A$2:$A$31,0))="FG", IFERROR(INDEX(MPS!F5:F201, MATCH($B109, MPS!$A$4:$A$200,0)), 0), IFERROR(SUMPRODUCT((Nomenclature!$B$2:$B$200=$B109)*(Nomenclature!$C$2:$C$200)*(IFERROR(INDEX(MPS!F5:F201, MATCH(Nomenclature!$A$2:$A$200, MPS!$A$4:$A$200,0)),0))),0)))</f>
        <v>0</v>
      </c>
      <c r="H110" s="4">
        <f>IF($B109="",0, IF(INDEX(Articles!$C$2:$C$31, MATCH($B109, Articles!$A$2:$A$31,0))="FG", IFERROR(INDEX(MPS!G5:G201, MATCH($B109, MPS!$A$4:$A$200,0)), 0), IFERROR(SUMPRODUCT((Nomenclature!$B$2:$B$200=$B109)*(Nomenclature!$C$2:$C$200)*(IFERROR(INDEX(MPS!G5:G201, MATCH(Nomenclature!$A$2:$A$200, MPS!$A$4:$A$200,0)),0))),0)))</f>
        <v>0</v>
      </c>
      <c r="I110" s="4">
        <f>IF($B109="",0, IF(INDEX(Articles!$C$2:$C$31, MATCH($B109, Articles!$A$2:$A$31,0))="FG", IFERROR(INDEX(MPS!H5:H201, MATCH($B109, MPS!$A$4:$A$200,0)), 0), IFERROR(SUMPRODUCT((Nomenclature!$B$2:$B$200=$B109)*(Nomenclature!$C$2:$C$200)*(IFERROR(INDEX(MPS!H5:H201, MATCH(Nomenclature!$A$2:$A$200, MPS!$A$4:$A$200,0)),0))),0)))</f>
        <v>0</v>
      </c>
      <c r="J110" s="4">
        <f>IF($B109="",0, IF(INDEX(Articles!$C$2:$C$31, MATCH($B109, Articles!$A$2:$A$31,0))="FG", IFERROR(INDEX(MPS!I5:I201, MATCH($B109, MPS!$A$4:$A$200,0)), 0), IFERROR(SUMPRODUCT((Nomenclature!$B$2:$B$200=$B109)*(Nomenclature!$C$2:$C$200)*(IFERROR(INDEX(MPS!I5:I201, MATCH(Nomenclature!$A$2:$A$200, MPS!$A$4:$A$200,0)),0))),0)))</f>
        <v>0</v>
      </c>
      <c r="K110" s="4">
        <f>IF($B109="",0, IF(INDEX(Articles!$C$2:$C$31, MATCH($B109, Articles!$A$2:$A$31,0))="FG", IFERROR(INDEX(MPS!J5:J201, MATCH($B109, MPS!$A$4:$A$200,0)), 0), IFERROR(SUMPRODUCT((Nomenclature!$B$2:$B$200=$B109)*(Nomenclature!$C$2:$C$200)*(IFERROR(INDEX(MPS!J5:J201, MATCH(Nomenclature!$A$2:$A$200, MPS!$A$4:$A$200,0)),0))),0)))</f>
        <v>0</v>
      </c>
      <c r="L110" s="4">
        <f>IF($B109="",0, IF(INDEX(Articles!$C$2:$C$31, MATCH($B109, Articles!$A$2:$A$31,0))="FG", IFERROR(INDEX(MPS!K5:K201, MATCH($B109, MPS!$A$4:$A$200,0)), 0), IFERROR(SUMPRODUCT((Nomenclature!$B$2:$B$200=$B109)*(Nomenclature!$C$2:$C$200)*(IFERROR(INDEX(MPS!K5:K201, MATCH(Nomenclature!$A$2:$A$200, MPS!$A$4:$A$200,0)),0))),0)))</f>
        <v>0</v>
      </c>
      <c r="M110" s="4">
        <f>IF($B109="",0, IF(INDEX(Articles!$C$2:$C$31, MATCH($B109, Articles!$A$2:$A$31,0))="FG", IFERROR(INDEX(MPS!L5:L201, MATCH($B109, MPS!$A$4:$A$200,0)), 0), IFERROR(SUMPRODUCT((Nomenclature!$B$2:$B$200=$B109)*(Nomenclature!$C$2:$C$200)*(IFERROR(INDEX(MPS!L5:L201, MATCH(Nomenclature!$A$2:$A$200, MPS!$A$4:$A$200,0)),0))),0)))</f>
        <v>0</v>
      </c>
      <c r="N110" s="4">
        <f>IF($B109="",0, IF(INDEX(Articles!$C$2:$C$31, MATCH($B109, Articles!$A$2:$A$31,0))="FG", IFERROR(INDEX(MPS!M5:M201, MATCH($B109, MPS!$A$4:$A$200,0)), 0), IFERROR(SUMPRODUCT((Nomenclature!$B$2:$B$200=$B109)*(Nomenclature!$C$2:$C$200)*(IFERROR(INDEX(MPS!M5:M201, MATCH(Nomenclature!$A$2:$A$200, MPS!$A$4:$A$200,0)),0))),0)))</f>
        <v>0</v>
      </c>
    </row>
    <row r="111" spans="1:18">
      <c r="A111" s="2" t="s">
        <v>53</v>
      </c>
      <c r="B111" s="6" t="s">
        <v>40</v>
      </c>
      <c r="C111" s="4">
        <f>IF($B109="",0, IFERROR(INDEX(Réceptions!B4:B201, MATCH($B109, Réceptions!$A$3:$A$200, 0)), 0))</f>
        <v>0</v>
      </c>
      <c r="D111" s="4">
        <f>IF($B109="",0, IFERROR(INDEX(Réceptions!C4:C201, MATCH($B109, Réceptions!$A$3:$A$200, 0)), 0))</f>
        <v>0</v>
      </c>
      <c r="E111" s="4">
        <f>IF($B109="",0, IFERROR(INDEX(Réceptions!D4:D201, MATCH($B109, Réceptions!$A$3:$A$200, 0)), 0))</f>
        <v>0</v>
      </c>
      <c r="F111" s="4">
        <f>IF($B109="",0, IFERROR(INDEX(Réceptions!E4:E201, MATCH($B109, Réceptions!$A$3:$A$200, 0)), 0))</f>
        <v>0</v>
      </c>
      <c r="G111" s="4">
        <f>IF($B109="",0, IFERROR(INDEX(Réceptions!F4:F201, MATCH($B109, Réceptions!$A$3:$A$200, 0)), 0))</f>
        <v>0</v>
      </c>
      <c r="H111" s="4">
        <f>IF($B109="",0, IFERROR(INDEX(Réceptions!G4:G201, MATCH($B109, Réceptions!$A$3:$A$200, 0)), 0))</f>
        <v>0</v>
      </c>
      <c r="I111" s="4">
        <f>IF($B109="",0, IFERROR(INDEX(Réceptions!H4:H201, MATCH($B109, Réceptions!$A$3:$A$200, 0)), 0))</f>
        <v>0</v>
      </c>
      <c r="J111" s="4">
        <f>IF($B109="",0, IFERROR(INDEX(Réceptions!I4:I201, MATCH($B109, Réceptions!$A$3:$A$200, 0)), 0))</f>
        <v>0</v>
      </c>
      <c r="K111" s="4">
        <f>IF($B109="",0, IFERROR(INDEX(Réceptions!J4:J201, MATCH($B109, Réceptions!$A$3:$A$200, 0)), 0))</f>
        <v>0</v>
      </c>
      <c r="L111" s="4">
        <f>IF($B109="",0, IFERROR(INDEX(Réceptions!K4:K201, MATCH($B109, Réceptions!$A$3:$A$200, 0)), 0))</f>
        <v>0</v>
      </c>
      <c r="M111" s="4">
        <f>IF($B109="",0, IFERROR(INDEX(Réceptions!L4:L201, MATCH($B109, Réceptions!$A$3:$A$200, 0)), 0))</f>
        <v>0</v>
      </c>
      <c r="N111" s="4">
        <f>IF($B109="",0, IFERROR(INDEX(Réceptions!M4:M201, MATCH($B109, Réceptions!$A$3:$A$200, 0)), 0))</f>
        <v>0</v>
      </c>
    </row>
    <row r="112" spans="1:18">
      <c r="A112" s="2" t="s">
        <v>54</v>
      </c>
      <c r="C112" s="4">
        <f>IF($B109="",0, C111 + C111 + C114 - C110)</f>
        <v>0</v>
      </c>
      <c r="D112" s="4">
        <f>IF($B109="",0, C112 + D111 + D114 - D110)</f>
        <v>0</v>
      </c>
      <c r="E112" s="4">
        <f>IF($B109="",0, D112 + E111 + E114 - E110)</f>
        <v>0</v>
      </c>
      <c r="F112" s="4">
        <f>IF($B109="",0, E112 + F111 + F114 - F110)</f>
        <v>0</v>
      </c>
      <c r="G112" s="4">
        <f>IF($B109="",0, F112 + G111 + G114 - G110)</f>
        <v>0</v>
      </c>
      <c r="H112" s="4">
        <f>IF($B109="",0, G112 + H111 + H114 - H110)</f>
        <v>0</v>
      </c>
      <c r="I112" s="4">
        <f>IF($B109="",0, H112 + I111 + I114 - I110)</f>
        <v>0</v>
      </c>
      <c r="J112" s="4">
        <f>IF($B109="",0, I112 + J111 + J114 - J110)</f>
        <v>0</v>
      </c>
      <c r="K112" s="4">
        <f>IF($B109="",0, J112 + K111 + K114 - K110)</f>
        <v>0</v>
      </c>
      <c r="L112" s="4">
        <f>IF($B109="",0, K112 + L111 + L114 - L110)</f>
        <v>0</v>
      </c>
      <c r="M112" s="4">
        <f>IF($B109="",0, L112 + M111 + M114 - M110)</f>
        <v>0</v>
      </c>
      <c r="N112" s="4">
        <f>IF($B109="",0, M112 + N111 + N114 - N110)</f>
        <v>0</v>
      </c>
    </row>
    <row r="113" spans="1:18">
      <c r="A113" s="2" t="s">
        <v>55</v>
      </c>
      <c r="C113" s="4">
        <f>IF($B109="",0, MAX(0, C110 + C110 - (C111 + C111)))</f>
        <v>0</v>
      </c>
      <c r="D113" s="4">
        <f>IF($B109="",0, MAX(0, C110 + D110 - (C112 + D111)))</f>
        <v>0</v>
      </c>
      <c r="E113" s="4">
        <f>IF($B109="",0, MAX(0, C110 + E110 - (D112 + E111)))</f>
        <v>0</v>
      </c>
      <c r="F113" s="4">
        <f>IF($B109="",0, MAX(0, C110 + F110 - (E112 + F111)))</f>
        <v>0</v>
      </c>
      <c r="G113" s="4">
        <f>IF($B109="",0, MAX(0, C110 + G110 - (F112 + G111)))</f>
        <v>0</v>
      </c>
      <c r="H113" s="4">
        <f>IF($B109="",0, MAX(0, C110 + H110 - (G112 + H111)))</f>
        <v>0</v>
      </c>
      <c r="I113" s="4">
        <f>IF($B109="",0, MAX(0, C110 + I110 - (H112 + I111)))</f>
        <v>0</v>
      </c>
      <c r="J113" s="4">
        <f>IF($B109="",0, MAX(0, C110 + J110 - (I112 + J111)))</f>
        <v>0</v>
      </c>
      <c r="K113" s="4">
        <f>IF($B109="",0, MAX(0, C110 + K110 - (J112 + K111)))</f>
        <v>0</v>
      </c>
      <c r="L113" s="4">
        <f>IF($B109="",0, MAX(0, C110 + L110 - (K112 + L111)))</f>
        <v>0</v>
      </c>
      <c r="M113" s="4">
        <f>IF($B109="",0, MAX(0, C110 + M110 - (L112 + M111)))</f>
        <v>0</v>
      </c>
      <c r="N113" s="4">
        <f>IF($B109="",0, MAX(0, C110 + N110 - (M112 + N111)))</f>
        <v>0</v>
      </c>
      <c r="O113" s="6" t="s">
        <v>28</v>
      </c>
      <c r="P113" s="6">
        <f>IF($B109="", "", IFERROR(INDEX(Articles!$E$2:$E$31, MATCH($B109, Articles!$A$2:$A$31,0)),"L4L"))</f>
        <v>0</v>
      </c>
    </row>
    <row r="114" spans="1:18">
      <c r="A114" s="2" t="s">
        <v>56</v>
      </c>
      <c r="C114" s="4">
        <f>IF($B109="",0, IF(C113=0,0, IF($P113="L4L",C113, ROUNDUP(C113/MAX(1,$P114),0)*MAX(1,$P114))))</f>
        <v>0</v>
      </c>
      <c r="D114" s="4">
        <f>IF($B109="",0, IF(D113=0,0, IF($P113="L4L",D113, ROUNDUP(D113/MAX(1,$P114),0)*MAX(1,$P114))))</f>
        <v>0</v>
      </c>
      <c r="E114" s="4">
        <f>IF($B109="",0, IF(E113=0,0, IF($P113="L4L",E113, ROUNDUP(E113/MAX(1,$P114),0)*MAX(1,$P114))))</f>
        <v>0</v>
      </c>
      <c r="F114" s="4">
        <f>IF($B109="",0, IF(F113=0,0, IF($P113="L4L",F113, ROUNDUP(F113/MAX(1,$P114),0)*MAX(1,$P114))))</f>
        <v>0</v>
      </c>
      <c r="G114" s="4">
        <f>IF($B109="",0, IF(G113=0,0, IF($P113="L4L",G113, ROUNDUP(G113/MAX(1,$P114),0)*MAX(1,$P114))))</f>
        <v>0</v>
      </c>
      <c r="H114" s="4">
        <f>IF($B109="",0, IF(H113=0,0, IF($P113="L4L",H113, ROUNDUP(H113/MAX(1,$P114),0)*MAX(1,$P114))))</f>
        <v>0</v>
      </c>
      <c r="I114" s="4">
        <f>IF($B109="",0, IF(I113=0,0, IF($P113="L4L",I113, ROUNDUP(I113/MAX(1,$P114),0)*MAX(1,$P114))))</f>
        <v>0</v>
      </c>
      <c r="J114" s="4">
        <f>IF($B109="",0, IF(J113=0,0, IF($P113="L4L",J113, ROUNDUP(J113/MAX(1,$P114),0)*MAX(1,$P114))))</f>
        <v>0</v>
      </c>
      <c r="K114" s="4">
        <f>IF($B109="",0, IF(K113=0,0, IF($P113="L4L",K113, ROUNDUP(K113/MAX(1,$P114),0)*MAX(1,$P114))))</f>
        <v>0</v>
      </c>
      <c r="L114" s="4">
        <f>IF($B109="",0, IF(L113=0,0, IF($P113="L4L",L113, ROUNDUP(L113/MAX(1,$P114),0)*MAX(1,$P114))))</f>
        <v>0</v>
      </c>
      <c r="M114" s="4">
        <f>IF($B109="",0, IF(M113=0,0, IF($P113="L4L",M113, ROUNDUP(M113/MAX(1,$P114),0)*MAX(1,$P114))))</f>
        <v>0</v>
      </c>
      <c r="N114" s="4">
        <f>IF($B109="",0, IF(N113=0,0, IF($P113="L4L",N113, ROUNDUP(N113/MAX(1,$P114),0)*MAX(1,$P114))))</f>
        <v>0</v>
      </c>
      <c r="O114" s="6" t="s">
        <v>59</v>
      </c>
      <c r="P114" s="4">
        <f>IF($B109="",0, IFERROR(INDEX(Articles!$F$2:$F$31, MATCH($B109, Articles!$A$2:$A$31,0)),0))</f>
        <v>0</v>
      </c>
    </row>
    <row r="115" spans="1:18">
      <c r="A115" s="2" t="s">
        <v>57</v>
      </c>
      <c r="C115" s="4">
        <f>IF($B109="",0, IFERROR(INDEX(C114:N114, 1, 1+R109), 0))</f>
        <v>0</v>
      </c>
      <c r="D115" s="4">
        <f>IF($B109="",0, IFERROR(INDEX(C114:N114, 1, 2+R109), 0))</f>
        <v>0</v>
      </c>
      <c r="E115" s="4">
        <f>IF($B109="",0, IFERROR(INDEX(C114:N114, 1, 3+R109), 0))</f>
        <v>0</v>
      </c>
      <c r="F115" s="4">
        <f>IF($B109="",0, IFERROR(INDEX(C114:N114, 1, 4+R109), 0))</f>
        <v>0</v>
      </c>
      <c r="G115" s="4">
        <f>IF($B109="",0, IFERROR(INDEX(C114:N114, 1, 5+R109), 0))</f>
        <v>0</v>
      </c>
      <c r="H115" s="4">
        <f>IF($B109="",0, IFERROR(INDEX(C114:N114, 1, 6+R109), 0))</f>
        <v>0</v>
      </c>
      <c r="I115" s="4">
        <f>IF($B109="",0, IFERROR(INDEX(C114:N114, 1, 7+R109), 0))</f>
        <v>0</v>
      </c>
      <c r="J115" s="4">
        <f>IF($B109="",0, IFERROR(INDEX(C114:N114, 1, 8+R109), 0))</f>
        <v>0</v>
      </c>
      <c r="K115" s="4">
        <f>IF($B109="",0, IFERROR(INDEX(C114:N114, 1, 9+R109), 0))</f>
        <v>0</v>
      </c>
      <c r="L115" s="4">
        <f>IF($B109="",0, IFERROR(INDEX(C114:N114, 1, 10+R109), 0))</f>
        <v>0</v>
      </c>
      <c r="M115" s="4">
        <f>IF($B109="",0, IFERROR(INDEX(C114:N114, 1, 11+R109), 0))</f>
        <v>0</v>
      </c>
      <c r="N115" s="4">
        <f>IF($B109="",0, IFERROR(INDEX(C114:N114, 1, 12+R109), 0))</f>
        <v>0</v>
      </c>
    </row>
    <row r="117" spans="1:18">
      <c r="A117" s="2" t="s">
        <v>33</v>
      </c>
      <c r="B117" s="6">
        <f>IFERROR(INDEX(Articles!$A$2:$A$31,15),"")</f>
        <v>0</v>
      </c>
      <c r="O117" s="2" t="s">
        <v>25</v>
      </c>
      <c r="P117" s="6">
        <f>IF($B117="", "", IFERROR(INDEX(Articles!$C$2:$C$31, MATCH($B117, Articles!$A$2:$A$31,0)),""))</f>
        <v>0</v>
      </c>
      <c r="Q117" s="2" t="s">
        <v>51</v>
      </c>
      <c r="R117" s="4">
        <f>IF($B117="",0, IFERROR(INDEX(Articles!$D$2:$D$31, MATCH($B117, Articles!$A$2:$A$31,0)),0))</f>
        <v>0</v>
      </c>
    </row>
    <row r="118" spans="1:18">
      <c r="A118" s="2" t="s">
        <v>52</v>
      </c>
      <c r="B118" s="6" t="s">
        <v>58</v>
      </c>
      <c r="C118" s="4">
        <f>IF($B117="",0, IF(INDEX(Articles!$C$2:$C$31, MATCH($B117, Articles!$A$2:$A$31,0))="FG", IFERROR(INDEX(MPS!B5:B201, MATCH($B117, MPS!$A$4:$A$200,0)), 0), IFERROR(SUMPRODUCT((Nomenclature!$B$2:$B$200=$B117)*(Nomenclature!$C$2:$C$200)*(IFERROR(INDEX(MPS!B5:B201, MATCH(Nomenclature!$A$2:$A$200, MPS!$A$4:$A$200,0)),0))),0)))</f>
        <v>0</v>
      </c>
      <c r="D118" s="4">
        <f>IF($B117="",0, IF(INDEX(Articles!$C$2:$C$31, MATCH($B117, Articles!$A$2:$A$31,0))="FG", IFERROR(INDEX(MPS!C5:C201, MATCH($B117, MPS!$A$4:$A$200,0)), 0), IFERROR(SUMPRODUCT((Nomenclature!$B$2:$B$200=$B117)*(Nomenclature!$C$2:$C$200)*(IFERROR(INDEX(MPS!C5:C201, MATCH(Nomenclature!$A$2:$A$200, MPS!$A$4:$A$200,0)),0))),0)))</f>
        <v>0</v>
      </c>
      <c r="E118" s="4">
        <f>IF($B117="",0, IF(INDEX(Articles!$C$2:$C$31, MATCH($B117, Articles!$A$2:$A$31,0))="FG", IFERROR(INDEX(MPS!D5:D201, MATCH($B117, MPS!$A$4:$A$200,0)), 0), IFERROR(SUMPRODUCT((Nomenclature!$B$2:$B$200=$B117)*(Nomenclature!$C$2:$C$200)*(IFERROR(INDEX(MPS!D5:D201, MATCH(Nomenclature!$A$2:$A$200, MPS!$A$4:$A$200,0)),0))),0)))</f>
        <v>0</v>
      </c>
      <c r="F118" s="4">
        <f>IF($B117="",0, IF(INDEX(Articles!$C$2:$C$31, MATCH($B117, Articles!$A$2:$A$31,0))="FG", IFERROR(INDEX(MPS!E5:E201, MATCH($B117, MPS!$A$4:$A$200,0)), 0), IFERROR(SUMPRODUCT((Nomenclature!$B$2:$B$200=$B117)*(Nomenclature!$C$2:$C$200)*(IFERROR(INDEX(MPS!E5:E201, MATCH(Nomenclature!$A$2:$A$200, MPS!$A$4:$A$200,0)),0))),0)))</f>
        <v>0</v>
      </c>
      <c r="G118" s="4">
        <f>IF($B117="",0, IF(INDEX(Articles!$C$2:$C$31, MATCH($B117, Articles!$A$2:$A$31,0))="FG", IFERROR(INDEX(MPS!F5:F201, MATCH($B117, MPS!$A$4:$A$200,0)), 0), IFERROR(SUMPRODUCT((Nomenclature!$B$2:$B$200=$B117)*(Nomenclature!$C$2:$C$200)*(IFERROR(INDEX(MPS!F5:F201, MATCH(Nomenclature!$A$2:$A$200, MPS!$A$4:$A$200,0)),0))),0)))</f>
        <v>0</v>
      </c>
      <c r="H118" s="4">
        <f>IF($B117="",0, IF(INDEX(Articles!$C$2:$C$31, MATCH($B117, Articles!$A$2:$A$31,0))="FG", IFERROR(INDEX(MPS!G5:G201, MATCH($B117, MPS!$A$4:$A$200,0)), 0), IFERROR(SUMPRODUCT((Nomenclature!$B$2:$B$200=$B117)*(Nomenclature!$C$2:$C$200)*(IFERROR(INDEX(MPS!G5:G201, MATCH(Nomenclature!$A$2:$A$200, MPS!$A$4:$A$200,0)),0))),0)))</f>
        <v>0</v>
      </c>
      <c r="I118" s="4">
        <f>IF($B117="",0, IF(INDEX(Articles!$C$2:$C$31, MATCH($B117, Articles!$A$2:$A$31,0))="FG", IFERROR(INDEX(MPS!H5:H201, MATCH($B117, MPS!$A$4:$A$200,0)), 0), IFERROR(SUMPRODUCT((Nomenclature!$B$2:$B$200=$B117)*(Nomenclature!$C$2:$C$200)*(IFERROR(INDEX(MPS!H5:H201, MATCH(Nomenclature!$A$2:$A$200, MPS!$A$4:$A$200,0)),0))),0)))</f>
        <v>0</v>
      </c>
      <c r="J118" s="4">
        <f>IF($B117="",0, IF(INDEX(Articles!$C$2:$C$31, MATCH($B117, Articles!$A$2:$A$31,0))="FG", IFERROR(INDEX(MPS!I5:I201, MATCH($B117, MPS!$A$4:$A$200,0)), 0), IFERROR(SUMPRODUCT((Nomenclature!$B$2:$B$200=$B117)*(Nomenclature!$C$2:$C$200)*(IFERROR(INDEX(MPS!I5:I201, MATCH(Nomenclature!$A$2:$A$200, MPS!$A$4:$A$200,0)),0))),0)))</f>
        <v>0</v>
      </c>
      <c r="K118" s="4">
        <f>IF($B117="",0, IF(INDEX(Articles!$C$2:$C$31, MATCH($B117, Articles!$A$2:$A$31,0))="FG", IFERROR(INDEX(MPS!J5:J201, MATCH($B117, MPS!$A$4:$A$200,0)), 0), IFERROR(SUMPRODUCT((Nomenclature!$B$2:$B$200=$B117)*(Nomenclature!$C$2:$C$200)*(IFERROR(INDEX(MPS!J5:J201, MATCH(Nomenclature!$A$2:$A$200, MPS!$A$4:$A$200,0)),0))),0)))</f>
        <v>0</v>
      </c>
      <c r="L118" s="4">
        <f>IF($B117="",0, IF(INDEX(Articles!$C$2:$C$31, MATCH($B117, Articles!$A$2:$A$31,0))="FG", IFERROR(INDEX(MPS!K5:K201, MATCH($B117, MPS!$A$4:$A$200,0)), 0), IFERROR(SUMPRODUCT((Nomenclature!$B$2:$B$200=$B117)*(Nomenclature!$C$2:$C$200)*(IFERROR(INDEX(MPS!K5:K201, MATCH(Nomenclature!$A$2:$A$200, MPS!$A$4:$A$200,0)),0))),0)))</f>
        <v>0</v>
      </c>
      <c r="M118" s="4">
        <f>IF($B117="",0, IF(INDEX(Articles!$C$2:$C$31, MATCH($B117, Articles!$A$2:$A$31,0))="FG", IFERROR(INDEX(MPS!L5:L201, MATCH($B117, MPS!$A$4:$A$200,0)), 0), IFERROR(SUMPRODUCT((Nomenclature!$B$2:$B$200=$B117)*(Nomenclature!$C$2:$C$200)*(IFERROR(INDEX(MPS!L5:L201, MATCH(Nomenclature!$A$2:$A$200, MPS!$A$4:$A$200,0)),0))),0)))</f>
        <v>0</v>
      </c>
      <c r="N118" s="4">
        <f>IF($B117="",0, IF(INDEX(Articles!$C$2:$C$31, MATCH($B117, Articles!$A$2:$A$31,0))="FG", IFERROR(INDEX(MPS!M5:M201, MATCH($B117, MPS!$A$4:$A$200,0)), 0), IFERROR(SUMPRODUCT((Nomenclature!$B$2:$B$200=$B117)*(Nomenclature!$C$2:$C$200)*(IFERROR(INDEX(MPS!M5:M201, MATCH(Nomenclature!$A$2:$A$200, MPS!$A$4:$A$200,0)),0))),0)))</f>
        <v>0</v>
      </c>
    </row>
    <row r="119" spans="1:18">
      <c r="A119" s="2" t="s">
        <v>53</v>
      </c>
      <c r="B119" s="6" t="s">
        <v>40</v>
      </c>
      <c r="C119" s="4">
        <f>IF($B117="",0, IFERROR(INDEX(Réceptions!B4:B201, MATCH($B117, Réceptions!$A$3:$A$200, 0)), 0))</f>
        <v>0</v>
      </c>
      <c r="D119" s="4">
        <f>IF($B117="",0, IFERROR(INDEX(Réceptions!C4:C201, MATCH($B117, Réceptions!$A$3:$A$200, 0)), 0))</f>
        <v>0</v>
      </c>
      <c r="E119" s="4">
        <f>IF($B117="",0, IFERROR(INDEX(Réceptions!D4:D201, MATCH($B117, Réceptions!$A$3:$A$200, 0)), 0))</f>
        <v>0</v>
      </c>
      <c r="F119" s="4">
        <f>IF($B117="",0, IFERROR(INDEX(Réceptions!E4:E201, MATCH($B117, Réceptions!$A$3:$A$200, 0)), 0))</f>
        <v>0</v>
      </c>
      <c r="G119" s="4">
        <f>IF($B117="",0, IFERROR(INDEX(Réceptions!F4:F201, MATCH($B117, Réceptions!$A$3:$A$200, 0)), 0))</f>
        <v>0</v>
      </c>
      <c r="H119" s="4">
        <f>IF($B117="",0, IFERROR(INDEX(Réceptions!G4:G201, MATCH($B117, Réceptions!$A$3:$A$200, 0)), 0))</f>
        <v>0</v>
      </c>
      <c r="I119" s="4">
        <f>IF($B117="",0, IFERROR(INDEX(Réceptions!H4:H201, MATCH($B117, Réceptions!$A$3:$A$200, 0)), 0))</f>
        <v>0</v>
      </c>
      <c r="J119" s="4">
        <f>IF($B117="",0, IFERROR(INDEX(Réceptions!I4:I201, MATCH($B117, Réceptions!$A$3:$A$200, 0)), 0))</f>
        <v>0</v>
      </c>
      <c r="K119" s="4">
        <f>IF($B117="",0, IFERROR(INDEX(Réceptions!J4:J201, MATCH($B117, Réceptions!$A$3:$A$200, 0)), 0))</f>
        <v>0</v>
      </c>
      <c r="L119" s="4">
        <f>IF($B117="",0, IFERROR(INDEX(Réceptions!K4:K201, MATCH($B117, Réceptions!$A$3:$A$200, 0)), 0))</f>
        <v>0</v>
      </c>
      <c r="M119" s="4">
        <f>IF($B117="",0, IFERROR(INDEX(Réceptions!L4:L201, MATCH($B117, Réceptions!$A$3:$A$200, 0)), 0))</f>
        <v>0</v>
      </c>
      <c r="N119" s="4">
        <f>IF($B117="",0, IFERROR(INDEX(Réceptions!M4:M201, MATCH($B117, Réceptions!$A$3:$A$200, 0)), 0))</f>
        <v>0</v>
      </c>
    </row>
    <row r="120" spans="1:18">
      <c r="A120" s="2" t="s">
        <v>54</v>
      </c>
      <c r="C120" s="4">
        <f>IF($B117="",0, C119 + C119 + C122 - C118)</f>
        <v>0</v>
      </c>
      <c r="D120" s="4">
        <f>IF($B117="",0, C120 + D119 + D122 - D118)</f>
        <v>0</v>
      </c>
      <c r="E120" s="4">
        <f>IF($B117="",0, D120 + E119 + E122 - E118)</f>
        <v>0</v>
      </c>
      <c r="F120" s="4">
        <f>IF($B117="",0, E120 + F119 + F122 - F118)</f>
        <v>0</v>
      </c>
      <c r="G120" s="4">
        <f>IF($B117="",0, F120 + G119 + G122 - G118)</f>
        <v>0</v>
      </c>
      <c r="H120" s="4">
        <f>IF($B117="",0, G120 + H119 + H122 - H118)</f>
        <v>0</v>
      </c>
      <c r="I120" s="4">
        <f>IF($B117="",0, H120 + I119 + I122 - I118)</f>
        <v>0</v>
      </c>
      <c r="J120" s="4">
        <f>IF($B117="",0, I120 + J119 + J122 - J118)</f>
        <v>0</v>
      </c>
      <c r="K120" s="4">
        <f>IF($B117="",0, J120 + K119 + K122 - K118)</f>
        <v>0</v>
      </c>
      <c r="L120" s="4">
        <f>IF($B117="",0, K120 + L119 + L122 - L118)</f>
        <v>0</v>
      </c>
      <c r="M120" s="4">
        <f>IF($B117="",0, L120 + M119 + M122 - M118)</f>
        <v>0</v>
      </c>
      <c r="N120" s="4">
        <f>IF($B117="",0, M120 + N119 + N122 - N118)</f>
        <v>0</v>
      </c>
    </row>
    <row r="121" spans="1:18">
      <c r="A121" s="2" t="s">
        <v>55</v>
      </c>
      <c r="C121" s="4">
        <f>IF($B117="",0, MAX(0, C118 + C118 - (C119 + C119)))</f>
        <v>0</v>
      </c>
      <c r="D121" s="4">
        <f>IF($B117="",0, MAX(0, C118 + D118 - (C120 + D119)))</f>
        <v>0</v>
      </c>
      <c r="E121" s="4">
        <f>IF($B117="",0, MAX(0, C118 + E118 - (D120 + E119)))</f>
        <v>0</v>
      </c>
      <c r="F121" s="4">
        <f>IF($B117="",0, MAX(0, C118 + F118 - (E120 + F119)))</f>
        <v>0</v>
      </c>
      <c r="G121" s="4">
        <f>IF($B117="",0, MAX(0, C118 + G118 - (F120 + G119)))</f>
        <v>0</v>
      </c>
      <c r="H121" s="4">
        <f>IF($B117="",0, MAX(0, C118 + H118 - (G120 + H119)))</f>
        <v>0</v>
      </c>
      <c r="I121" s="4">
        <f>IF($B117="",0, MAX(0, C118 + I118 - (H120 + I119)))</f>
        <v>0</v>
      </c>
      <c r="J121" s="4">
        <f>IF($B117="",0, MAX(0, C118 + J118 - (I120 + J119)))</f>
        <v>0</v>
      </c>
      <c r="K121" s="4">
        <f>IF($B117="",0, MAX(0, C118 + K118 - (J120 + K119)))</f>
        <v>0</v>
      </c>
      <c r="L121" s="4">
        <f>IF($B117="",0, MAX(0, C118 + L118 - (K120 + L119)))</f>
        <v>0</v>
      </c>
      <c r="M121" s="4">
        <f>IF($B117="",0, MAX(0, C118 + M118 - (L120 + M119)))</f>
        <v>0</v>
      </c>
      <c r="N121" s="4">
        <f>IF($B117="",0, MAX(0, C118 + N118 - (M120 + N119)))</f>
        <v>0</v>
      </c>
      <c r="O121" s="6" t="s">
        <v>28</v>
      </c>
      <c r="P121" s="6">
        <f>IF($B117="", "", IFERROR(INDEX(Articles!$E$2:$E$31, MATCH($B117, Articles!$A$2:$A$31,0)),"L4L"))</f>
        <v>0</v>
      </c>
    </row>
    <row r="122" spans="1:18">
      <c r="A122" s="2" t="s">
        <v>56</v>
      </c>
      <c r="C122" s="4">
        <f>IF($B117="",0, IF(C121=0,0, IF($P121="L4L",C121, ROUNDUP(C121/MAX(1,$P122),0)*MAX(1,$P122))))</f>
        <v>0</v>
      </c>
      <c r="D122" s="4">
        <f>IF($B117="",0, IF(D121=0,0, IF($P121="L4L",D121, ROUNDUP(D121/MAX(1,$P122),0)*MAX(1,$P122))))</f>
        <v>0</v>
      </c>
      <c r="E122" s="4">
        <f>IF($B117="",0, IF(E121=0,0, IF($P121="L4L",E121, ROUNDUP(E121/MAX(1,$P122),0)*MAX(1,$P122))))</f>
        <v>0</v>
      </c>
      <c r="F122" s="4">
        <f>IF($B117="",0, IF(F121=0,0, IF($P121="L4L",F121, ROUNDUP(F121/MAX(1,$P122),0)*MAX(1,$P122))))</f>
        <v>0</v>
      </c>
      <c r="G122" s="4">
        <f>IF($B117="",0, IF(G121=0,0, IF($P121="L4L",G121, ROUNDUP(G121/MAX(1,$P122),0)*MAX(1,$P122))))</f>
        <v>0</v>
      </c>
      <c r="H122" s="4">
        <f>IF($B117="",0, IF(H121=0,0, IF($P121="L4L",H121, ROUNDUP(H121/MAX(1,$P122),0)*MAX(1,$P122))))</f>
        <v>0</v>
      </c>
      <c r="I122" s="4">
        <f>IF($B117="",0, IF(I121=0,0, IF($P121="L4L",I121, ROUNDUP(I121/MAX(1,$P122),0)*MAX(1,$P122))))</f>
        <v>0</v>
      </c>
      <c r="J122" s="4">
        <f>IF($B117="",0, IF(J121=0,0, IF($P121="L4L",J121, ROUNDUP(J121/MAX(1,$P122),0)*MAX(1,$P122))))</f>
        <v>0</v>
      </c>
      <c r="K122" s="4">
        <f>IF($B117="",0, IF(K121=0,0, IF($P121="L4L",K121, ROUNDUP(K121/MAX(1,$P122),0)*MAX(1,$P122))))</f>
        <v>0</v>
      </c>
      <c r="L122" s="4">
        <f>IF($B117="",0, IF(L121=0,0, IF($P121="L4L",L121, ROUNDUP(L121/MAX(1,$P122),0)*MAX(1,$P122))))</f>
        <v>0</v>
      </c>
      <c r="M122" s="4">
        <f>IF($B117="",0, IF(M121=0,0, IF($P121="L4L",M121, ROUNDUP(M121/MAX(1,$P122),0)*MAX(1,$P122))))</f>
        <v>0</v>
      </c>
      <c r="N122" s="4">
        <f>IF($B117="",0, IF(N121=0,0, IF($P121="L4L",N121, ROUNDUP(N121/MAX(1,$P122),0)*MAX(1,$P122))))</f>
        <v>0</v>
      </c>
      <c r="O122" s="6" t="s">
        <v>59</v>
      </c>
      <c r="P122" s="4">
        <f>IF($B117="",0, IFERROR(INDEX(Articles!$F$2:$F$31, MATCH($B117, Articles!$A$2:$A$31,0)),0))</f>
        <v>0</v>
      </c>
    </row>
    <row r="123" spans="1:18">
      <c r="A123" s="2" t="s">
        <v>57</v>
      </c>
      <c r="C123" s="4">
        <f>IF($B117="",0, IFERROR(INDEX(C122:N122, 1, 1+R117), 0))</f>
        <v>0</v>
      </c>
      <c r="D123" s="4">
        <f>IF($B117="",0, IFERROR(INDEX(C122:N122, 1, 2+R117), 0))</f>
        <v>0</v>
      </c>
      <c r="E123" s="4">
        <f>IF($B117="",0, IFERROR(INDEX(C122:N122, 1, 3+R117), 0))</f>
        <v>0</v>
      </c>
      <c r="F123" s="4">
        <f>IF($B117="",0, IFERROR(INDEX(C122:N122, 1, 4+R117), 0))</f>
        <v>0</v>
      </c>
      <c r="G123" s="4">
        <f>IF($B117="",0, IFERROR(INDEX(C122:N122, 1, 5+R117), 0))</f>
        <v>0</v>
      </c>
      <c r="H123" s="4">
        <f>IF($B117="",0, IFERROR(INDEX(C122:N122, 1, 6+R117), 0))</f>
        <v>0</v>
      </c>
      <c r="I123" s="4">
        <f>IF($B117="",0, IFERROR(INDEX(C122:N122, 1, 7+R117), 0))</f>
        <v>0</v>
      </c>
      <c r="J123" s="4">
        <f>IF($B117="",0, IFERROR(INDEX(C122:N122, 1, 8+R117), 0))</f>
        <v>0</v>
      </c>
      <c r="K123" s="4">
        <f>IF($B117="",0, IFERROR(INDEX(C122:N122, 1, 9+R117), 0))</f>
        <v>0</v>
      </c>
      <c r="L123" s="4">
        <f>IF($B117="",0, IFERROR(INDEX(C122:N122, 1, 10+R117), 0))</f>
        <v>0</v>
      </c>
      <c r="M123" s="4">
        <f>IF($B117="",0, IFERROR(INDEX(C122:N122, 1, 11+R117), 0))</f>
        <v>0</v>
      </c>
      <c r="N123" s="4">
        <f>IF($B117="",0, IFERROR(INDEX(C122:N122, 1, 12+R117), 0))</f>
        <v>0</v>
      </c>
    </row>
    <row r="125" spans="1:18">
      <c r="A125" s="2" t="s">
        <v>33</v>
      </c>
      <c r="B125" s="6">
        <f>IFERROR(INDEX(Articles!$A$2:$A$31,16),"")</f>
        <v>0</v>
      </c>
      <c r="O125" s="2" t="s">
        <v>25</v>
      </c>
      <c r="P125" s="6">
        <f>IF($B125="", "", IFERROR(INDEX(Articles!$C$2:$C$31, MATCH($B125, Articles!$A$2:$A$31,0)),""))</f>
        <v>0</v>
      </c>
      <c r="Q125" s="2" t="s">
        <v>51</v>
      </c>
      <c r="R125" s="4">
        <f>IF($B125="",0, IFERROR(INDEX(Articles!$D$2:$D$31, MATCH($B125, Articles!$A$2:$A$31,0)),0))</f>
        <v>0</v>
      </c>
    </row>
    <row r="126" spans="1:18">
      <c r="A126" s="2" t="s">
        <v>52</v>
      </c>
      <c r="B126" s="6" t="s">
        <v>58</v>
      </c>
      <c r="C126" s="4">
        <f>IF($B125="",0, IF(INDEX(Articles!$C$2:$C$31, MATCH($B125, Articles!$A$2:$A$31,0))="FG", IFERROR(INDEX(MPS!B5:B201, MATCH($B125, MPS!$A$4:$A$200,0)), 0), IFERROR(SUMPRODUCT((Nomenclature!$B$2:$B$200=$B125)*(Nomenclature!$C$2:$C$200)*(IFERROR(INDEX(MPS!B5:B201, MATCH(Nomenclature!$A$2:$A$200, MPS!$A$4:$A$200,0)),0))),0)))</f>
        <v>0</v>
      </c>
      <c r="D126" s="4">
        <f>IF($B125="",0, IF(INDEX(Articles!$C$2:$C$31, MATCH($B125, Articles!$A$2:$A$31,0))="FG", IFERROR(INDEX(MPS!C5:C201, MATCH($B125, MPS!$A$4:$A$200,0)), 0), IFERROR(SUMPRODUCT((Nomenclature!$B$2:$B$200=$B125)*(Nomenclature!$C$2:$C$200)*(IFERROR(INDEX(MPS!C5:C201, MATCH(Nomenclature!$A$2:$A$200, MPS!$A$4:$A$200,0)),0))),0)))</f>
        <v>0</v>
      </c>
      <c r="E126" s="4">
        <f>IF($B125="",0, IF(INDEX(Articles!$C$2:$C$31, MATCH($B125, Articles!$A$2:$A$31,0))="FG", IFERROR(INDEX(MPS!D5:D201, MATCH($B125, MPS!$A$4:$A$200,0)), 0), IFERROR(SUMPRODUCT((Nomenclature!$B$2:$B$200=$B125)*(Nomenclature!$C$2:$C$200)*(IFERROR(INDEX(MPS!D5:D201, MATCH(Nomenclature!$A$2:$A$200, MPS!$A$4:$A$200,0)),0))),0)))</f>
        <v>0</v>
      </c>
      <c r="F126" s="4">
        <f>IF($B125="",0, IF(INDEX(Articles!$C$2:$C$31, MATCH($B125, Articles!$A$2:$A$31,0))="FG", IFERROR(INDEX(MPS!E5:E201, MATCH($B125, MPS!$A$4:$A$200,0)), 0), IFERROR(SUMPRODUCT((Nomenclature!$B$2:$B$200=$B125)*(Nomenclature!$C$2:$C$200)*(IFERROR(INDEX(MPS!E5:E201, MATCH(Nomenclature!$A$2:$A$200, MPS!$A$4:$A$200,0)),0))),0)))</f>
        <v>0</v>
      </c>
      <c r="G126" s="4">
        <f>IF($B125="",0, IF(INDEX(Articles!$C$2:$C$31, MATCH($B125, Articles!$A$2:$A$31,0))="FG", IFERROR(INDEX(MPS!F5:F201, MATCH($B125, MPS!$A$4:$A$200,0)), 0), IFERROR(SUMPRODUCT((Nomenclature!$B$2:$B$200=$B125)*(Nomenclature!$C$2:$C$200)*(IFERROR(INDEX(MPS!F5:F201, MATCH(Nomenclature!$A$2:$A$200, MPS!$A$4:$A$200,0)),0))),0)))</f>
        <v>0</v>
      </c>
      <c r="H126" s="4">
        <f>IF($B125="",0, IF(INDEX(Articles!$C$2:$C$31, MATCH($B125, Articles!$A$2:$A$31,0))="FG", IFERROR(INDEX(MPS!G5:G201, MATCH($B125, MPS!$A$4:$A$200,0)), 0), IFERROR(SUMPRODUCT((Nomenclature!$B$2:$B$200=$B125)*(Nomenclature!$C$2:$C$200)*(IFERROR(INDEX(MPS!G5:G201, MATCH(Nomenclature!$A$2:$A$200, MPS!$A$4:$A$200,0)),0))),0)))</f>
        <v>0</v>
      </c>
      <c r="I126" s="4">
        <f>IF($B125="",0, IF(INDEX(Articles!$C$2:$C$31, MATCH($B125, Articles!$A$2:$A$31,0))="FG", IFERROR(INDEX(MPS!H5:H201, MATCH($B125, MPS!$A$4:$A$200,0)), 0), IFERROR(SUMPRODUCT((Nomenclature!$B$2:$B$200=$B125)*(Nomenclature!$C$2:$C$200)*(IFERROR(INDEX(MPS!H5:H201, MATCH(Nomenclature!$A$2:$A$200, MPS!$A$4:$A$200,0)),0))),0)))</f>
        <v>0</v>
      </c>
      <c r="J126" s="4">
        <f>IF($B125="",0, IF(INDEX(Articles!$C$2:$C$31, MATCH($B125, Articles!$A$2:$A$31,0))="FG", IFERROR(INDEX(MPS!I5:I201, MATCH($B125, MPS!$A$4:$A$200,0)), 0), IFERROR(SUMPRODUCT((Nomenclature!$B$2:$B$200=$B125)*(Nomenclature!$C$2:$C$200)*(IFERROR(INDEX(MPS!I5:I201, MATCH(Nomenclature!$A$2:$A$200, MPS!$A$4:$A$200,0)),0))),0)))</f>
        <v>0</v>
      </c>
      <c r="K126" s="4">
        <f>IF($B125="",0, IF(INDEX(Articles!$C$2:$C$31, MATCH($B125, Articles!$A$2:$A$31,0))="FG", IFERROR(INDEX(MPS!J5:J201, MATCH($B125, MPS!$A$4:$A$200,0)), 0), IFERROR(SUMPRODUCT((Nomenclature!$B$2:$B$200=$B125)*(Nomenclature!$C$2:$C$200)*(IFERROR(INDEX(MPS!J5:J201, MATCH(Nomenclature!$A$2:$A$200, MPS!$A$4:$A$200,0)),0))),0)))</f>
        <v>0</v>
      </c>
      <c r="L126" s="4">
        <f>IF($B125="",0, IF(INDEX(Articles!$C$2:$C$31, MATCH($B125, Articles!$A$2:$A$31,0))="FG", IFERROR(INDEX(MPS!K5:K201, MATCH($B125, MPS!$A$4:$A$200,0)), 0), IFERROR(SUMPRODUCT((Nomenclature!$B$2:$B$200=$B125)*(Nomenclature!$C$2:$C$200)*(IFERROR(INDEX(MPS!K5:K201, MATCH(Nomenclature!$A$2:$A$200, MPS!$A$4:$A$200,0)),0))),0)))</f>
        <v>0</v>
      </c>
      <c r="M126" s="4">
        <f>IF($B125="",0, IF(INDEX(Articles!$C$2:$C$31, MATCH($B125, Articles!$A$2:$A$31,0))="FG", IFERROR(INDEX(MPS!L5:L201, MATCH($B125, MPS!$A$4:$A$200,0)), 0), IFERROR(SUMPRODUCT((Nomenclature!$B$2:$B$200=$B125)*(Nomenclature!$C$2:$C$200)*(IFERROR(INDEX(MPS!L5:L201, MATCH(Nomenclature!$A$2:$A$200, MPS!$A$4:$A$200,0)),0))),0)))</f>
        <v>0</v>
      </c>
      <c r="N126" s="4">
        <f>IF($B125="",0, IF(INDEX(Articles!$C$2:$C$31, MATCH($B125, Articles!$A$2:$A$31,0))="FG", IFERROR(INDEX(MPS!M5:M201, MATCH($B125, MPS!$A$4:$A$200,0)), 0), IFERROR(SUMPRODUCT((Nomenclature!$B$2:$B$200=$B125)*(Nomenclature!$C$2:$C$200)*(IFERROR(INDEX(MPS!M5:M201, MATCH(Nomenclature!$A$2:$A$200, MPS!$A$4:$A$200,0)),0))),0)))</f>
        <v>0</v>
      </c>
    </row>
    <row r="127" spans="1:18">
      <c r="A127" s="2" t="s">
        <v>53</v>
      </c>
      <c r="B127" s="6" t="s">
        <v>40</v>
      </c>
      <c r="C127" s="4">
        <f>IF($B125="",0, IFERROR(INDEX(Réceptions!B4:B201, MATCH($B125, Réceptions!$A$3:$A$200, 0)), 0))</f>
        <v>0</v>
      </c>
      <c r="D127" s="4">
        <f>IF($B125="",0, IFERROR(INDEX(Réceptions!C4:C201, MATCH($B125, Réceptions!$A$3:$A$200, 0)), 0))</f>
        <v>0</v>
      </c>
      <c r="E127" s="4">
        <f>IF($B125="",0, IFERROR(INDEX(Réceptions!D4:D201, MATCH($B125, Réceptions!$A$3:$A$200, 0)), 0))</f>
        <v>0</v>
      </c>
      <c r="F127" s="4">
        <f>IF($B125="",0, IFERROR(INDEX(Réceptions!E4:E201, MATCH($B125, Réceptions!$A$3:$A$200, 0)), 0))</f>
        <v>0</v>
      </c>
      <c r="G127" s="4">
        <f>IF($B125="",0, IFERROR(INDEX(Réceptions!F4:F201, MATCH($B125, Réceptions!$A$3:$A$200, 0)), 0))</f>
        <v>0</v>
      </c>
      <c r="H127" s="4">
        <f>IF($B125="",0, IFERROR(INDEX(Réceptions!G4:G201, MATCH($B125, Réceptions!$A$3:$A$200, 0)), 0))</f>
        <v>0</v>
      </c>
      <c r="I127" s="4">
        <f>IF($B125="",0, IFERROR(INDEX(Réceptions!H4:H201, MATCH($B125, Réceptions!$A$3:$A$200, 0)), 0))</f>
        <v>0</v>
      </c>
      <c r="J127" s="4">
        <f>IF($B125="",0, IFERROR(INDEX(Réceptions!I4:I201, MATCH($B125, Réceptions!$A$3:$A$200, 0)), 0))</f>
        <v>0</v>
      </c>
      <c r="K127" s="4">
        <f>IF($B125="",0, IFERROR(INDEX(Réceptions!J4:J201, MATCH($B125, Réceptions!$A$3:$A$200, 0)), 0))</f>
        <v>0</v>
      </c>
      <c r="L127" s="4">
        <f>IF($B125="",0, IFERROR(INDEX(Réceptions!K4:K201, MATCH($B125, Réceptions!$A$3:$A$200, 0)), 0))</f>
        <v>0</v>
      </c>
      <c r="M127" s="4">
        <f>IF($B125="",0, IFERROR(INDEX(Réceptions!L4:L201, MATCH($B125, Réceptions!$A$3:$A$200, 0)), 0))</f>
        <v>0</v>
      </c>
      <c r="N127" s="4">
        <f>IF($B125="",0, IFERROR(INDEX(Réceptions!M4:M201, MATCH($B125, Réceptions!$A$3:$A$200, 0)), 0))</f>
        <v>0</v>
      </c>
    </row>
    <row r="128" spans="1:18">
      <c r="A128" s="2" t="s">
        <v>54</v>
      </c>
      <c r="C128" s="4">
        <f>IF($B125="",0, C127 + C127 + C130 - C126)</f>
        <v>0</v>
      </c>
      <c r="D128" s="4">
        <f>IF($B125="",0, C128 + D127 + D130 - D126)</f>
        <v>0</v>
      </c>
      <c r="E128" s="4">
        <f>IF($B125="",0, D128 + E127 + E130 - E126)</f>
        <v>0</v>
      </c>
      <c r="F128" s="4">
        <f>IF($B125="",0, E128 + F127 + F130 - F126)</f>
        <v>0</v>
      </c>
      <c r="G128" s="4">
        <f>IF($B125="",0, F128 + G127 + G130 - G126)</f>
        <v>0</v>
      </c>
      <c r="H128" s="4">
        <f>IF($B125="",0, G128 + H127 + H130 - H126)</f>
        <v>0</v>
      </c>
      <c r="I128" s="4">
        <f>IF($B125="",0, H128 + I127 + I130 - I126)</f>
        <v>0</v>
      </c>
      <c r="J128" s="4">
        <f>IF($B125="",0, I128 + J127 + J130 - J126)</f>
        <v>0</v>
      </c>
      <c r="K128" s="4">
        <f>IF($B125="",0, J128 + K127 + K130 - K126)</f>
        <v>0</v>
      </c>
      <c r="L128" s="4">
        <f>IF($B125="",0, K128 + L127 + L130 - L126)</f>
        <v>0</v>
      </c>
      <c r="M128" s="4">
        <f>IF($B125="",0, L128 + M127 + M130 - M126)</f>
        <v>0</v>
      </c>
      <c r="N128" s="4">
        <f>IF($B125="",0, M128 + N127 + N130 - N126)</f>
        <v>0</v>
      </c>
    </row>
    <row r="129" spans="1:18">
      <c r="A129" s="2" t="s">
        <v>55</v>
      </c>
      <c r="C129" s="4">
        <f>IF($B125="",0, MAX(0, C126 + C126 - (C127 + C127)))</f>
        <v>0</v>
      </c>
      <c r="D129" s="4">
        <f>IF($B125="",0, MAX(0, C126 + D126 - (C128 + D127)))</f>
        <v>0</v>
      </c>
      <c r="E129" s="4">
        <f>IF($B125="",0, MAX(0, C126 + E126 - (D128 + E127)))</f>
        <v>0</v>
      </c>
      <c r="F129" s="4">
        <f>IF($B125="",0, MAX(0, C126 + F126 - (E128 + F127)))</f>
        <v>0</v>
      </c>
      <c r="G129" s="4">
        <f>IF($B125="",0, MAX(0, C126 + G126 - (F128 + G127)))</f>
        <v>0</v>
      </c>
      <c r="H129" s="4">
        <f>IF($B125="",0, MAX(0, C126 + H126 - (G128 + H127)))</f>
        <v>0</v>
      </c>
      <c r="I129" s="4">
        <f>IF($B125="",0, MAX(0, C126 + I126 - (H128 + I127)))</f>
        <v>0</v>
      </c>
      <c r="J129" s="4">
        <f>IF($B125="",0, MAX(0, C126 + J126 - (I128 + J127)))</f>
        <v>0</v>
      </c>
      <c r="K129" s="4">
        <f>IF($B125="",0, MAX(0, C126 + K126 - (J128 + K127)))</f>
        <v>0</v>
      </c>
      <c r="L129" s="4">
        <f>IF($B125="",0, MAX(0, C126 + L126 - (K128 + L127)))</f>
        <v>0</v>
      </c>
      <c r="M129" s="4">
        <f>IF($B125="",0, MAX(0, C126 + M126 - (L128 + M127)))</f>
        <v>0</v>
      </c>
      <c r="N129" s="4">
        <f>IF($B125="",0, MAX(0, C126 + N126 - (M128 + N127)))</f>
        <v>0</v>
      </c>
      <c r="O129" s="6" t="s">
        <v>28</v>
      </c>
      <c r="P129" s="6">
        <f>IF($B125="", "", IFERROR(INDEX(Articles!$E$2:$E$31, MATCH($B125, Articles!$A$2:$A$31,0)),"L4L"))</f>
        <v>0</v>
      </c>
    </row>
    <row r="130" spans="1:18">
      <c r="A130" s="2" t="s">
        <v>56</v>
      </c>
      <c r="C130" s="4">
        <f>IF($B125="",0, IF(C129=0,0, IF($P129="L4L",C129, ROUNDUP(C129/MAX(1,$P130),0)*MAX(1,$P130))))</f>
        <v>0</v>
      </c>
      <c r="D130" s="4">
        <f>IF($B125="",0, IF(D129=0,0, IF($P129="L4L",D129, ROUNDUP(D129/MAX(1,$P130),0)*MAX(1,$P130))))</f>
        <v>0</v>
      </c>
      <c r="E130" s="4">
        <f>IF($B125="",0, IF(E129=0,0, IF($P129="L4L",E129, ROUNDUP(E129/MAX(1,$P130),0)*MAX(1,$P130))))</f>
        <v>0</v>
      </c>
      <c r="F130" s="4">
        <f>IF($B125="",0, IF(F129=0,0, IF($P129="L4L",F129, ROUNDUP(F129/MAX(1,$P130),0)*MAX(1,$P130))))</f>
        <v>0</v>
      </c>
      <c r="G130" s="4">
        <f>IF($B125="",0, IF(G129=0,0, IF($P129="L4L",G129, ROUNDUP(G129/MAX(1,$P130),0)*MAX(1,$P130))))</f>
        <v>0</v>
      </c>
      <c r="H130" s="4">
        <f>IF($B125="",0, IF(H129=0,0, IF($P129="L4L",H129, ROUNDUP(H129/MAX(1,$P130),0)*MAX(1,$P130))))</f>
        <v>0</v>
      </c>
      <c r="I130" s="4">
        <f>IF($B125="",0, IF(I129=0,0, IF($P129="L4L",I129, ROUNDUP(I129/MAX(1,$P130),0)*MAX(1,$P130))))</f>
        <v>0</v>
      </c>
      <c r="J130" s="4">
        <f>IF($B125="",0, IF(J129=0,0, IF($P129="L4L",J129, ROUNDUP(J129/MAX(1,$P130),0)*MAX(1,$P130))))</f>
        <v>0</v>
      </c>
      <c r="K130" s="4">
        <f>IF($B125="",0, IF(K129=0,0, IF($P129="L4L",K129, ROUNDUP(K129/MAX(1,$P130),0)*MAX(1,$P130))))</f>
        <v>0</v>
      </c>
      <c r="L130" s="4">
        <f>IF($B125="",0, IF(L129=0,0, IF($P129="L4L",L129, ROUNDUP(L129/MAX(1,$P130),0)*MAX(1,$P130))))</f>
        <v>0</v>
      </c>
      <c r="M130" s="4">
        <f>IF($B125="",0, IF(M129=0,0, IF($P129="L4L",M129, ROUNDUP(M129/MAX(1,$P130),0)*MAX(1,$P130))))</f>
        <v>0</v>
      </c>
      <c r="N130" s="4">
        <f>IF($B125="",0, IF(N129=0,0, IF($P129="L4L",N129, ROUNDUP(N129/MAX(1,$P130),0)*MAX(1,$P130))))</f>
        <v>0</v>
      </c>
      <c r="O130" s="6" t="s">
        <v>59</v>
      </c>
      <c r="P130" s="4">
        <f>IF($B125="",0, IFERROR(INDEX(Articles!$F$2:$F$31, MATCH($B125, Articles!$A$2:$A$31,0)),0))</f>
        <v>0</v>
      </c>
    </row>
    <row r="131" spans="1:18">
      <c r="A131" s="2" t="s">
        <v>57</v>
      </c>
      <c r="C131" s="4">
        <f>IF($B125="",0, IFERROR(INDEX(C130:N130, 1, 1+R125), 0))</f>
        <v>0</v>
      </c>
      <c r="D131" s="4">
        <f>IF($B125="",0, IFERROR(INDEX(C130:N130, 1, 2+R125), 0))</f>
        <v>0</v>
      </c>
      <c r="E131" s="4">
        <f>IF($B125="",0, IFERROR(INDEX(C130:N130, 1, 3+R125), 0))</f>
        <v>0</v>
      </c>
      <c r="F131" s="4">
        <f>IF($B125="",0, IFERROR(INDEX(C130:N130, 1, 4+R125), 0))</f>
        <v>0</v>
      </c>
      <c r="G131" s="4">
        <f>IF($B125="",0, IFERROR(INDEX(C130:N130, 1, 5+R125), 0))</f>
        <v>0</v>
      </c>
      <c r="H131" s="4">
        <f>IF($B125="",0, IFERROR(INDEX(C130:N130, 1, 6+R125), 0))</f>
        <v>0</v>
      </c>
      <c r="I131" s="4">
        <f>IF($B125="",0, IFERROR(INDEX(C130:N130, 1, 7+R125), 0))</f>
        <v>0</v>
      </c>
      <c r="J131" s="4">
        <f>IF($B125="",0, IFERROR(INDEX(C130:N130, 1, 8+R125), 0))</f>
        <v>0</v>
      </c>
      <c r="K131" s="4">
        <f>IF($B125="",0, IFERROR(INDEX(C130:N130, 1, 9+R125), 0))</f>
        <v>0</v>
      </c>
      <c r="L131" s="4">
        <f>IF($B125="",0, IFERROR(INDEX(C130:N130, 1, 10+R125), 0))</f>
        <v>0</v>
      </c>
      <c r="M131" s="4">
        <f>IF($B125="",0, IFERROR(INDEX(C130:N130, 1, 11+R125), 0))</f>
        <v>0</v>
      </c>
      <c r="N131" s="4">
        <f>IF($B125="",0, IFERROR(INDEX(C130:N130, 1, 12+R125), 0))</f>
        <v>0</v>
      </c>
    </row>
    <row r="133" spans="1:18">
      <c r="A133" s="2" t="s">
        <v>33</v>
      </c>
      <c r="B133" s="6">
        <f>IFERROR(INDEX(Articles!$A$2:$A$31,17),"")</f>
        <v>0</v>
      </c>
      <c r="O133" s="2" t="s">
        <v>25</v>
      </c>
      <c r="P133" s="6">
        <f>IF($B133="", "", IFERROR(INDEX(Articles!$C$2:$C$31, MATCH($B133, Articles!$A$2:$A$31,0)),""))</f>
        <v>0</v>
      </c>
      <c r="Q133" s="2" t="s">
        <v>51</v>
      </c>
      <c r="R133" s="4">
        <f>IF($B133="",0, IFERROR(INDEX(Articles!$D$2:$D$31, MATCH($B133, Articles!$A$2:$A$31,0)),0))</f>
        <v>0</v>
      </c>
    </row>
    <row r="134" spans="1:18">
      <c r="A134" s="2" t="s">
        <v>52</v>
      </c>
      <c r="B134" s="6" t="s">
        <v>58</v>
      </c>
      <c r="C134" s="4">
        <f>IF($B133="",0, IF(INDEX(Articles!$C$2:$C$31, MATCH($B133, Articles!$A$2:$A$31,0))="FG", IFERROR(INDEX(MPS!B5:B201, MATCH($B133, MPS!$A$4:$A$200,0)), 0), IFERROR(SUMPRODUCT((Nomenclature!$B$2:$B$200=$B133)*(Nomenclature!$C$2:$C$200)*(IFERROR(INDEX(MPS!B5:B201, MATCH(Nomenclature!$A$2:$A$200, MPS!$A$4:$A$200,0)),0))),0)))</f>
        <v>0</v>
      </c>
      <c r="D134" s="4">
        <f>IF($B133="",0, IF(INDEX(Articles!$C$2:$C$31, MATCH($B133, Articles!$A$2:$A$31,0))="FG", IFERROR(INDEX(MPS!C5:C201, MATCH($B133, MPS!$A$4:$A$200,0)), 0), IFERROR(SUMPRODUCT((Nomenclature!$B$2:$B$200=$B133)*(Nomenclature!$C$2:$C$200)*(IFERROR(INDEX(MPS!C5:C201, MATCH(Nomenclature!$A$2:$A$200, MPS!$A$4:$A$200,0)),0))),0)))</f>
        <v>0</v>
      </c>
      <c r="E134" s="4">
        <f>IF($B133="",0, IF(INDEX(Articles!$C$2:$C$31, MATCH($B133, Articles!$A$2:$A$31,0))="FG", IFERROR(INDEX(MPS!D5:D201, MATCH($B133, MPS!$A$4:$A$200,0)), 0), IFERROR(SUMPRODUCT((Nomenclature!$B$2:$B$200=$B133)*(Nomenclature!$C$2:$C$200)*(IFERROR(INDEX(MPS!D5:D201, MATCH(Nomenclature!$A$2:$A$200, MPS!$A$4:$A$200,0)),0))),0)))</f>
        <v>0</v>
      </c>
      <c r="F134" s="4">
        <f>IF($B133="",0, IF(INDEX(Articles!$C$2:$C$31, MATCH($B133, Articles!$A$2:$A$31,0))="FG", IFERROR(INDEX(MPS!E5:E201, MATCH($B133, MPS!$A$4:$A$200,0)), 0), IFERROR(SUMPRODUCT((Nomenclature!$B$2:$B$200=$B133)*(Nomenclature!$C$2:$C$200)*(IFERROR(INDEX(MPS!E5:E201, MATCH(Nomenclature!$A$2:$A$200, MPS!$A$4:$A$200,0)),0))),0)))</f>
        <v>0</v>
      </c>
      <c r="G134" s="4">
        <f>IF($B133="",0, IF(INDEX(Articles!$C$2:$C$31, MATCH($B133, Articles!$A$2:$A$31,0))="FG", IFERROR(INDEX(MPS!F5:F201, MATCH($B133, MPS!$A$4:$A$200,0)), 0), IFERROR(SUMPRODUCT((Nomenclature!$B$2:$B$200=$B133)*(Nomenclature!$C$2:$C$200)*(IFERROR(INDEX(MPS!F5:F201, MATCH(Nomenclature!$A$2:$A$200, MPS!$A$4:$A$200,0)),0))),0)))</f>
        <v>0</v>
      </c>
      <c r="H134" s="4">
        <f>IF($B133="",0, IF(INDEX(Articles!$C$2:$C$31, MATCH($B133, Articles!$A$2:$A$31,0))="FG", IFERROR(INDEX(MPS!G5:G201, MATCH($B133, MPS!$A$4:$A$200,0)), 0), IFERROR(SUMPRODUCT((Nomenclature!$B$2:$B$200=$B133)*(Nomenclature!$C$2:$C$200)*(IFERROR(INDEX(MPS!G5:G201, MATCH(Nomenclature!$A$2:$A$200, MPS!$A$4:$A$200,0)),0))),0)))</f>
        <v>0</v>
      </c>
      <c r="I134" s="4">
        <f>IF($B133="",0, IF(INDEX(Articles!$C$2:$C$31, MATCH($B133, Articles!$A$2:$A$31,0))="FG", IFERROR(INDEX(MPS!H5:H201, MATCH($B133, MPS!$A$4:$A$200,0)), 0), IFERROR(SUMPRODUCT((Nomenclature!$B$2:$B$200=$B133)*(Nomenclature!$C$2:$C$200)*(IFERROR(INDEX(MPS!H5:H201, MATCH(Nomenclature!$A$2:$A$200, MPS!$A$4:$A$200,0)),0))),0)))</f>
        <v>0</v>
      </c>
      <c r="J134" s="4">
        <f>IF($B133="",0, IF(INDEX(Articles!$C$2:$C$31, MATCH($B133, Articles!$A$2:$A$31,0))="FG", IFERROR(INDEX(MPS!I5:I201, MATCH($B133, MPS!$A$4:$A$200,0)), 0), IFERROR(SUMPRODUCT((Nomenclature!$B$2:$B$200=$B133)*(Nomenclature!$C$2:$C$200)*(IFERROR(INDEX(MPS!I5:I201, MATCH(Nomenclature!$A$2:$A$200, MPS!$A$4:$A$200,0)),0))),0)))</f>
        <v>0</v>
      </c>
      <c r="K134" s="4">
        <f>IF($B133="",0, IF(INDEX(Articles!$C$2:$C$31, MATCH($B133, Articles!$A$2:$A$31,0))="FG", IFERROR(INDEX(MPS!J5:J201, MATCH($B133, MPS!$A$4:$A$200,0)), 0), IFERROR(SUMPRODUCT((Nomenclature!$B$2:$B$200=$B133)*(Nomenclature!$C$2:$C$200)*(IFERROR(INDEX(MPS!J5:J201, MATCH(Nomenclature!$A$2:$A$200, MPS!$A$4:$A$200,0)),0))),0)))</f>
        <v>0</v>
      </c>
      <c r="L134" s="4">
        <f>IF($B133="",0, IF(INDEX(Articles!$C$2:$C$31, MATCH($B133, Articles!$A$2:$A$31,0))="FG", IFERROR(INDEX(MPS!K5:K201, MATCH($B133, MPS!$A$4:$A$200,0)), 0), IFERROR(SUMPRODUCT((Nomenclature!$B$2:$B$200=$B133)*(Nomenclature!$C$2:$C$200)*(IFERROR(INDEX(MPS!K5:K201, MATCH(Nomenclature!$A$2:$A$200, MPS!$A$4:$A$200,0)),0))),0)))</f>
        <v>0</v>
      </c>
      <c r="M134" s="4">
        <f>IF($B133="",0, IF(INDEX(Articles!$C$2:$C$31, MATCH($B133, Articles!$A$2:$A$31,0))="FG", IFERROR(INDEX(MPS!L5:L201, MATCH($B133, MPS!$A$4:$A$200,0)), 0), IFERROR(SUMPRODUCT((Nomenclature!$B$2:$B$200=$B133)*(Nomenclature!$C$2:$C$200)*(IFERROR(INDEX(MPS!L5:L201, MATCH(Nomenclature!$A$2:$A$200, MPS!$A$4:$A$200,0)),0))),0)))</f>
        <v>0</v>
      </c>
      <c r="N134" s="4">
        <f>IF($B133="",0, IF(INDEX(Articles!$C$2:$C$31, MATCH($B133, Articles!$A$2:$A$31,0))="FG", IFERROR(INDEX(MPS!M5:M201, MATCH($B133, MPS!$A$4:$A$200,0)), 0), IFERROR(SUMPRODUCT((Nomenclature!$B$2:$B$200=$B133)*(Nomenclature!$C$2:$C$200)*(IFERROR(INDEX(MPS!M5:M201, MATCH(Nomenclature!$A$2:$A$200, MPS!$A$4:$A$200,0)),0))),0)))</f>
        <v>0</v>
      </c>
    </row>
    <row r="135" spans="1:18">
      <c r="A135" s="2" t="s">
        <v>53</v>
      </c>
      <c r="B135" s="6" t="s">
        <v>40</v>
      </c>
      <c r="C135" s="4">
        <f>IF($B133="",0, IFERROR(INDEX(Réceptions!B4:B201, MATCH($B133, Réceptions!$A$3:$A$200, 0)), 0))</f>
        <v>0</v>
      </c>
      <c r="D135" s="4">
        <f>IF($B133="",0, IFERROR(INDEX(Réceptions!C4:C201, MATCH($B133, Réceptions!$A$3:$A$200, 0)), 0))</f>
        <v>0</v>
      </c>
      <c r="E135" s="4">
        <f>IF($B133="",0, IFERROR(INDEX(Réceptions!D4:D201, MATCH($B133, Réceptions!$A$3:$A$200, 0)), 0))</f>
        <v>0</v>
      </c>
      <c r="F135" s="4">
        <f>IF($B133="",0, IFERROR(INDEX(Réceptions!E4:E201, MATCH($B133, Réceptions!$A$3:$A$200, 0)), 0))</f>
        <v>0</v>
      </c>
      <c r="G135" s="4">
        <f>IF($B133="",0, IFERROR(INDEX(Réceptions!F4:F201, MATCH($B133, Réceptions!$A$3:$A$200, 0)), 0))</f>
        <v>0</v>
      </c>
      <c r="H135" s="4">
        <f>IF($B133="",0, IFERROR(INDEX(Réceptions!G4:G201, MATCH($B133, Réceptions!$A$3:$A$200, 0)), 0))</f>
        <v>0</v>
      </c>
      <c r="I135" s="4">
        <f>IF($B133="",0, IFERROR(INDEX(Réceptions!H4:H201, MATCH($B133, Réceptions!$A$3:$A$200, 0)), 0))</f>
        <v>0</v>
      </c>
      <c r="J135" s="4">
        <f>IF($B133="",0, IFERROR(INDEX(Réceptions!I4:I201, MATCH($B133, Réceptions!$A$3:$A$200, 0)), 0))</f>
        <v>0</v>
      </c>
      <c r="K135" s="4">
        <f>IF($B133="",0, IFERROR(INDEX(Réceptions!J4:J201, MATCH($B133, Réceptions!$A$3:$A$200, 0)), 0))</f>
        <v>0</v>
      </c>
      <c r="L135" s="4">
        <f>IF($B133="",0, IFERROR(INDEX(Réceptions!K4:K201, MATCH($B133, Réceptions!$A$3:$A$200, 0)), 0))</f>
        <v>0</v>
      </c>
      <c r="M135" s="4">
        <f>IF($B133="",0, IFERROR(INDEX(Réceptions!L4:L201, MATCH($B133, Réceptions!$A$3:$A$200, 0)), 0))</f>
        <v>0</v>
      </c>
      <c r="N135" s="4">
        <f>IF($B133="",0, IFERROR(INDEX(Réceptions!M4:M201, MATCH($B133, Réceptions!$A$3:$A$200, 0)), 0))</f>
        <v>0</v>
      </c>
    </row>
    <row r="136" spans="1:18">
      <c r="A136" s="2" t="s">
        <v>54</v>
      </c>
      <c r="C136" s="4">
        <f>IF($B133="",0, C135 + C135 + C138 - C134)</f>
        <v>0</v>
      </c>
      <c r="D136" s="4">
        <f>IF($B133="",0, C136 + D135 + D138 - D134)</f>
        <v>0</v>
      </c>
      <c r="E136" s="4">
        <f>IF($B133="",0, D136 + E135 + E138 - E134)</f>
        <v>0</v>
      </c>
      <c r="F136" s="4">
        <f>IF($B133="",0, E136 + F135 + F138 - F134)</f>
        <v>0</v>
      </c>
      <c r="G136" s="4">
        <f>IF($B133="",0, F136 + G135 + G138 - G134)</f>
        <v>0</v>
      </c>
      <c r="H136" s="4">
        <f>IF($B133="",0, G136 + H135 + H138 - H134)</f>
        <v>0</v>
      </c>
      <c r="I136" s="4">
        <f>IF($B133="",0, H136 + I135 + I138 - I134)</f>
        <v>0</v>
      </c>
      <c r="J136" s="4">
        <f>IF($B133="",0, I136 + J135 + J138 - J134)</f>
        <v>0</v>
      </c>
      <c r="K136" s="4">
        <f>IF($B133="",0, J136 + K135 + K138 - K134)</f>
        <v>0</v>
      </c>
      <c r="L136" s="4">
        <f>IF($B133="",0, K136 + L135 + L138 - L134)</f>
        <v>0</v>
      </c>
      <c r="M136" s="4">
        <f>IF($B133="",0, L136 + M135 + M138 - M134)</f>
        <v>0</v>
      </c>
      <c r="N136" s="4">
        <f>IF($B133="",0, M136 + N135 + N138 - N134)</f>
        <v>0</v>
      </c>
    </row>
    <row r="137" spans="1:18">
      <c r="A137" s="2" t="s">
        <v>55</v>
      </c>
      <c r="C137" s="4">
        <f>IF($B133="",0, MAX(0, C134 + C134 - (C135 + C135)))</f>
        <v>0</v>
      </c>
      <c r="D137" s="4">
        <f>IF($B133="",0, MAX(0, C134 + D134 - (C136 + D135)))</f>
        <v>0</v>
      </c>
      <c r="E137" s="4">
        <f>IF($B133="",0, MAX(0, C134 + E134 - (D136 + E135)))</f>
        <v>0</v>
      </c>
      <c r="F137" s="4">
        <f>IF($B133="",0, MAX(0, C134 + F134 - (E136 + F135)))</f>
        <v>0</v>
      </c>
      <c r="G137" s="4">
        <f>IF($B133="",0, MAX(0, C134 + G134 - (F136 + G135)))</f>
        <v>0</v>
      </c>
      <c r="H137" s="4">
        <f>IF($B133="",0, MAX(0, C134 + H134 - (G136 + H135)))</f>
        <v>0</v>
      </c>
      <c r="I137" s="4">
        <f>IF($B133="",0, MAX(0, C134 + I134 - (H136 + I135)))</f>
        <v>0</v>
      </c>
      <c r="J137" s="4">
        <f>IF($B133="",0, MAX(0, C134 + J134 - (I136 + J135)))</f>
        <v>0</v>
      </c>
      <c r="K137" s="4">
        <f>IF($B133="",0, MAX(0, C134 + K134 - (J136 + K135)))</f>
        <v>0</v>
      </c>
      <c r="L137" s="4">
        <f>IF($B133="",0, MAX(0, C134 + L134 - (K136 + L135)))</f>
        <v>0</v>
      </c>
      <c r="M137" s="4">
        <f>IF($B133="",0, MAX(0, C134 + M134 - (L136 + M135)))</f>
        <v>0</v>
      </c>
      <c r="N137" s="4">
        <f>IF($B133="",0, MAX(0, C134 + N134 - (M136 + N135)))</f>
        <v>0</v>
      </c>
      <c r="O137" s="6" t="s">
        <v>28</v>
      </c>
      <c r="P137" s="6">
        <f>IF($B133="", "", IFERROR(INDEX(Articles!$E$2:$E$31, MATCH($B133, Articles!$A$2:$A$31,0)),"L4L"))</f>
        <v>0</v>
      </c>
    </row>
    <row r="138" spans="1:18">
      <c r="A138" s="2" t="s">
        <v>56</v>
      </c>
      <c r="C138" s="4">
        <f>IF($B133="",0, IF(C137=0,0, IF($P137="L4L",C137, ROUNDUP(C137/MAX(1,$P138),0)*MAX(1,$P138))))</f>
        <v>0</v>
      </c>
      <c r="D138" s="4">
        <f>IF($B133="",0, IF(D137=0,0, IF($P137="L4L",D137, ROUNDUP(D137/MAX(1,$P138),0)*MAX(1,$P138))))</f>
        <v>0</v>
      </c>
      <c r="E138" s="4">
        <f>IF($B133="",0, IF(E137=0,0, IF($P137="L4L",E137, ROUNDUP(E137/MAX(1,$P138),0)*MAX(1,$P138))))</f>
        <v>0</v>
      </c>
      <c r="F138" s="4">
        <f>IF($B133="",0, IF(F137=0,0, IF($P137="L4L",F137, ROUNDUP(F137/MAX(1,$P138),0)*MAX(1,$P138))))</f>
        <v>0</v>
      </c>
      <c r="G138" s="4">
        <f>IF($B133="",0, IF(G137=0,0, IF($P137="L4L",G137, ROUNDUP(G137/MAX(1,$P138),0)*MAX(1,$P138))))</f>
        <v>0</v>
      </c>
      <c r="H138" s="4">
        <f>IF($B133="",0, IF(H137=0,0, IF($P137="L4L",H137, ROUNDUP(H137/MAX(1,$P138),0)*MAX(1,$P138))))</f>
        <v>0</v>
      </c>
      <c r="I138" s="4">
        <f>IF($B133="",0, IF(I137=0,0, IF($P137="L4L",I137, ROUNDUP(I137/MAX(1,$P138),0)*MAX(1,$P138))))</f>
        <v>0</v>
      </c>
      <c r="J138" s="4">
        <f>IF($B133="",0, IF(J137=0,0, IF($P137="L4L",J137, ROUNDUP(J137/MAX(1,$P138),0)*MAX(1,$P138))))</f>
        <v>0</v>
      </c>
      <c r="K138" s="4">
        <f>IF($B133="",0, IF(K137=0,0, IF($P137="L4L",K137, ROUNDUP(K137/MAX(1,$P138),0)*MAX(1,$P138))))</f>
        <v>0</v>
      </c>
      <c r="L138" s="4">
        <f>IF($B133="",0, IF(L137=0,0, IF($P137="L4L",L137, ROUNDUP(L137/MAX(1,$P138),0)*MAX(1,$P138))))</f>
        <v>0</v>
      </c>
      <c r="M138" s="4">
        <f>IF($B133="",0, IF(M137=0,0, IF($P137="L4L",M137, ROUNDUP(M137/MAX(1,$P138),0)*MAX(1,$P138))))</f>
        <v>0</v>
      </c>
      <c r="N138" s="4">
        <f>IF($B133="",0, IF(N137=0,0, IF($P137="L4L",N137, ROUNDUP(N137/MAX(1,$P138),0)*MAX(1,$P138))))</f>
        <v>0</v>
      </c>
      <c r="O138" s="6" t="s">
        <v>59</v>
      </c>
      <c r="P138" s="4">
        <f>IF($B133="",0, IFERROR(INDEX(Articles!$F$2:$F$31, MATCH($B133, Articles!$A$2:$A$31,0)),0))</f>
        <v>0</v>
      </c>
    </row>
    <row r="139" spans="1:18">
      <c r="A139" s="2" t="s">
        <v>57</v>
      </c>
      <c r="C139" s="4">
        <f>IF($B133="",0, IFERROR(INDEX(C138:N138, 1, 1+R133), 0))</f>
        <v>0</v>
      </c>
      <c r="D139" s="4">
        <f>IF($B133="",0, IFERROR(INDEX(C138:N138, 1, 2+R133), 0))</f>
        <v>0</v>
      </c>
      <c r="E139" s="4">
        <f>IF($B133="",0, IFERROR(INDEX(C138:N138, 1, 3+R133), 0))</f>
        <v>0</v>
      </c>
      <c r="F139" s="4">
        <f>IF($B133="",0, IFERROR(INDEX(C138:N138, 1, 4+R133), 0))</f>
        <v>0</v>
      </c>
      <c r="G139" s="4">
        <f>IF($B133="",0, IFERROR(INDEX(C138:N138, 1, 5+R133), 0))</f>
        <v>0</v>
      </c>
      <c r="H139" s="4">
        <f>IF($B133="",0, IFERROR(INDEX(C138:N138, 1, 6+R133), 0))</f>
        <v>0</v>
      </c>
      <c r="I139" s="4">
        <f>IF($B133="",0, IFERROR(INDEX(C138:N138, 1, 7+R133), 0))</f>
        <v>0</v>
      </c>
      <c r="J139" s="4">
        <f>IF($B133="",0, IFERROR(INDEX(C138:N138, 1, 8+R133), 0))</f>
        <v>0</v>
      </c>
      <c r="K139" s="4">
        <f>IF($B133="",0, IFERROR(INDEX(C138:N138, 1, 9+R133), 0))</f>
        <v>0</v>
      </c>
      <c r="L139" s="4">
        <f>IF($B133="",0, IFERROR(INDEX(C138:N138, 1, 10+R133), 0))</f>
        <v>0</v>
      </c>
      <c r="M139" s="4">
        <f>IF($B133="",0, IFERROR(INDEX(C138:N138, 1, 11+R133), 0))</f>
        <v>0</v>
      </c>
      <c r="N139" s="4">
        <f>IF($B133="",0, IFERROR(INDEX(C138:N138, 1, 12+R133), 0))</f>
        <v>0</v>
      </c>
    </row>
    <row r="141" spans="1:18">
      <c r="A141" s="2" t="s">
        <v>33</v>
      </c>
      <c r="B141" s="6">
        <f>IFERROR(INDEX(Articles!$A$2:$A$31,18),"")</f>
        <v>0</v>
      </c>
      <c r="O141" s="2" t="s">
        <v>25</v>
      </c>
      <c r="P141" s="6">
        <f>IF($B141="", "", IFERROR(INDEX(Articles!$C$2:$C$31, MATCH($B141, Articles!$A$2:$A$31,0)),""))</f>
        <v>0</v>
      </c>
      <c r="Q141" s="2" t="s">
        <v>51</v>
      </c>
      <c r="R141" s="4">
        <f>IF($B141="",0, IFERROR(INDEX(Articles!$D$2:$D$31, MATCH($B141, Articles!$A$2:$A$31,0)),0))</f>
        <v>0</v>
      </c>
    </row>
    <row r="142" spans="1:18">
      <c r="A142" s="2" t="s">
        <v>52</v>
      </c>
      <c r="B142" s="6" t="s">
        <v>58</v>
      </c>
      <c r="C142" s="4">
        <f>IF($B141="",0, IF(INDEX(Articles!$C$2:$C$31, MATCH($B141, Articles!$A$2:$A$31,0))="FG", IFERROR(INDEX(MPS!B5:B201, MATCH($B141, MPS!$A$4:$A$200,0)), 0), IFERROR(SUMPRODUCT((Nomenclature!$B$2:$B$200=$B141)*(Nomenclature!$C$2:$C$200)*(IFERROR(INDEX(MPS!B5:B201, MATCH(Nomenclature!$A$2:$A$200, MPS!$A$4:$A$200,0)),0))),0)))</f>
        <v>0</v>
      </c>
      <c r="D142" s="4">
        <f>IF($B141="",0, IF(INDEX(Articles!$C$2:$C$31, MATCH($B141, Articles!$A$2:$A$31,0))="FG", IFERROR(INDEX(MPS!C5:C201, MATCH($B141, MPS!$A$4:$A$200,0)), 0), IFERROR(SUMPRODUCT((Nomenclature!$B$2:$B$200=$B141)*(Nomenclature!$C$2:$C$200)*(IFERROR(INDEX(MPS!C5:C201, MATCH(Nomenclature!$A$2:$A$200, MPS!$A$4:$A$200,0)),0))),0)))</f>
        <v>0</v>
      </c>
      <c r="E142" s="4">
        <f>IF($B141="",0, IF(INDEX(Articles!$C$2:$C$31, MATCH($B141, Articles!$A$2:$A$31,0))="FG", IFERROR(INDEX(MPS!D5:D201, MATCH($B141, MPS!$A$4:$A$200,0)), 0), IFERROR(SUMPRODUCT((Nomenclature!$B$2:$B$200=$B141)*(Nomenclature!$C$2:$C$200)*(IFERROR(INDEX(MPS!D5:D201, MATCH(Nomenclature!$A$2:$A$200, MPS!$A$4:$A$200,0)),0))),0)))</f>
        <v>0</v>
      </c>
      <c r="F142" s="4">
        <f>IF($B141="",0, IF(INDEX(Articles!$C$2:$C$31, MATCH($B141, Articles!$A$2:$A$31,0))="FG", IFERROR(INDEX(MPS!E5:E201, MATCH($B141, MPS!$A$4:$A$200,0)), 0), IFERROR(SUMPRODUCT((Nomenclature!$B$2:$B$200=$B141)*(Nomenclature!$C$2:$C$200)*(IFERROR(INDEX(MPS!E5:E201, MATCH(Nomenclature!$A$2:$A$200, MPS!$A$4:$A$200,0)),0))),0)))</f>
        <v>0</v>
      </c>
      <c r="G142" s="4">
        <f>IF($B141="",0, IF(INDEX(Articles!$C$2:$C$31, MATCH($B141, Articles!$A$2:$A$31,0))="FG", IFERROR(INDEX(MPS!F5:F201, MATCH($B141, MPS!$A$4:$A$200,0)), 0), IFERROR(SUMPRODUCT((Nomenclature!$B$2:$B$200=$B141)*(Nomenclature!$C$2:$C$200)*(IFERROR(INDEX(MPS!F5:F201, MATCH(Nomenclature!$A$2:$A$200, MPS!$A$4:$A$200,0)),0))),0)))</f>
        <v>0</v>
      </c>
      <c r="H142" s="4">
        <f>IF($B141="",0, IF(INDEX(Articles!$C$2:$C$31, MATCH($B141, Articles!$A$2:$A$31,0))="FG", IFERROR(INDEX(MPS!G5:G201, MATCH($B141, MPS!$A$4:$A$200,0)), 0), IFERROR(SUMPRODUCT((Nomenclature!$B$2:$B$200=$B141)*(Nomenclature!$C$2:$C$200)*(IFERROR(INDEX(MPS!G5:G201, MATCH(Nomenclature!$A$2:$A$200, MPS!$A$4:$A$200,0)),0))),0)))</f>
        <v>0</v>
      </c>
      <c r="I142" s="4">
        <f>IF($B141="",0, IF(INDEX(Articles!$C$2:$C$31, MATCH($B141, Articles!$A$2:$A$31,0))="FG", IFERROR(INDEX(MPS!H5:H201, MATCH($B141, MPS!$A$4:$A$200,0)), 0), IFERROR(SUMPRODUCT((Nomenclature!$B$2:$B$200=$B141)*(Nomenclature!$C$2:$C$200)*(IFERROR(INDEX(MPS!H5:H201, MATCH(Nomenclature!$A$2:$A$200, MPS!$A$4:$A$200,0)),0))),0)))</f>
        <v>0</v>
      </c>
      <c r="J142" s="4">
        <f>IF($B141="",0, IF(INDEX(Articles!$C$2:$C$31, MATCH($B141, Articles!$A$2:$A$31,0))="FG", IFERROR(INDEX(MPS!I5:I201, MATCH($B141, MPS!$A$4:$A$200,0)), 0), IFERROR(SUMPRODUCT((Nomenclature!$B$2:$B$200=$B141)*(Nomenclature!$C$2:$C$200)*(IFERROR(INDEX(MPS!I5:I201, MATCH(Nomenclature!$A$2:$A$200, MPS!$A$4:$A$200,0)),0))),0)))</f>
        <v>0</v>
      </c>
      <c r="K142" s="4">
        <f>IF($B141="",0, IF(INDEX(Articles!$C$2:$C$31, MATCH($B141, Articles!$A$2:$A$31,0))="FG", IFERROR(INDEX(MPS!J5:J201, MATCH($B141, MPS!$A$4:$A$200,0)), 0), IFERROR(SUMPRODUCT((Nomenclature!$B$2:$B$200=$B141)*(Nomenclature!$C$2:$C$200)*(IFERROR(INDEX(MPS!J5:J201, MATCH(Nomenclature!$A$2:$A$200, MPS!$A$4:$A$200,0)),0))),0)))</f>
        <v>0</v>
      </c>
      <c r="L142" s="4">
        <f>IF($B141="",0, IF(INDEX(Articles!$C$2:$C$31, MATCH($B141, Articles!$A$2:$A$31,0))="FG", IFERROR(INDEX(MPS!K5:K201, MATCH($B141, MPS!$A$4:$A$200,0)), 0), IFERROR(SUMPRODUCT((Nomenclature!$B$2:$B$200=$B141)*(Nomenclature!$C$2:$C$200)*(IFERROR(INDEX(MPS!K5:K201, MATCH(Nomenclature!$A$2:$A$200, MPS!$A$4:$A$200,0)),0))),0)))</f>
        <v>0</v>
      </c>
      <c r="M142" s="4">
        <f>IF($B141="",0, IF(INDEX(Articles!$C$2:$C$31, MATCH($B141, Articles!$A$2:$A$31,0))="FG", IFERROR(INDEX(MPS!L5:L201, MATCH($B141, MPS!$A$4:$A$200,0)), 0), IFERROR(SUMPRODUCT((Nomenclature!$B$2:$B$200=$B141)*(Nomenclature!$C$2:$C$200)*(IFERROR(INDEX(MPS!L5:L201, MATCH(Nomenclature!$A$2:$A$200, MPS!$A$4:$A$200,0)),0))),0)))</f>
        <v>0</v>
      </c>
      <c r="N142" s="4">
        <f>IF($B141="",0, IF(INDEX(Articles!$C$2:$C$31, MATCH($B141, Articles!$A$2:$A$31,0))="FG", IFERROR(INDEX(MPS!M5:M201, MATCH($B141, MPS!$A$4:$A$200,0)), 0), IFERROR(SUMPRODUCT((Nomenclature!$B$2:$B$200=$B141)*(Nomenclature!$C$2:$C$200)*(IFERROR(INDEX(MPS!M5:M201, MATCH(Nomenclature!$A$2:$A$200, MPS!$A$4:$A$200,0)),0))),0)))</f>
        <v>0</v>
      </c>
    </row>
    <row r="143" spans="1:18">
      <c r="A143" s="2" t="s">
        <v>53</v>
      </c>
      <c r="B143" s="6" t="s">
        <v>40</v>
      </c>
      <c r="C143" s="4">
        <f>IF($B141="",0, IFERROR(INDEX(Réceptions!B4:B201, MATCH($B141, Réceptions!$A$3:$A$200, 0)), 0))</f>
        <v>0</v>
      </c>
      <c r="D143" s="4">
        <f>IF($B141="",0, IFERROR(INDEX(Réceptions!C4:C201, MATCH($B141, Réceptions!$A$3:$A$200, 0)), 0))</f>
        <v>0</v>
      </c>
      <c r="E143" s="4">
        <f>IF($B141="",0, IFERROR(INDEX(Réceptions!D4:D201, MATCH($B141, Réceptions!$A$3:$A$200, 0)), 0))</f>
        <v>0</v>
      </c>
      <c r="F143" s="4">
        <f>IF($B141="",0, IFERROR(INDEX(Réceptions!E4:E201, MATCH($B141, Réceptions!$A$3:$A$200, 0)), 0))</f>
        <v>0</v>
      </c>
      <c r="G143" s="4">
        <f>IF($B141="",0, IFERROR(INDEX(Réceptions!F4:F201, MATCH($B141, Réceptions!$A$3:$A$200, 0)), 0))</f>
        <v>0</v>
      </c>
      <c r="H143" s="4">
        <f>IF($B141="",0, IFERROR(INDEX(Réceptions!G4:G201, MATCH($B141, Réceptions!$A$3:$A$200, 0)), 0))</f>
        <v>0</v>
      </c>
      <c r="I143" s="4">
        <f>IF($B141="",0, IFERROR(INDEX(Réceptions!H4:H201, MATCH($B141, Réceptions!$A$3:$A$200, 0)), 0))</f>
        <v>0</v>
      </c>
      <c r="J143" s="4">
        <f>IF($B141="",0, IFERROR(INDEX(Réceptions!I4:I201, MATCH($B141, Réceptions!$A$3:$A$200, 0)), 0))</f>
        <v>0</v>
      </c>
      <c r="K143" s="4">
        <f>IF($B141="",0, IFERROR(INDEX(Réceptions!J4:J201, MATCH($B141, Réceptions!$A$3:$A$200, 0)), 0))</f>
        <v>0</v>
      </c>
      <c r="L143" s="4">
        <f>IF($B141="",0, IFERROR(INDEX(Réceptions!K4:K201, MATCH($B141, Réceptions!$A$3:$A$200, 0)), 0))</f>
        <v>0</v>
      </c>
      <c r="M143" s="4">
        <f>IF($B141="",0, IFERROR(INDEX(Réceptions!L4:L201, MATCH($B141, Réceptions!$A$3:$A$200, 0)), 0))</f>
        <v>0</v>
      </c>
      <c r="N143" s="4">
        <f>IF($B141="",0, IFERROR(INDEX(Réceptions!M4:M201, MATCH($B141, Réceptions!$A$3:$A$200, 0)), 0))</f>
        <v>0</v>
      </c>
    </row>
    <row r="144" spans="1:18">
      <c r="A144" s="2" t="s">
        <v>54</v>
      </c>
      <c r="C144" s="4">
        <f>IF($B141="",0, C143 + C143 + C146 - C142)</f>
        <v>0</v>
      </c>
      <c r="D144" s="4">
        <f>IF($B141="",0, C144 + D143 + D146 - D142)</f>
        <v>0</v>
      </c>
      <c r="E144" s="4">
        <f>IF($B141="",0, D144 + E143 + E146 - E142)</f>
        <v>0</v>
      </c>
      <c r="F144" s="4">
        <f>IF($B141="",0, E144 + F143 + F146 - F142)</f>
        <v>0</v>
      </c>
      <c r="G144" s="4">
        <f>IF($B141="",0, F144 + G143 + G146 - G142)</f>
        <v>0</v>
      </c>
      <c r="H144" s="4">
        <f>IF($B141="",0, G144 + H143 + H146 - H142)</f>
        <v>0</v>
      </c>
      <c r="I144" s="4">
        <f>IF($B141="",0, H144 + I143 + I146 - I142)</f>
        <v>0</v>
      </c>
      <c r="J144" s="4">
        <f>IF($B141="",0, I144 + J143 + J146 - J142)</f>
        <v>0</v>
      </c>
      <c r="K144" s="4">
        <f>IF($B141="",0, J144 + K143 + K146 - K142)</f>
        <v>0</v>
      </c>
      <c r="L144" s="4">
        <f>IF($B141="",0, K144 + L143 + L146 - L142)</f>
        <v>0</v>
      </c>
      <c r="M144" s="4">
        <f>IF($B141="",0, L144 + M143 + M146 - M142)</f>
        <v>0</v>
      </c>
      <c r="N144" s="4">
        <f>IF($B141="",0, M144 + N143 + N146 - N142)</f>
        <v>0</v>
      </c>
    </row>
    <row r="145" spans="1:18">
      <c r="A145" s="2" t="s">
        <v>55</v>
      </c>
      <c r="C145" s="4">
        <f>IF($B141="",0, MAX(0, C142 + C142 - (C143 + C143)))</f>
        <v>0</v>
      </c>
      <c r="D145" s="4">
        <f>IF($B141="",0, MAX(0, C142 + D142 - (C144 + D143)))</f>
        <v>0</v>
      </c>
      <c r="E145" s="4">
        <f>IF($B141="",0, MAX(0, C142 + E142 - (D144 + E143)))</f>
        <v>0</v>
      </c>
      <c r="F145" s="4">
        <f>IF($B141="",0, MAX(0, C142 + F142 - (E144 + F143)))</f>
        <v>0</v>
      </c>
      <c r="G145" s="4">
        <f>IF($B141="",0, MAX(0, C142 + G142 - (F144 + G143)))</f>
        <v>0</v>
      </c>
      <c r="H145" s="4">
        <f>IF($B141="",0, MAX(0, C142 + H142 - (G144 + H143)))</f>
        <v>0</v>
      </c>
      <c r="I145" s="4">
        <f>IF($B141="",0, MAX(0, C142 + I142 - (H144 + I143)))</f>
        <v>0</v>
      </c>
      <c r="J145" s="4">
        <f>IF($B141="",0, MAX(0, C142 + J142 - (I144 + J143)))</f>
        <v>0</v>
      </c>
      <c r="K145" s="4">
        <f>IF($B141="",0, MAX(0, C142 + K142 - (J144 + K143)))</f>
        <v>0</v>
      </c>
      <c r="L145" s="4">
        <f>IF($B141="",0, MAX(0, C142 + L142 - (K144 + L143)))</f>
        <v>0</v>
      </c>
      <c r="M145" s="4">
        <f>IF($B141="",0, MAX(0, C142 + M142 - (L144 + M143)))</f>
        <v>0</v>
      </c>
      <c r="N145" s="4">
        <f>IF($B141="",0, MAX(0, C142 + N142 - (M144 + N143)))</f>
        <v>0</v>
      </c>
      <c r="O145" s="6" t="s">
        <v>28</v>
      </c>
      <c r="P145" s="6">
        <f>IF($B141="", "", IFERROR(INDEX(Articles!$E$2:$E$31, MATCH($B141, Articles!$A$2:$A$31,0)),"L4L"))</f>
        <v>0</v>
      </c>
    </row>
    <row r="146" spans="1:18">
      <c r="A146" s="2" t="s">
        <v>56</v>
      </c>
      <c r="C146" s="4">
        <f>IF($B141="",0, IF(C145=0,0, IF($P145="L4L",C145, ROUNDUP(C145/MAX(1,$P146),0)*MAX(1,$P146))))</f>
        <v>0</v>
      </c>
      <c r="D146" s="4">
        <f>IF($B141="",0, IF(D145=0,0, IF($P145="L4L",D145, ROUNDUP(D145/MAX(1,$P146),0)*MAX(1,$P146))))</f>
        <v>0</v>
      </c>
      <c r="E146" s="4">
        <f>IF($B141="",0, IF(E145=0,0, IF($P145="L4L",E145, ROUNDUP(E145/MAX(1,$P146),0)*MAX(1,$P146))))</f>
        <v>0</v>
      </c>
      <c r="F146" s="4">
        <f>IF($B141="",0, IF(F145=0,0, IF($P145="L4L",F145, ROUNDUP(F145/MAX(1,$P146),0)*MAX(1,$P146))))</f>
        <v>0</v>
      </c>
      <c r="G146" s="4">
        <f>IF($B141="",0, IF(G145=0,0, IF($P145="L4L",G145, ROUNDUP(G145/MAX(1,$P146),0)*MAX(1,$P146))))</f>
        <v>0</v>
      </c>
      <c r="H146" s="4">
        <f>IF($B141="",0, IF(H145=0,0, IF($P145="L4L",H145, ROUNDUP(H145/MAX(1,$P146),0)*MAX(1,$P146))))</f>
        <v>0</v>
      </c>
      <c r="I146" s="4">
        <f>IF($B141="",0, IF(I145=0,0, IF($P145="L4L",I145, ROUNDUP(I145/MAX(1,$P146),0)*MAX(1,$P146))))</f>
        <v>0</v>
      </c>
      <c r="J146" s="4">
        <f>IF($B141="",0, IF(J145=0,0, IF($P145="L4L",J145, ROUNDUP(J145/MAX(1,$P146),0)*MAX(1,$P146))))</f>
        <v>0</v>
      </c>
      <c r="K146" s="4">
        <f>IF($B141="",0, IF(K145=0,0, IF($P145="L4L",K145, ROUNDUP(K145/MAX(1,$P146),0)*MAX(1,$P146))))</f>
        <v>0</v>
      </c>
      <c r="L146" s="4">
        <f>IF($B141="",0, IF(L145=0,0, IF($P145="L4L",L145, ROUNDUP(L145/MAX(1,$P146),0)*MAX(1,$P146))))</f>
        <v>0</v>
      </c>
      <c r="M146" s="4">
        <f>IF($B141="",0, IF(M145=0,0, IF($P145="L4L",M145, ROUNDUP(M145/MAX(1,$P146),0)*MAX(1,$P146))))</f>
        <v>0</v>
      </c>
      <c r="N146" s="4">
        <f>IF($B141="",0, IF(N145=0,0, IF($P145="L4L",N145, ROUNDUP(N145/MAX(1,$P146),0)*MAX(1,$P146))))</f>
        <v>0</v>
      </c>
      <c r="O146" s="6" t="s">
        <v>59</v>
      </c>
      <c r="P146" s="4">
        <f>IF($B141="",0, IFERROR(INDEX(Articles!$F$2:$F$31, MATCH($B141, Articles!$A$2:$A$31,0)),0))</f>
        <v>0</v>
      </c>
    </row>
    <row r="147" spans="1:18">
      <c r="A147" s="2" t="s">
        <v>57</v>
      </c>
      <c r="C147" s="4">
        <f>IF($B141="",0, IFERROR(INDEX(C146:N146, 1, 1+R141), 0))</f>
        <v>0</v>
      </c>
      <c r="D147" s="4">
        <f>IF($B141="",0, IFERROR(INDEX(C146:N146, 1, 2+R141), 0))</f>
        <v>0</v>
      </c>
      <c r="E147" s="4">
        <f>IF($B141="",0, IFERROR(INDEX(C146:N146, 1, 3+R141), 0))</f>
        <v>0</v>
      </c>
      <c r="F147" s="4">
        <f>IF($B141="",0, IFERROR(INDEX(C146:N146, 1, 4+R141), 0))</f>
        <v>0</v>
      </c>
      <c r="G147" s="4">
        <f>IF($B141="",0, IFERROR(INDEX(C146:N146, 1, 5+R141), 0))</f>
        <v>0</v>
      </c>
      <c r="H147" s="4">
        <f>IF($B141="",0, IFERROR(INDEX(C146:N146, 1, 6+R141), 0))</f>
        <v>0</v>
      </c>
      <c r="I147" s="4">
        <f>IF($B141="",0, IFERROR(INDEX(C146:N146, 1, 7+R141), 0))</f>
        <v>0</v>
      </c>
      <c r="J147" s="4">
        <f>IF($B141="",0, IFERROR(INDEX(C146:N146, 1, 8+R141), 0))</f>
        <v>0</v>
      </c>
      <c r="K147" s="4">
        <f>IF($B141="",0, IFERROR(INDEX(C146:N146, 1, 9+R141), 0))</f>
        <v>0</v>
      </c>
      <c r="L147" s="4">
        <f>IF($B141="",0, IFERROR(INDEX(C146:N146, 1, 10+R141), 0))</f>
        <v>0</v>
      </c>
      <c r="M147" s="4">
        <f>IF($B141="",0, IFERROR(INDEX(C146:N146, 1, 11+R141), 0))</f>
        <v>0</v>
      </c>
      <c r="N147" s="4">
        <f>IF($B141="",0, IFERROR(INDEX(C146:N146, 1, 12+R141), 0))</f>
        <v>0</v>
      </c>
    </row>
    <row r="149" spans="1:18">
      <c r="A149" s="2" t="s">
        <v>33</v>
      </c>
      <c r="B149" s="6">
        <f>IFERROR(INDEX(Articles!$A$2:$A$31,19),"")</f>
        <v>0</v>
      </c>
      <c r="O149" s="2" t="s">
        <v>25</v>
      </c>
      <c r="P149" s="6">
        <f>IF($B149="", "", IFERROR(INDEX(Articles!$C$2:$C$31, MATCH($B149, Articles!$A$2:$A$31,0)),""))</f>
        <v>0</v>
      </c>
      <c r="Q149" s="2" t="s">
        <v>51</v>
      </c>
      <c r="R149" s="4">
        <f>IF($B149="",0, IFERROR(INDEX(Articles!$D$2:$D$31, MATCH($B149, Articles!$A$2:$A$31,0)),0))</f>
        <v>0</v>
      </c>
    </row>
    <row r="150" spans="1:18">
      <c r="A150" s="2" t="s">
        <v>52</v>
      </c>
      <c r="B150" s="6" t="s">
        <v>58</v>
      </c>
      <c r="C150" s="4">
        <f>IF($B149="",0, IF(INDEX(Articles!$C$2:$C$31, MATCH($B149, Articles!$A$2:$A$31,0))="FG", IFERROR(INDEX(MPS!B5:B201, MATCH($B149, MPS!$A$4:$A$200,0)), 0), IFERROR(SUMPRODUCT((Nomenclature!$B$2:$B$200=$B149)*(Nomenclature!$C$2:$C$200)*(IFERROR(INDEX(MPS!B5:B201, MATCH(Nomenclature!$A$2:$A$200, MPS!$A$4:$A$200,0)),0))),0)))</f>
        <v>0</v>
      </c>
      <c r="D150" s="4">
        <f>IF($B149="",0, IF(INDEX(Articles!$C$2:$C$31, MATCH($B149, Articles!$A$2:$A$31,0))="FG", IFERROR(INDEX(MPS!C5:C201, MATCH($B149, MPS!$A$4:$A$200,0)), 0), IFERROR(SUMPRODUCT((Nomenclature!$B$2:$B$200=$B149)*(Nomenclature!$C$2:$C$200)*(IFERROR(INDEX(MPS!C5:C201, MATCH(Nomenclature!$A$2:$A$200, MPS!$A$4:$A$200,0)),0))),0)))</f>
        <v>0</v>
      </c>
      <c r="E150" s="4">
        <f>IF($B149="",0, IF(INDEX(Articles!$C$2:$C$31, MATCH($B149, Articles!$A$2:$A$31,0))="FG", IFERROR(INDEX(MPS!D5:D201, MATCH($B149, MPS!$A$4:$A$200,0)), 0), IFERROR(SUMPRODUCT((Nomenclature!$B$2:$B$200=$B149)*(Nomenclature!$C$2:$C$200)*(IFERROR(INDEX(MPS!D5:D201, MATCH(Nomenclature!$A$2:$A$200, MPS!$A$4:$A$200,0)),0))),0)))</f>
        <v>0</v>
      </c>
      <c r="F150" s="4">
        <f>IF($B149="",0, IF(INDEX(Articles!$C$2:$C$31, MATCH($B149, Articles!$A$2:$A$31,0))="FG", IFERROR(INDEX(MPS!E5:E201, MATCH($B149, MPS!$A$4:$A$200,0)), 0), IFERROR(SUMPRODUCT((Nomenclature!$B$2:$B$200=$B149)*(Nomenclature!$C$2:$C$200)*(IFERROR(INDEX(MPS!E5:E201, MATCH(Nomenclature!$A$2:$A$200, MPS!$A$4:$A$200,0)),0))),0)))</f>
        <v>0</v>
      </c>
      <c r="G150" s="4">
        <f>IF($B149="",0, IF(INDEX(Articles!$C$2:$C$31, MATCH($B149, Articles!$A$2:$A$31,0))="FG", IFERROR(INDEX(MPS!F5:F201, MATCH($B149, MPS!$A$4:$A$200,0)), 0), IFERROR(SUMPRODUCT((Nomenclature!$B$2:$B$200=$B149)*(Nomenclature!$C$2:$C$200)*(IFERROR(INDEX(MPS!F5:F201, MATCH(Nomenclature!$A$2:$A$200, MPS!$A$4:$A$200,0)),0))),0)))</f>
        <v>0</v>
      </c>
      <c r="H150" s="4">
        <f>IF($B149="",0, IF(INDEX(Articles!$C$2:$C$31, MATCH($B149, Articles!$A$2:$A$31,0))="FG", IFERROR(INDEX(MPS!G5:G201, MATCH($B149, MPS!$A$4:$A$200,0)), 0), IFERROR(SUMPRODUCT((Nomenclature!$B$2:$B$200=$B149)*(Nomenclature!$C$2:$C$200)*(IFERROR(INDEX(MPS!G5:G201, MATCH(Nomenclature!$A$2:$A$200, MPS!$A$4:$A$200,0)),0))),0)))</f>
        <v>0</v>
      </c>
      <c r="I150" s="4">
        <f>IF($B149="",0, IF(INDEX(Articles!$C$2:$C$31, MATCH($B149, Articles!$A$2:$A$31,0))="FG", IFERROR(INDEX(MPS!H5:H201, MATCH($B149, MPS!$A$4:$A$200,0)), 0), IFERROR(SUMPRODUCT((Nomenclature!$B$2:$B$200=$B149)*(Nomenclature!$C$2:$C$200)*(IFERROR(INDEX(MPS!H5:H201, MATCH(Nomenclature!$A$2:$A$200, MPS!$A$4:$A$200,0)),0))),0)))</f>
        <v>0</v>
      </c>
      <c r="J150" s="4">
        <f>IF($B149="",0, IF(INDEX(Articles!$C$2:$C$31, MATCH($B149, Articles!$A$2:$A$31,0))="FG", IFERROR(INDEX(MPS!I5:I201, MATCH($B149, MPS!$A$4:$A$200,0)), 0), IFERROR(SUMPRODUCT((Nomenclature!$B$2:$B$200=$B149)*(Nomenclature!$C$2:$C$200)*(IFERROR(INDEX(MPS!I5:I201, MATCH(Nomenclature!$A$2:$A$200, MPS!$A$4:$A$200,0)),0))),0)))</f>
        <v>0</v>
      </c>
      <c r="K150" s="4">
        <f>IF($B149="",0, IF(INDEX(Articles!$C$2:$C$31, MATCH($B149, Articles!$A$2:$A$31,0))="FG", IFERROR(INDEX(MPS!J5:J201, MATCH($B149, MPS!$A$4:$A$200,0)), 0), IFERROR(SUMPRODUCT((Nomenclature!$B$2:$B$200=$B149)*(Nomenclature!$C$2:$C$200)*(IFERROR(INDEX(MPS!J5:J201, MATCH(Nomenclature!$A$2:$A$200, MPS!$A$4:$A$200,0)),0))),0)))</f>
        <v>0</v>
      </c>
      <c r="L150" s="4">
        <f>IF($B149="",0, IF(INDEX(Articles!$C$2:$C$31, MATCH($B149, Articles!$A$2:$A$31,0))="FG", IFERROR(INDEX(MPS!K5:K201, MATCH($B149, MPS!$A$4:$A$200,0)), 0), IFERROR(SUMPRODUCT((Nomenclature!$B$2:$B$200=$B149)*(Nomenclature!$C$2:$C$200)*(IFERROR(INDEX(MPS!K5:K201, MATCH(Nomenclature!$A$2:$A$200, MPS!$A$4:$A$200,0)),0))),0)))</f>
        <v>0</v>
      </c>
      <c r="M150" s="4">
        <f>IF($B149="",0, IF(INDEX(Articles!$C$2:$C$31, MATCH($B149, Articles!$A$2:$A$31,0))="FG", IFERROR(INDEX(MPS!L5:L201, MATCH($B149, MPS!$A$4:$A$200,0)), 0), IFERROR(SUMPRODUCT((Nomenclature!$B$2:$B$200=$B149)*(Nomenclature!$C$2:$C$200)*(IFERROR(INDEX(MPS!L5:L201, MATCH(Nomenclature!$A$2:$A$200, MPS!$A$4:$A$200,0)),0))),0)))</f>
        <v>0</v>
      </c>
      <c r="N150" s="4">
        <f>IF($B149="",0, IF(INDEX(Articles!$C$2:$C$31, MATCH($B149, Articles!$A$2:$A$31,0))="FG", IFERROR(INDEX(MPS!M5:M201, MATCH($B149, MPS!$A$4:$A$200,0)), 0), IFERROR(SUMPRODUCT((Nomenclature!$B$2:$B$200=$B149)*(Nomenclature!$C$2:$C$200)*(IFERROR(INDEX(MPS!M5:M201, MATCH(Nomenclature!$A$2:$A$200, MPS!$A$4:$A$200,0)),0))),0)))</f>
        <v>0</v>
      </c>
    </row>
    <row r="151" spans="1:18">
      <c r="A151" s="2" t="s">
        <v>53</v>
      </c>
      <c r="B151" s="6" t="s">
        <v>40</v>
      </c>
      <c r="C151" s="4">
        <f>IF($B149="",0, IFERROR(INDEX(Réceptions!B4:B201, MATCH($B149, Réceptions!$A$3:$A$200, 0)), 0))</f>
        <v>0</v>
      </c>
      <c r="D151" s="4">
        <f>IF($B149="",0, IFERROR(INDEX(Réceptions!C4:C201, MATCH($B149, Réceptions!$A$3:$A$200, 0)), 0))</f>
        <v>0</v>
      </c>
      <c r="E151" s="4">
        <f>IF($B149="",0, IFERROR(INDEX(Réceptions!D4:D201, MATCH($B149, Réceptions!$A$3:$A$200, 0)), 0))</f>
        <v>0</v>
      </c>
      <c r="F151" s="4">
        <f>IF($B149="",0, IFERROR(INDEX(Réceptions!E4:E201, MATCH($B149, Réceptions!$A$3:$A$200, 0)), 0))</f>
        <v>0</v>
      </c>
      <c r="G151" s="4">
        <f>IF($B149="",0, IFERROR(INDEX(Réceptions!F4:F201, MATCH($B149, Réceptions!$A$3:$A$200, 0)), 0))</f>
        <v>0</v>
      </c>
      <c r="H151" s="4">
        <f>IF($B149="",0, IFERROR(INDEX(Réceptions!G4:G201, MATCH($B149, Réceptions!$A$3:$A$200, 0)), 0))</f>
        <v>0</v>
      </c>
      <c r="I151" s="4">
        <f>IF($B149="",0, IFERROR(INDEX(Réceptions!H4:H201, MATCH($B149, Réceptions!$A$3:$A$200, 0)), 0))</f>
        <v>0</v>
      </c>
      <c r="J151" s="4">
        <f>IF($B149="",0, IFERROR(INDEX(Réceptions!I4:I201, MATCH($B149, Réceptions!$A$3:$A$200, 0)), 0))</f>
        <v>0</v>
      </c>
      <c r="K151" s="4">
        <f>IF($B149="",0, IFERROR(INDEX(Réceptions!J4:J201, MATCH($B149, Réceptions!$A$3:$A$200, 0)), 0))</f>
        <v>0</v>
      </c>
      <c r="L151" s="4">
        <f>IF($B149="",0, IFERROR(INDEX(Réceptions!K4:K201, MATCH($B149, Réceptions!$A$3:$A$200, 0)), 0))</f>
        <v>0</v>
      </c>
      <c r="M151" s="4">
        <f>IF($B149="",0, IFERROR(INDEX(Réceptions!L4:L201, MATCH($B149, Réceptions!$A$3:$A$200, 0)), 0))</f>
        <v>0</v>
      </c>
      <c r="N151" s="4">
        <f>IF($B149="",0, IFERROR(INDEX(Réceptions!M4:M201, MATCH($B149, Réceptions!$A$3:$A$200, 0)), 0))</f>
        <v>0</v>
      </c>
    </row>
    <row r="152" spans="1:18">
      <c r="A152" s="2" t="s">
        <v>54</v>
      </c>
      <c r="C152" s="4">
        <f>IF($B149="",0, C151 + C151 + C154 - C150)</f>
        <v>0</v>
      </c>
      <c r="D152" s="4">
        <f>IF($B149="",0, C152 + D151 + D154 - D150)</f>
        <v>0</v>
      </c>
      <c r="E152" s="4">
        <f>IF($B149="",0, D152 + E151 + E154 - E150)</f>
        <v>0</v>
      </c>
      <c r="F152" s="4">
        <f>IF($B149="",0, E152 + F151 + F154 - F150)</f>
        <v>0</v>
      </c>
      <c r="G152" s="4">
        <f>IF($B149="",0, F152 + G151 + G154 - G150)</f>
        <v>0</v>
      </c>
      <c r="H152" s="4">
        <f>IF($B149="",0, G152 + H151 + H154 - H150)</f>
        <v>0</v>
      </c>
      <c r="I152" s="4">
        <f>IF($B149="",0, H152 + I151 + I154 - I150)</f>
        <v>0</v>
      </c>
      <c r="J152" s="4">
        <f>IF($B149="",0, I152 + J151 + J154 - J150)</f>
        <v>0</v>
      </c>
      <c r="K152" s="4">
        <f>IF($B149="",0, J152 + K151 + K154 - K150)</f>
        <v>0</v>
      </c>
      <c r="L152" s="4">
        <f>IF($B149="",0, K152 + L151 + L154 - L150)</f>
        <v>0</v>
      </c>
      <c r="M152" s="4">
        <f>IF($B149="",0, L152 + M151 + M154 - M150)</f>
        <v>0</v>
      </c>
      <c r="N152" s="4">
        <f>IF($B149="",0, M152 + N151 + N154 - N150)</f>
        <v>0</v>
      </c>
    </row>
    <row r="153" spans="1:18">
      <c r="A153" s="2" t="s">
        <v>55</v>
      </c>
      <c r="C153" s="4">
        <f>IF($B149="",0, MAX(0, C150 + C150 - (C151 + C151)))</f>
        <v>0</v>
      </c>
      <c r="D153" s="4">
        <f>IF($B149="",0, MAX(0, C150 + D150 - (C152 + D151)))</f>
        <v>0</v>
      </c>
      <c r="E153" s="4">
        <f>IF($B149="",0, MAX(0, C150 + E150 - (D152 + E151)))</f>
        <v>0</v>
      </c>
      <c r="F153" s="4">
        <f>IF($B149="",0, MAX(0, C150 + F150 - (E152 + F151)))</f>
        <v>0</v>
      </c>
      <c r="G153" s="4">
        <f>IF($B149="",0, MAX(0, C150 + G150 - (F152 + G151)))</f>
        <v>0</v>
      </c>
      <c r="H153" s="4">
        <f>IF($B149="",0, MAX(0, C150 + H150 - (G152 + H151)))</f>
        <v>0</v>
      </c>
      <c r="I153" s="4">
        <f>IF($B149="",0, MAX(0, C150 + I150 - (H152 + I151)))</f>
        <v>0</v>
      </c>
      <c r="J153" s="4">
        <f>IF($B149="",0, MAX(0, C150 + J150 - (I152 + J151)))</f>
        <v>0</v>
      </c>
      <c r="K153" s="4">
        <f>IF($B149="",0, MAX(0, C150 + K150 - (J152 + K151)))</f>
        <v>0</v>
      </c>
      <c r="L153" s="4">
        <f>IF($B149="",0, MAX(0, C150 + L150 - (K152 + L151)))</f>
        <v>0</v>
      </c>
      <c r="M153" s="4">
        <f>IF($B149="",0, MAX(0, C150 + M150 - (L152 + M151)))</f>
        <v>0</v>
      </c>
      <c r="N153" s="4">
        <f>IF($B149="",0, MAX(0, C150 + N150 - (M152 + N151)))</f>
        <v>0</v>
      </c>
      <c r="O153" s="6" t="s">
        <v>28</v>
      </c>
      <c r="P153" s="6">
        <f>IF($B149="", "", IFERROR(INDEX(Articles!$E$2:$E$31, MATCH($B149, Articles!$A$2:$A$31,0)),"L4L"))</f>
        <v>0</v>
      </c>
    </row>
    <row r="154" spans="1:18">
      <c r="A154" s="2" t="s">
        <v>56</v>
      </c>
      <c r="C154" s="4">
        <f>IF($B149="",0, IF(C153=0,0, IF($P153="L4L",C153, ROUNDUP(C153/MAX(1,$P154),0)*MAX(1,$P154))))</f>
        <v>0</v>
      </c>
      <c r="D154" s="4">
        <f>IF($B149="",0, IF(D153=0,0, IF($P153="L4L",D153, ROUNDUP(D153/MAX(1,$P154),0)*MAX(1,$P154))))</f>
        <v>0</v>
      </c>
      <c r="E154" s="4">
        <f>IF($B149="",0, IF(E153=0,0, IF($P153="L4L",E153, ROUNDUP(E153/MAX(1,$P154),0)*MAX(1,$P154))))</f>
        <v>0</v>
      </c>
      <c r="F154" s="4">
        <f>IF($B149="",0, IF(F153=0,0, IF($P153="L4L",F153, ROUNDUP(F153/MAX(1,$P154),0)*MAX(1,$P154))))</f>
        <v>0</v>
      </c>
      <c r="G154" s="4">
        <f>IF($B149="",0, IF(G153=0,0, IF($P153="L4L",G153, ROUNDUP(G153/MAX(1,$P154),0)*MAX(1,$P154))))</f>
        <v>0</v>
      </c>
      <c r="H154" s="4">
        <f>IF($B149="",0, IF(H153=0,0, IF($P153="L4L",H153, ROUNDUP(H153/MAX(1,$P154),0)*MAX(1,$P154))))</f>
        <v>0</v>
      </c>
      <c r="I154" s="4">
        <f>IF($B149="",0, IF(I153=0,0, IF($P153="L4L",I153, ROUNDUP(I153/MAX(1,$P154),0)*MAX(1,$P154))))</f>
        <v>0</v>
      </c>
      <c r="J154" s="4">
        <f>IF($B149="",0, IF(J153=0,0, IF($P153="L4L",J153, ROUNDUP(J153/MAX(1,$P154),0)*MAX(1,$P154))))</f>
        <v>0</v>
      </c>
      <c r="K154" s="4">
        <f>IF($B149="",0, IF(K153=0,0, IF($P153="L4L",K153, ROUNDUP(K153/MAX(1,$P154),0)*MAX(1,$P154))))</f>
        <v>0</v>
      </c>
      <c r="L154" s="4">
        <f>IF($B149="",0, IF(L153=0,0, IF($P153="L4L",L153, ROUNDUP(L153/MAX(1,$P154),0)*MAX(1,$P154))))</f>
        <v>0</v>
      </c>
      <c r="M154" s="4">
        <f>IF($B149="",0, IF(M153=0,0, IF($P153="L4L",M153, ROUNDUP(M153/MAX(1,$P154),0)*MAX(1,$P154))))</f>
        <v>0</v>
      </c>
      <c r="N154" s="4">
        <f>IF($B149="",0, IF(N153=0,0, IF($P153="L4L",N153, ROUNDUP(N153/MAX(1,$P154),0)*MAX(1,$P154))))</f>
        <v>0</v>
      </c>
      <c r="O154" s="6" t="s">
        <v>59</v>
      </c>
      <c r="P154" s="4">
        <f>IF($B149="",0, IFERROR(INDEX(Articles!$F$2:$F$31, MATCH($B149, Articles!$A$2:$A$31,0)),0))</f>
        <v>0</v>
      </c>
    </row>
    <row r="155" spans="1:18">
      <c r="A155" s="2" t="s">
        <v>57</v>
      </c>
      <c r="C155" s="4">
        <f>IF($B149="",0, IFERROR(INDEX(C154:N154, 1, 1+R149), 0))</f>
        <v>0</v>
      </c>
      <c r="D155" s="4">
        <f>IF($B149="",0, IFERROR(INDEX(C154:N154, 1, 2+R149), 0))</f>
        <v>0</v>
      </c>
      <c r="E155" s="4">
        <f>IF($B149="",0, IFERROR(INDEX(C154:N154, 1, 3+R149), 0))</f>
        <v>0</v>
      </c>
      <c r="F155" s="4">
        <f>IF($B149="",0, IFERROR(INDEX(C154:N154, 1, 4+R149), 0))</f>
        <v>0</v>
      </c>
      <c r="G155" s="4">
        <f>IF($B149="",0, IFERROR(INDEX(C154:N154, 1, 5+R149), 0))</f>
        <v>0</v>
      </c>
      <c r="H155" s="4">
        <f>IF($B149="",0, IFERROR(INDEX(C154:N154, 1, 6+R149), 0))</f>
        <v>0</v>
      </c>
      <c r="I155" s="4">
        <f>IF($B149="",0, IFERROR(INDEX(C154:N154, 1, 7+R149), 0))</f>
        <v>0</v>
      </c>
      <c r="J155" s="4">
        <f>IF($B149="",0, IFERROR(INDEX(C154:N154, 1, 8+R149), 0))</f>
        <v>0</v>
      </c>
      <c r="K155" s="4">
        <f>IF($B149="",0, IFERROR(INDEX(C154:N154, 1, 9+R149), 0))</f>
        <v>0</v>
      </c>
      <c r="L155" s="4">
        <f>IF($B149="",0, IFERROR(INDEX(C154:N154, 1, 10+R149), 0))</f>
        <v>0</v>
      </c>
      <c r="M155" s="4">
        <f>IF($B149="",0, IFERROR(INDEX(C154:N154, 1, 11+R149), 0))</f>
        <v>0</v>
      </c>
      <c r="N155" s="4">
        <f>IF($B149="",0, IFERROR(INDEX(C154:N154, 1, 12+R149), 0))</f>
        <v>0</v>
      </c>
    </row>
    <row r="157" spans="1:18">
      <c r="A157" s="2" t="s">
        <v>33</v>
      </c>
      <c r="B157" s="6">
        <f>IFERROR(INDEX(Articles!$A$2:$A$31,20),"")</f>
        <v>0</v>
      </c>
      <c r="O157" s="2" t="s">
        <v>25</v>
      </c>
      <c r="P157" s="6">
        <f>IF($B157="", "", IFERROR(INDEX(Articles!$C$2:$C$31, MATCH($B157, Articles!$A$2:$A$31,0)),""))</f>
        <v>0</v>
      </c>
      <c r="Q157" s="2" t="s">
        <v>51</v>
      </c>
      <c r="R157" s="4">
        <f>IF($B157="",0, IFERROR(INDEX(Articles!$D$2:$D$31, MATCH($B157, Articles!$A$2:$A$31,0)),0))</f>
        <v>0</v>
      </c>
    </row>
    <row r="158" spans="1:18">
      <c r="A158" s="2" t="s">
        <v>52</v>
      </c>
      <c r="B158" s="6" t="s">
        <v>58</v>
      </c>
      <c r="C158" s="4">
        <f>IF($B157="",0, IF(INDEX(Articles!$C$2:$C$31, MATCH($B157, Articles!$A$2:$A$31,0))="FG", IFERROR(INDEX(MPS!B5:B201, MATCH($B157, MPS!$A$4:$A$200,0)), 0), IFERROR(SUMPRODUCT((Nomenclature!$B$2:$B$200=$B157)*(Nomenclature!$C$2:$C$200)*(IFERROR(INDEX(MPS!B5:B201, MATCH(Nomenclature!$A$2:$A$200, MPS!$A$4:$A$200,0)),0))),0)))</f>
        <v>0</v>
      </c>
      <c r="D158" s="4">
        <f>IF($B157="",0, IF(INDEX(Articles!$C$2:$C$31, MATCH($B157, Articles!$A$2:$A$31,0))="FG", IFERROR(INDEX(MPS!C5:C201, MATCH($B157, MPS!$A$4:$A$200,0)), 0), IFERROR(SUMPRODUCT((Nomenclature!$B$2:$B$200=$B157)*(Nomenclature!$C$2:$C$200)*(IFERROR(INDEX(MPS!C5:C201, MATCH(Nomenclature!$A$2:$A$200, MPS!$A$4:$A$200,0)),0))),0)))</f>
        <v>0</v>
      </c>
      <c r="E158" s="4">
        <f>IF($B157="",0, IF(INDEX(Articles!$C$2:$C$31, MATCH($B157, Articles!$A$2:$A$31,0))="FG", IFERROR(INDEX(MPS!D5:D201, MATCH($B157, MPS!$A$4:$A$200,0)), 0), IFERROR(SUMPRODUCT((Nomenclature!$B$2:$B$200=$B157)*(Nomenclature!$C$2:$C$200)*(IFERROR(INDEX(MPS!D5:D201, MATCH(Nomenclature!$A$2:$A$200, MPS!$A$4:$A$200,0)),0))),0)))</f>
        <v>0</v>
      </c>
      <c r="F158" s="4">
        <f>IF($B157="",0, IF(INDEX(Articles!$C$2:$C$31, MATCH($B157, Articles!$A$2:$A$31,0))="FG", IFERROR(INDEX(MPS!E5:E201, MATCH($B157, MPS!$A$4:$A$200,0)), 0), IFERROR(SUMPRODUCT((Nomenclature!$B$2:$B$200=$B157)*(Nomenclature!$C$2:$C$200)*(IFERROR(INDEX(MPS!E5:E201, MATCH(Nomenclature!$A$2:$A$200, MPS!$A$4:$A$200,0)),0))),0)))</f>
        <v>0</v>
      </c>
      <c r="G158" s="4">
        <f>IF($B157="",0, IF(INDEX(Articles!$C$2:$C$31, MATCH($B157, Articles!$A$2:$A$31,0))="FG", IFERROR(INDEX(MPS!F5:F201, MATCH($B157, MPS!$A$4:$A$200,0)), 0), IFERROR(SUMPRODUCT((Nomenclature!$B$2:$B$200=$B157)*(Nomenclature!$C$2:$C$200)*(IFERROR(INDEX(MPS!F5:F201, MATCH(Nomenclature!$A$2:$A$200, MPS!$A$4:$A$200,0)),0))),0)))</f>
        <v>0</v>
      </c>
      <c r="H158" s="4">
        <f>IF($B157="",0, IF(INDEX(Articles!$C$2:$C$31, MATCH($B157, Articles!$A$2:$A$31,0))="FG", IFERROR(INDEX(MPS!G5:G201, MATCH($B157, MPS!$A$4:$A$200,0)), 0), IFERROR(SUMPRODUCT((Nomenclature!$B$2:$B$200=$B157)*(Nomenclature!$C$2:$C$200)*(IFERROR(INDEX(MPS!G5:G201, MATCH(Nomenclature!$A$2:$A$200, MPS!$A$4:$A$200,0)),0))),0)))</f>
        <v>0</v>
      </c>
      <c r="I158" s="4">
        <f>IF($B157="",0, IF(INDEX(Articles!$C$2:$C$31, MATCH($B157, Articles!$A$2:$A$31,0))="FG", IFERROR(INDEX(MPS!H5:H201, MATCH($B157, MPS!$A$4:$A$200,0)), 0), IFERROR(SUMPRODUCT((Nomenclature!$B$2:$B$200=$B157)*(Nomenclature!$C$2:$C$200)*(IFERROR(INDEX(MPS!H5:H201, MATCH(Nomenclature!$A$2:$A$200, MPS!$A$4:$A$200,0)),0))),0)))</f>
        <v>0</v>
      </c>
      <c r="J158" s="4">
        <f>IF($B157="",0, IF(INDEX(Articles!$C$2:$C$31, MATCH($B157, Articles!$A$2:$A$31,0))="FG", IFERROR(INDEX(MPS!I5:I201, MATCH($B157, MPS!$A$4:$A$200,0)), 0), IFERROR(SUMPRODUCT((Nomenclature!$B$2:$B$200=$B157)*(Nomenclature!$C$2:$C$200)*(IFERROR(INDEX(MPS!I5:I201, MATCH(Nomenclature!$A$2:$A$200, MPS!$A$4:$A$200,0)),0))),0)))</f>
        <v>0</v>
      </c>
      <c r="K158" s="4">
        <f>IF($B157="",0, IF(INDEX(Articles!$C$2:$C$31, MATCH($B157, Articles!$A$2:$A$31,0))="FG", IFERROR(INDEX(MPS!J5:J201, MATCH($B157, MPS!$A$4:$A$200,0)), 0), IFERROR(SUMPRODUCT((Nomenclature!$B$2:$B$200=$B157)*(Nomenclature!$C$2:$C$200)*(IFERROR(INDEX(MPS!J5:J201, MATCH(Nomenclature!$A$2:$A$200, MPS!$A$4:$A$200,0)),0))),0)))</f>
        <v>0</v>
      </c>
      <c r="L158" s="4">
        <f>IF($B157="",0, IF(INDEX(Articles!$C$2:$C$31, MATCH($B157, Articles!$A$2:$A$31,0))="FG", IFERROR(INDEX(MPS!K5:K201, MATCH($B157, MPS!$A$4:$A$200,0)), 0), IFERROR(SUMPRODUCT((Nomenclature!$B$2:$B$200=$B157)*(Nomenclature!$C$2:$C$200)*(IFERROR(INDEX(MPS!K5:K201, MATCH(Nomenclature!$A$2:$A$200, MPS!$A$4:$A$200,0)),0))),0)))</f>
        <v>0</v>
      </c>
      <c r="M158" s="4">
        <f>IF($B157="",0, IF(INDEX(Articles!$C$2:$C$31, MATCH($B157, Articles!$A$2:$A$31,0))="FG", IFERROR(INDEX(MPS!L5:L201, MATCH($B157, MPS!$A$4:$A$200,0)), 0), IFERROR(SUMPRODUCT((Nomenclature!$B$2:$B$200=$B157)*(Nomenclature!$C$2:$C$200)*(IFERROR(INDEX(MPS!L5:L201, MATCH(Nomenclature!$A$2:$A$200, MPS!$A$4:$A$200,0)),0))),0)))</f>
        <v>0</v>
      </c>
      <c r="N158" s="4">
        <f>IF($B157="",0, IF(INDEX(Articles!$C$2:$C$31, MATCH($B157, Articles!$A$2:$A$31,0))="FG", IFERROR(INDEX(MPS!M5:M201, MATCH($B157, MPS!$A$4:$A$200,0)), 0), IFERROR(SUMPRODUCT((Nomenclature!$B$2:$B$200=$B157)*(Nomenclature!$C$2:$C$200)*(IFERROR(INDEX(MPS!M5:M201, MATCH(Nomenclature!$A$2:$A$200, MPS!$A$4:$A$200,0)),0))),0)))</f>
        <v>0</v>
      </c>
    </row>
    <row r="159" spans="1:18">
      <c r="A159" s="2" t="s">
        <v>53</v>
      </c>
      <c r="B159" s="6" t="s">
        <v>40</v>
      </c>
      <c r="C159" s="4">
        <f>IF($B157="",0, IFERROR(INDEX(Réceptions!B4:B201, MATCH($B157, Réceptions!$A$3:$A$200, 0)), 0))</f>
        <v>0</v>
      </c>
      <c r="D159" s="4">
        <f>IF($B157="",0, IFERROR(INDEX(Réceptions!C4:C201, MATCH($B157, Réceptions!$A$3:$A$200, 0)), 0))</f>
        <v>0</v>
      </c>
      <c r="E159" s="4">
        <f>IF($B157="",0, IFERROR(INDEX(Réceptions!D4:D201, MATCH($B157, Réceptions!$A$3:$A$200, 0)), 0))</f>
        <v>0</v>
      </c>
      <c r="F159" s="4">
        <f>IF($B157="",0, IFERROR(INDEX(Réceptions!E4:E201, MATCH($B157, Réceptions!$A$3:$A$200, 0)), 0))</f>
        <v>0</v>
      </c>
      <c r="G159" s="4">
        <f>IF($B157="",0, IFERROR(INDEX(Réceptions!F4:F201, MATCH($B157, Réceptions!$A$3:$A$200, 0)), 0))</f>
        <v>0</v>
      </c>
      <c r="H159" s="4">
        <f>IF($B157="",0, IFERROR(INDEX(Réceptions!G4:G201, MATCH($B157, Réceptions!$A$3:$A$200, 0)), 0))</f>
        <v>0</v>
      </c>
      <c r="I159" s="4">
        <f>IF($B157="",0, IFERROR(INDEX(Réceptions!H4:H201, MATCH($B157, Réceptions!$A$3:$A$200, 0)), 0))</f>
        <v>0</v>
      </c>
      <c r="J159" s="4">
        <f>IF($B157="",0, IFERROR(INDEX(Réceptions!I4:I201, MATCH($B157, Réceptions!$A$3:$A$200, 0)), 0))</f>
        <v>0</v>
      </c>
      <c r="K159" s="4">
        <f>IF($B157="",0, IFERROR(INDEX(Réceptions!J4:J201, MATCH($B157, Réceptions!$A$3:$A$200, 0)), 0))</f>
        <v>0</v>
      </c>
      <c r="L159" s="4">
        <f>IF($B157="",0, IFERROR(INDEX(Réceptions!K4:K201, MATCH($B157, Réceptions!$A$3:$A$200, 0)), 0))</f>
        <v>0</v>
      </c>
      <c r="M159" s="4">
        <f>IF($B157="",0, IFERROR(INDEX(Réceptions!L4:L201, MATCH($B157, Réceptions!$A$3:$A$200, 0)), 0))</f>
        <v>0</v>
      </c>
      <c r="N159" s="4">
        <f>IF($B157="",0, IFERROR(INDEX(Réceptions!M4:M201, MATCH($B157, Réceptions!$A$3:$A$200, 0)), 0))</f>
        <v>0</v>
      </c>
    </row>
    <row r="160" spans="1:18">
      <c r="A160" s="2" t="s">
        <v>54</v>
      </c>
      <c r="C160" s="4">
        <f>IF($B157="",0, C159 + C159 + C162 - C158)</f>
        <v>0</v>
      </c>
      <c r="D160" s="4">
        <f>IF($B157="",0, C160 + D159 + D162 - D158)</f>
        <v>0</v>
      </c>
      <c r="E160" s="4">
        <f>IF($B157="",0, D160 + E159 + E162 - E158)</f>
        <v>0</v>
      </c>
      <c r="F160" s="4">
        <f>IF($B157="",0, E160 + F159 + F162 - F158)</f>
        <v>0</v>
      </c>
      <c r="G160" s="4">
        <f>IF($B157="",0, F160 + G159 + G162 - G158)</f>
        <v>0</v>
      </c>
      <c r="H160" s="4">
        <f>IF($B157="",0, G160 + H159 + H162 - H158)</f>
        <v>0</v>
      </c>
      <c r="I160" s="4">
        <f>IF($B157="",0, H160 + I159 + I162 - I158)</f>
        <v>0</v>
      </c>
      <c r="J160" s="4">
        <f>IF($B157="",0, I160 + J159 + J162 - J158)</f>
        <v>0</v>
      </c>
      <c r="K160" s="4">
        <f>IF($B157="",0, J160 + K159 + K162 - K158)</f>
        <v>0</v>
      </c>
      <c r="L160" s="4">
        <f>IF($B157="",0, K160 + L159 + L162 - L158)</f>
        <v>0</v>
      </c>
      <c r="M160" s="4">
        <f>IF($B157="",0, L160 + M159 + M162 - M158)</f>
        <v>0</v>
      </c>
      <c r="N160" s="4">
        <f>IF($B157="",0, M160 + N159 + N162 - N158)</f>
        <v>0</v>
      </c>
    </row>
    <row r="161" spans="1:16">
      <c r="A161" s="2" t="s">
        <v>55</v>
      </c>
      <c r="C161" s="4">
        <f>IF($B157="",0, MAX(0, C158 + C158 - (C159 + C159)))</f>
        <v>0</v>
      </c>
      <c r="D161" s="4">
        <f>IF($B157="",0, MAX(0, C158 + D158 - (C160 + D159)))</f>
        <v>0</v>
      </c>
      <c r="E161" s="4">
        <f>IF($B157="",0, MAX(0, C158 + E158 - (D160 + E159)))</f>
        <v>0</v>
      </c>
      <c r="F161" s="4">
        <f>IF($B157="",0, MAX(0, C158 + F158 - (E160 + F159)))</f>
        <v>0</v>
      </c>
      <c r="G161" s="4">
        <f>IF($B157="",0, MAX(0, C158 + G158 - (F160 + G159)))</f>
        <v>0</v>
      </c>
      <c r="H161" s="4">
        <f>IF($B157="",0, MAX(0, C158 + H158 - (G160 + H159)))</f>
        <v>0</v>
      </c>
      <c r="I161" s="4">
        <f>IF($B157="",0, MAX(0, C158 + I158 - (H160 + I159)))</f>
        <v>0</v>
      </c>
      <c r="J161" s="4">
        <f>IF($B157="",0, MAX(0, C158 + J158 - (I160 + J159)))</f>
        <v>0</v>
      </c>
      <c r="K161" s="4">
        <f>IF($B157="",0, MAX(0, C158 + K158 - (J160 + K159)))</f>
        <v>0</v>
      </c>
      <c r="L161" s="4">
        <f>IF($B157="",0, MAX(0, C158 + L158 - (K160 + L159)))</f>
        <v>0</v>
      </c>
      <c r="M161" s="4">
        <f>IF($B157="",0, MAX(0, C158 + M158 - (L160 + M159)))</f>
        <v>0</v>
      </c>
      <c r="N161" s="4">
        <f>IF($B157="",0, MAX(0, C158 + N158 - (M160 + N159)))</f>
        <v>0</v>
      </c>
      <c r="O161" s="6" t="s">
        <v>28</v>
      </c>
      <c r="P161" s="6">
        <f>IF($B157="", "", IFERROR(INDEX(Articles!$E$2:$E$31, MATCH($B157, Articles!$A$2:$A$31,0)),"L4L"))</f>
        <v>0</v>
      </c>
    </row>
    <row r="162" spans="1:16">
      <c r="A162" s="2" t="s">
        <v>56</v>
      </c>
      <c r="C162" s="4">
        <f>IF($B157="",0, IF(C161=0,0, IF($P161="L4L",C161, ROUNDUP(C161/MAX(1,$P162),0)*MAX(1,$P162))))</f>
        <v>0</v>
      </c>
      <c r="D162" s="4">
        <f>IF($B157="",0, IF(D161=0,0, IF($P161="L4L",D161, ROUNDUP(D161/MAX(1,$P162),0)*MAX(1,$P162))))</f>
        <v>0</v>
      </c>
      <c r="E162" s="4">
        <f>IF($B157="",0, IF(E161=0,0, IF($P161="L4L",E161, ROUNDUP(E161/MAX(1,$P162),0)*MAX(1,$P162))))</f>
        <v>0</v>
      </c>
      <c r="F162" s="4">
        <f>IF($B157="",0, IF(F161=0,0, IF($P161="L4L",F161, ROUNDUP(F161/MAX(1,$P162),0)*MAX(1,$P162))))</f>
        <v>0</v>
      </c>
      <c r="G162" s="4">
        <f>IF($B157="",0, IF(G161=0,0, IF($P161="L4L",G161, ROUNDUP(G161/MAX(1,$P162),0)*MAX(1,$P162))))</f>
        <v>0</v>
      </c>
      <c r="H162" s="4">
        <f>IF($B157="",0, IF(H161=0,0, IF($P161="L4L",H161, ROUNDUP(H161/MAX(1,$P162),0)*MAX(1,$P162))))</f>
        <v>0</v>
      </c>
      <c r="I162" s="4">
        <f>IF($B157="",0, IF(I161=0,0, IF($P161="L4L",I161, ROUNDUP(I161/MAX(1,$P162),0)*MAX(1,$P162))))</f>
        <v>0</v>
      </c>
      <c r="J162" s="4">
        <f>IF($B157="",0, IF(J161=0,0, IF($P161="L4L",J161, ROUNDUP(J161/MAX(1,$P162),0)*MAX(1,$P162))))</f>
        <v>0</v>
      </c>
      <c r="K162" s="4">
        <f>IF($B157="",0, IF(K161=0,0, IF($P161="L4L",K161, ROUNDUP(K161/MAX(1,$P162),0)*MAX(1,$P162))))</f>
        <v>0</v>
      </c>
      <c r="L162" s="4">
        <f>IF($B157="",0, IF(L161=0,0, IF($P161="L4L",L161, ROUNDUP(L161/MAX(1,$P162),0)*MAX(1,$P162))))</f>
        <v>0</v>
      </c>
      <c r="M162" s="4">
        <f>IF($B157="",0, IF(M161=0,0, IF($P161="L4L",M161, ROUNDUP(M161/MAX(1,$P162),0)*MAX(1,$P162))))</f>
        <v>0</v>
      </c>
      <c r="N162" s="4">
        <f>IF($B157="",0, IF(N161=0,0, IF($P161="L4L",N161, ROUNDUP(N161/MAX(1,$P162),0)*MAX(1,$P162))))</f>
        <v>0</v>
      </c>
      <c r="O162" s="6" t="s">
        <v>59</v>
      </c>
      <c r="P162" s="4">
        <f>IF($B157="",0, IFERROR(INDEX(Articles!$F$2:$F$31, MATCH($B157, Articles!$A$2:$A$31,0)),0))</f>
        <v>0</v>
      </c>
    </row>
    <row r="163" spans="1:16">
      <c r="A163" s="2" t="s">
        <v>57</v>
      </c>
      <c r="C163" s="4">
        <f>IF($B157="",0, IFERROR(INDEX(C162:N162, 1, 1+R157), 0))</f>
        <v>0</v>
      </c>
      <c r="D163" s="4">
        <f>IF($B157="",0, IFERROR(INDEX(C162:N162, 1, 2+R157), 0))</f>
        <v>0</v>
      </c>
      <c r="E163" s="4">
        <f>IF($B157="",0, IFERROR(INDEX(C162:N162, 1, 3+R157), 0))</f>
        <v>0</v>
      </c>
      <c r="F163" s="4">
        <f>IF($B157="",0, IFERROR(INDEX(C162:N162, 1, 4+R157), 0))</f>
        <v>0</v>
      </c>
      <c r="G163" s="4">
        <f>IF($B157="",0, IFERROR(INDEX(C162:N162, 1, 5+R157), 0))</f>
        <v>0</v>
      </c>
      <c r="H163" s="4">
        <f>IF($B157="",0, IFERROR(INDEX(C162:N162, 1, 6+R157), 0))</f>
        <v>0</v>
      </c>
      <c r="I163" s="4">
        <f>IF($B157="",0, IFERROR(INDEX(C162:N162, 1, 7+R157), 0))</f>
        <v>0</v>
      </c>
      <c r="J163" s="4">
        <f>IF($B157="",0, IFERROR(INDEX(C162:N162, 1, 8+R157), 0))</f>
        <v>0</v>
      </c>
      <c r="K163" s="4">
        <f>IF($B157="",0, IFERROR(INDEX(C162:N162, 1, 9+R157), 0))</f>
        <v>0</v>
      </c>
      <c r="L163" s="4">
        <f>IF($B157="",0, IFERROR(INDEX(C162:N162, 1, 10+R157), 0))</f>
        <v>0</v>
      </c>
      <c r="M163" s="4">
        <f>IF($B157="",0, IFERROR(INDEX(C162:N162, 1, 11+R157), 0))</f>
        <v>0</v>
      </c>
      <c r="N163" s="4">
        <f>IF($B157="",0, IFERROR(INDEX(C162:N162, 1, 12+R157), 0))</f>
        <v>0</v>
      </c>
    </row>
  </sheetData>
  <mergeCells count="1">
    <mergeCell ref="A1:Q1"/>
  </mergeCells>
  <conditionalFormatting sqref="C104:N104">
    <cfRule type="cellIs" dxfId="0" priority="13" operator="lessThan">
      <formula>0</formula>
    </cfRule>
  </conditionalFormatting>
  <conditionalFormatting sqref="C112:N112">
    <cfRule type="cellIs" dxfId="0" priority="14" operator="lessThan">
      <formula>0</formula>
    </cfRule>
  </conditionalFormatting>
  <conditionalFormatting sqref="C120:N120">
    <cfRule type="cellIs" dxfId="0" priority="15" operator="lessThan">
      <formula>0</formula>
    </cfRule>
  </conditionalFormatting>
  <conditionalFormatting sqref="C128:N128">
    <cfRule type="cellIs" dxfId="0" priority="16" operator="lessThan">
      <formula>0</formula>
    </cfRule>
  </conditionalFormatting>
  <conditionalFormatting sqref="C136:N136">
    <cfRule type="cellIs" dxfId="0" priority="17" operator="lessThan">
      <formula>0</formula>
    </cfRule>
  </conditionalFormatting>
  <conditionalFormatting sqref="C144:N144">
    <cfRule type="cellIs" dxfId="0" priority="18" operator="lessThan">
      <formula>0</formula>
    </cfRule>
  </conditionalFormatting>
  <conditionalFormatting sqref="C152:N152">
    <cfRule type="cellIs" dxfId="0" priority="19" operator="lessThan">
      <formula>0</formula>
    </cfRule>
  </conditionalFormatting>
  <conditionalFormatting sqref="C160:N160">
    <cfRule type="cellIs" dxfId="0" priority="20" operator="lessThan">
      <formula>0</formula>
    </cfRule>
  </conditionalFormatting>
  <conditionalFormatting sqref="C16:N16">
    <cfRule type="cellIs" dxfId="0" priority="2" operator="lessThan">
      <formula>0</formula>
    </cfRule>
  </conditionalFormatting>
  <conditionalFormatting sqref="C24:N24">
    <cfRule type="cellIs" dxfId="0" priority="3" operator="lessThan">
      <formula>0</formula>
    </cfRule>
  </conditionalFormatting>
  <conditionalFormatting sqref="C32:N32">
    <cfRule type="cellIs" dxfId="0" priority="4" operator="lessThan">
      <formula>0</formula>
    </cfRule>
  </conditionalFormatting>
  <conditionalFormatting sqref="C40:N40">
    <cfRule type="cellIs" dxfId="0" priority="5" operator="lessThan">
      <formula>0</formula>
    </cfRule>
  </conditionalFormatting>
  <conditionalFormatting sqref="C48:N48">
    <cfRule type="cellIs" dxfId="0" priority="6" operator="lessThan">
      <formula>0</formula>
    </cfRule>
  </conditionalFormatting>
  <conditionalFormatting sqref="C56:N56">
    <cfRule type="cellIs" dxfId="0" priority="7" operator="lessThan">
      <formula>0</formula>
    </cfRule>
  </conditionalFormatting>
  <conditionalFormatting sqref="C64:N64">
    <cfRule type="cellIs" dxfId="0" priority="8" operator="lessThan">
      <formula>0</formula>
    </cfRule>
  </conditionalFormatting>
  <conditionalFormatting sqref="C72:N72">
    <cfRule type="cellIs" dxfId="0" priority="9" operator="lessThan">
      <formula>0</formula>
    </cfRule>
  </conditionalFormatting>
  <conditionalFormatting sqref="C80:N80">
    <cfRule type="cellIs" dxfId="0" priority="10" operator="lessThan">
      <formula>0</formula>
    </cfRule>
  </conditionalFormatting>
  <conditionalFormatting sqref="C88:N88">
    <cfRule type="cellIs" dxfId="0" priority="11" operator="lessThan">
      <formula>0</formula>
    </cfRule>
  </conditionalFormatting>
  <conditionalFormatting sqref="C8:N8">
    <cfRule type="cellIs" dxfId="0" priority="1" operator="lessThan">
      <formula>0</formula>
    </cfRule>
  </conditionalFormatting>
  <conditionalFormatting sqref="C96:N96">
    <cfRule type="cellIs" dxfId="0" priority="12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RowHeight="15"/>
  <cols>
    <col min="1" max="1" width="14.7109375" customWidth="1"/>
    <col min="2" max="7" width="20.7109375" customWidth="1"/>
  </cols>
  <sheetData>
    <row r="1" spans="1:10">
      <c r="A1" s="1" t="s">
        <v>60</v>
      </c>
      <c r="B1" s="1"/>
      <c r="C1" s="1"/>
      <c r="D1" s="1"/>
      <c r="E1" s="1"/>
      <c r="F1" s="1"/>
      <c r="G1" s="1"/>
    </row>
    <row r="3" spans="1:10">
      <c r="A3" s="5" t="s">
        <v>33</v>
      </c>
      <c r="B3" s="5" t="s">
        <v>61</v>
      </c>
      <c r="C3" s="5" t="s">
        <v>62</v>
      </c>
      <c r="D3" s="5" t="s">
        <v>63</v>
      </c>
      <c r="E3" s="5" t="s">
        <v>64</v>
      </c>
      <c r="F3" s="5" t="s">
        <v>65</v>
      </c>
      <c r="G3" s="5" t="s">
        <v>66</v>
      </c>
      <c r="I3" s="2" t="s">
        <v>67</v>
      </c>
    </row>
    <row r="4" spans="1:10">
      <c r="I4" s="6" t="s">
        <v>68</v>
      </c>
      <c r="J4" s="9">
        <f>IFERROR(AVERAGEIF(B4:B40,"&gt;0",B4:B40),0)</f>
        <v>0</v>
      </c>
    </row>
    <row r="5" spans="1:10">
      <c r="A5" s="6">
        <f>IFERROR(INDEX(Articles!$A$2:$A$31,1),"")</f>
        <v>0</v>
      </c>
      <c r="B5" s="9">
        <f>IF(A5="", "", IFERROR(1-COUNTIF(MRP!C8:N8,"&lt;0")/12,0))</f>
        <v>0</v>
      </c>
      <c r="C5" s="4">
        <f>IF(A5="", "", COUNTIF(MRP!C8:N8,"&lt;0"))</f>
        <v>0</v>
      </c>
      <c r="D5" s="4">
        <f>IF(A5="", "", SUMPRODUCT(--(MRP!C8:N8&lt;C6)))</f>
        <v>0</v>
      </c>
      <c r="E5" s="7">
        <f>IF(A5="", "", AVERAGE(MRP!C8:N8))</f>
        <v>0</v>
      </c>
      <c r="F5" s="7">
        <f>IF(A5="", "", AVERAGE(MRP!C6:N6))</f>
        <v>0</v>
      </c>
      <c r="G5" s="7">
        <f>IF(A5="", "", IFERROR(E5/F5,0))</f>
        <v>0</v>
      </c>
      <c r="I5" s="6" t="s">
        <v>69</v>
      </c>
      <c r="J5" s="4">
        <f>IFERROR(SUM(C4:C40),0)</f>
        <v>0</v>
      </c>
    </row>
    <row r="6" spans="1:10">
      <c r="A6" s="6">
        <f>IFERROR(INDEX(Articles!$A$2:$A$31,2),"")</f>
        <v>0</v>
      </c>
      <c r="B6" s="9">
        <f>IF(A6="", "", IFERROR(1-COUNTIF(MRP!C16:N16,"&lt;0")/12,0))</f>
        <v>0</v>
      </c>
      <c r="C6" s="4">
        <f>IF(A6="", "", COUNTIF(MRP!C16:N16,"&lt;0"))</f>
        <v>0</v>
      </c>
      <c r="D6" s="4">
        <f>IF(A6="", "", SUMPRODUCT(--(MRP!C16:N16&lt;C14)))</f>
        <v>0</v>
      </c>
      <c r="E6" s="7">
        <f>IF(A6="", "", AVERAGE(MRP!C16:N16))</f>
        <v>0</v>
      </c>
      <c r="F6" s="7">
        <f>IF(A6="", "", AVERAGE(MRP!C14:N14))</f>
        <v>0</v>
      </c>
      <c r="G6" s="7">
        <f>IF(A6="", "", IFERROR(E6/F6,0))</f>
        <v>0</v>
      </c>
      <c r="I6" s="6" t="s">
        <v>66</v>
      </c>
      <c r="J6" s="7">
        <f>IFERROR(AVERAGEIF(G4:G40,"&gt;0",G4:G40),0)</f>
        <v>0</v>
      </c>
    </row>
    <row r="7" spans="1:10">
      <c r="A7" s="6">
        <f>IFERROR(INDEX(Articles!$A$2:$A$31,3),"")</f>
        <v>0</v>
      </c>
      <c r="B7" s="9">
        <f>IF(A7="", "", IFERROR(1-COUNTIF(MRP!C24:N24,"&lt;0")/12,0))</f>
        <v>0</v>
      </c>
      <c r="C7" s="4">
        <f>IF(A7="", "", COUNTIF(MRP!C24:N24,"&lt;0"))</f>
        <v>0</v>
      </c>
      <c r="D7" s="4">
        <f>IF(A7="", "", SUMPRODUCT(--(MRP!C24:N24&lt;C22)))</f>
        <v>0</v>
      </c>
      <c r="E7" s="7">
        <f>IF(A7="", "", AVERAGE(MRP!C24:N24))</f>
        <v>0</v>
      </c>
      <c r="F7" s="7">
        <f>IF(A7="", "", AVERAGE(MRP!C22:N22))</f>
        <v>0</v>
      </c>
      <c r="G7" s="7">
        <f>IF(A7="", "", IFERROR(E7/F7,0))</f>
        <v>0</v>
      </c>
    </row>
    <row r="8" spans="1:10">
      <c r="A8" s="6">
        <f>IFERROR(INDEX(Articles!$A$2:$A$31,4),"")</f>
        <v>0</v>
      </c>
      <c r="B8" s="9">
        <f>IF(A8="", "", IFERROR(1-COUNTIF(MRP!C32:N32,"&lt;0")/12,0))</f>
        <v>0</v>
      </c>
      <c r="C8" s="4">
        <f>IF(A8="", "", COUNTIF(MRP!C32:N32,"&lt;0"))</f>
        <v>0</v>
      </c>
      <c r="D8" s="4">
        <f>IF(A8="", "", SUMPRODUCT(--(MRP!C32:N32&lt;C30)))</f>
        <v>0</v>
      </c>
      <c r="E8" s="7">
        <f>IF(A8="", "", AVERAGE(MRP!C32:N32))</f>
        <v>0</v>
      </c>
      <c r="F8" s="7">
        <f>IF(A8="", "", AVERAGE(MRP!C30:N30))</f>
        <v>0</v>
      </c>
      <c r="G8" s="7">
        <f>IF(A8="", "", IFERROR(E8/F8,0))</f>
        <v>0</v>
      </c>
    </row>
    <row r="9" spans="1:10">
      <c r="A9" s="6">
        <f>IFERROR(INDEX(Articles!$A$2:$A$31,5),"")</f>
        <v>0</v>
      </c>
      <c r="B9" s="9">
        <f>IF(A9="", "", IFERROR(1-COUNTIF(MRP!C40:N40,"&lt;0")/12,0))</f>
        <v>0</v>
      </c>
      <c r="C9" s="4">
        <f>IF(A9="", "", COUNTIF(MRP!C40:N40,"&lt;0"))</f>
        <v>0</v>
      </c>
      <c r="D9" s="4">
        <f>IF(A9="", "", SUMPRODUCT(--(MRP!C40:N40&lt;C38)))</f>
        <v>0</v>
      </c>
      <c r="E9" s="7">
        <f>IF(A9="", "", AVERAGE(MRP!C40:N40))</f>
        <v>0</v>
      </c>
      <c r="F9" s="7">
        <f>IF(A9="", "", AVERAGE(MRP!C38:N38))</f>
        <v>0</v>
      </c>
      <c r="G9" s="7">
        <f>IF(A9="", "", IFERROR(E9/F9,0))</f>
        <v>0</v>
      </c>
    </row>
    <row r="10" spans="1:10">
      <c r="A10" s="6">
        <f>IFERROR(INDEX(Articles!$A$2:$A$31,6),"")</f>
        <v>0</v>
      </c>
      <c r="B10" s="9">
        <f>IF(A10="", "", IFERROR(1-COUNTIF(MRP!C48:N48,"&lt;0")/12,0))</f>
        <v>0</v>
      </c>
      <c r="C10" s="4">
        <f>IF(A10="", "", COUNTIF(MRP!C48:N48,"&lt;0"))</f>
        <v>0</v>
      </c>
      <c r="D10" s="4">
        <f>IF(A10="", "", SUMPRODUCT(--(MRP!C48:N48&lt;C46)))</f>
        <v>0</v>
      </c>
      <c r="E10" s="7">
        <f>IF(A10="", "", AVERAGE(MRP!C48:N48))</f>
        <v>0</v>
      </c>
      <c r="F10" s="7">
        <f>IF(A10="", "", AVERAGE(MRP!C46:N46))</f>
        <v>0</v>
      </c>
      <c r="G10" s="7">
        <f>IF(A10="", "", IFERROR(E10/F10,0))</f>
        <v>0</v>
      </c>
    </row>
    <row r="11" spans="1:10">
      <c r="A11" s="6">
        <f>IFERROR(INDEX(Articles!$A$2:$A$31,7),"")</f>
        <v>0</v>
      </c>
      <c r="B11" s="9">
        <f>IF(A11="", "", IFERROR(1-COUNTIF(MRP!C56:N56,"&lt;0")/12,0))</f>
        <v>0</v>
      </c>
      <c r="C11" s="4">
        <f>IF(A11="", "", COUNTIF(MRP!C56:N56,"&lt;0"))</f>
        <v>0</v>
      </c>
      <c r="D11" s="4">
        <f>IF(A11="", "", SUMPRODUCT(--(MRP!C56:N56&lt;C54)))</f>
        <v>0</v>
      </c>
      <c r="E11" s="7">
        <f>IF(A11="", "", AVERAGE(MRP!C56:N56))</f>
        <v>0</v>
      </c>
      <c r="F11" s="7">
        <f>IF(A11="", "", AVERAGE(MRP!C54:N54))</f>
        <v>0</v>
      </c>
      <c r="G11" s="7">
        <f>IF(A11="", "", IFERROR(E11/F11,0))</f>
        <v>0</v>
      </c>
    </row>
    <row r="12" spans="1:10">
      <c r="A12" s="6">
        <f>IFERROR(INDEX(Articles!$A$2:$A$31,8),"")</f>
        <v>0</v>
      </c>
      <c r="B12" s="9">
        <f>IF(A12="", "", IFERROR(1-COUNTIF(MRP!C64:N64,"&lt;0")/12,0))</f>
        <v>0</v>
      </c>
      <c r="C12" s="4">
        <f>IF(A12="", "", COUNTIF(MRP!C64:N64,"&lt;0"))</f>
        <v>0</v>
      </c>
      <c r="D12" s="4">
        <f>IF(A12="", "", SUMPRODUCT(--(MRP!C64:N64&lt;C62)))</f>
        <v>0</v>
      </c>
      <c r="E12" s="7">
        <f>IF(A12="", "", AVERAGE(MRP!C64:N64))</f>
        <v>0</v>
      </c>
      <c r="F12" s="7">
        <f>IF(A12="", "", AVERAGE(MRP!C62:N62))</f>
        <v>0</v>
      </c>
      <c r="G12" s="7">
        <f>IF(A12="", "", IFERROR(E12/F12,0))</f>
        <v>0</v>
      </c>
    </row>
    <row r="13" spans="1:10">
      <c r="A13" s="6">
        <f>IFERROR(INDEX(Articles!$A$2:$A$31,9),"")</f>
        <v>0</v>
      </c>
      <c r="B13" s="9">
        <f>IF(A13="", "", IFERROR(1-COUNTIF(MRP!C72:N72,"&lt;0")/12,0))</f>
        <v>0</v>
      </c>
      <c r="C13" s="4">
        <f>IF(A13="", "", COUNTIF(MRP!C72:N72,"&lt;0"))</f>
        <v>0</v>
      </c>
      <c r="D13" s="4">
        <f>IF(A13="", "", SUMPRODUCT(--(MRP!C72:N72&lt;C70)))</f>
        <v>0</v>
      </c>
      <c r="E13" s="7">
        <f>IF(A13="", "", AVERAGE(MRP!C72:N72))</f>
        <v>0</v>
      </c>
      <c r="F13" s="7">
        <f>IF(A13="", "", AVERAGE(MRP!C70:N70))</f>
        <v>0</v>
      </c>
      <c r="G13" s="7">
        <f>IF(A13="", "", IFERROR(E13/F13,0))</f>
        <v>0</v>
      </c>
    </row>
    <row r="14" spans="1:10">
      <c r="A14" s="6">
        <f>IFERROR(INDEX(Articles!$A$2:$A$31,10),"")</f>
        <v>0</v>
      </c>
      <c r="B14" s="9">
        <f>IF(A14="", "", IFERROR(1-COUNTIF(MRP!C80:N80,"&lt;0")/12,0))</f>
        <v>0</v>
      </c>
      <c r="C14" s="4">
        <f>IF(A14="", "", COUNTIF(MRP!C80:N80,"&lt;0"))</f>
        <v>0</v>
      </c>
      <c r="D14" s="4">
        <f>IF(A14="", "", SUMPRODUCT(--(MRP!C80:N80&lt;C78)))</f>
        <v>0</v>
      </c>
      <c r="E14" s="7">
        <f>IF(A14="", "", AVERAGE(MRP!C80:N80))</f>
        <v>0</v>
      </c>
      <c r="F14" s="7">
        <f>IF(A14="", "", AVERAGE(MRP!C78:N78))</f>
        <v>0</v>
      </c>
      <c r="G14" s="7">
        <f>IF(A14="", "", IFERROR(E14/F14,0))</f>
        <v>0</v>
      </c>
    </row>
    <row r="15" spans="1:10">
      <c r="A15" s="6">
        <f>IFERROR(INDEX(Articles!$A$2:$A$31,11),"")</f>
        <v>0</v>
      </c>
      <c r="B15" s="9">
        <f>IF(A15="", "", IFERROR(1-COUNTIF(MRP!C88:N88,"&lt;0")/12,0))</f>
        <v>0</v>
      </c>
      <c r="C15" s="4">
        <f>IF(A15="", "", COUNTIF(MRP!C88:N88,"&lt;0"))</f>
        <v>0</v>
      </c>
      <c r="D15" s="4">
        <f>IF(A15="", "", SUMPRODUCT(--(MRP!C88:N88&lt;C86)))</f>
        <v>0</v>
      </c>
      <c r="E15" s="7">
        <f>IF(A15="", "", AVERAGE(MRP!C88:N88))</f>
        <v>0</v>
      </c>
      <c r="F15" s="7">
        <f>IF(A15="", "", AVERAGE(MRP!C86:N86))</f>
        <v>0</v>
      </c>
      <c r="G15" s="7">
        <f>IF(A15="", "", IFERROR(E15/F15,0))</f>
        <v>0</v>
      </c>
    </row>
    <row r="16" spans="1:10">
      <c r="A16" s="6">
        <f>IFERROR(INDEX(Articles!$A$2:$A$31,12),"")</f>
        <v>0</v>
      </c>
      <c r="B16" s="9">
        <f>IF(A16="", "", IFERROR(1-COUNTIF(MRP!C96:N96,"&lt;0")/12,0))</f>
        <v>0</v>
      </c>
      <c r="C16" s="4">
        <f>IF(A16="", "", COUNTIF(MRP!C96:N96,"&lt;0"))</f>
        <v>0</v>
      </c>
      <c r="D16" s="4">
        <f>IF(A16="", "", SUMPRODUCT(--(MRP!C96:N96&lt;C94)))</f>
        <v>0</v>
      </c>
      <c r="E16" s="7">
        <f>IF(A16="", "", AVERAGE(MRP!C96:N96))</f>
        <v>0</v>
      </c>
      <c r="F16" s="7">
        <f>IF(A16="", "", AVERAGE(MRP!C94:N94))</f>
        <v>0</v>
      </c>
      <c r="G16" s="7">
        <f>IF(A16="", "", IFERROR(E16/F16,0))</f>
        <v>0</v>
      </c>
    </row>
    <row r="17" spans="1:7">
      <c r="A17" s="6">
        <f>IFERROR(INDEX(Articles!$A$2:$A$31,13),"")</f>
        <v>0</v>
      </c>
      <c r="B17" s="9">
        <f>IF(A17="", "", IFERROR(1-COUNTIF(MRP!C104:N104,"&lt;0")/12,0))</f>
        <v>0</v>
      </c>
      <c r="C17" s="4">
        <f>IF(A17="", "", COUNTIF(MRP!C104:N104,"&lt;0"))</f>
        <v>0</v>
      </c>
      <c r="D17" s="4">
        <f>IF(A17="", "", SUMPRODUCT(--(MRP!C104:N104&lt;C102)))</f>
        <v>0</v>
      </c>
      <c r="E17" s="7">
        <f>IF(A17="", "", AVERAGE(MRP!C104:N104))</f>
        <v>0</v>
      </c>
      <c r="F17" s="7">
        <f>IF(A17="", "", AVERAGE(MRP!C102:N102))</f>
        <v>0</v>
      </c>
      <c r="G17" s="7">
        <f>IF(A17="", "", IFERROR(E17/F17,0))</f>
        <v>0</v>
      </c>
    </row>
    <row r="18" spans="1:7">
      <c r="A18" s="6">
        <f>IFERROR(INDEX(Articles!$A$2:$A$31,14),"")</f>
        <v>0</v>
      </c>
      <c r="B18" s="9">
        <f>IF(A18="", "", IFERROR(1-COUNTIF(MRP!C112:N112,"&lt;0")/12,0))</f>
        <v>0</v>
      </c>
      <c r="C18" s="4">
        <f>IF(A18="", "", COUNTIF(MRP!C112:N112,"&lt;0"))</f>
        <v>0</v>
      </c>
      <c r="D18" s="4">
        <f>IF(A18="", "", SUMPRODUCT(--(MRP!C112:N112&lt;C110)))</f>
        <v>0</v>
      </c>
      <c r="E18" s="7">
        <f>IF(A18="", "", AVERAGE(MRP!C112:N112))</f>
        <v>0</v>
      </c>
      <c r="F18" s="7">
        <f>IF(A18="", "", AVERAGE(MRP!C110:N110))</f>
        <v>0</v>
      </c>
      <c r="G18" s="7">
        <f>IF(A18="", "", IFERROR(E18/F18,0))</f>
        <v>0</v>
      </c>
    </row>
    <row r="19" spans="1:7">
      <c r="A19" s="6">
        <f>IFERROR(INDEX(Articles!$A$2:$A$31,15),"")</f>
        <v>0</v>
      </c>
      <c r="B19" s="9">
        <f>IF(A19="", "", IFERROR(1-COUNTIF(MRP!C120:N120,"&lt;0")/12,0))</f>
        <v>0</v>
      </c>
      <c r="C19" s="4">
        <f>IF(A19="", "", COUNTIF(MRP!C120:N120,"&lt;0"))</f>
        <v>0</v>
      </c>
      <c r="D19" s="4">
        <f>IF(A19="", "", SUMPRODUCT(--(MRP!C120:N120&lt;C118)))</f>
        <v>0</v>
      </c>
      <c r="E19" s="7">
        <f>IF(A19="", "", AVERAGE(MRP!C120:N120))</f>
        <v>0</v>
      </c>
      <c r="F19" s="7">
        <f>IF(A19="", "", AVERAGE(MRP!C118:N118))</f>
        <v>0</v>
      </c>
      <c r="G19" s="7">
        <f>IF(A19="", "", IFERROR(E19/F19,0))</f>
        <v>0</v>
      </c>
    </row>
    <row r="20" spans="1:7">
      <c r="A20" s="6">
        <f>IFERROR(INDEX(Articles!$A$2:$A$31,16),"")</f>
        <v>0</v>
      </c>
      <c r="B20" s="9">
        <f>IF(A20="", "", IFERROR(1-COUNTIF(MRP!C128:N128,"&lt;0")/12,0))</f>
        <v>0</v>
      </c>
      <c r="C20" s="4">
        <f>IF(A20="", "", COUNTIF(MRP!C128:N128,"&lt;0"))</f>
        <v>0</v>
      </c>
      <c r="D20" s="4">
        <f>IF(A20="", "", SUMPRODUCT(--(MRP!C128:N128&lt;C126)))</f>
        <v>0</v>
      </c>
      <c r="E20" s="7">
        <f>IF(A20="", "", AVERAGE(MRP!C128:N128))</f>
        <v>0</v>
      </c>
      <c r="F20" s="7">
        <f>IF(A20="", "", AVERAGE(MRP!C126:N126))</f>
        <v>0</v>
      </c>
      <c r="G20" s="7">
        <f>IF(A20="", "", IFERROR(E20/F20,0))</f>
        <v>0</v>
      </c>
    </row>
    <row r="21" spans="1:7">
      <c r="A21" s="6">
        <f>IFERROR(INDEX(Articles!$A$2:$A$31,17),"")</f>
        <v>0</v>
      </c>
      <c r="B21" s="9">
        <f>IF(A21="", "", IFERROR(1-COUNTIF(MRP!C136:N136,"&lt;0")/12,0))</f>
        <v>0</v>
      </c>
      <c r="C21" s="4">
        <f>IF(A21="", "", COUNTIF(MRP!C136:N136,"&lt;0"))</f>
        <v>0</v>
      </c>
      <c r="D21" s="4">
        <f>IF(A21="", "", SUMPRODUCT(--(MRP!C136:N136&lt;C134)))</f>
        <v>0</v>
      </c>
      <c r="E21" s="7">
        <f>IF(A21="", "", AVERAGE(MRP!C136:N136))</f>
        <v>0</v>
      </c>
      <c r="F21" s="7">
        <f>IF(A21="", "", AVERAGE(MRP!C134:N134))</f>
        <v>0</v>
      </c>
      <c r="G21" s="7">
        <f>IF(A21="", "", IFERROR(E21/F21,0))</f>
        <v>0</v>
      </c>
    </row>
    <row r="22" spans="1:7">
      <c r="A22" s="6">
        <f>IFERROR(INDEX(Articles!$A$2:$A$31,18),"")</f>
        <v>0</v>
      </c>
      <c r="B22" s="9">
        <f>IF(A22="", "", IFERROR(1-COUNTIF(MRP!C144:N144,"&lt;0")/12,0))</f>
        <v>0</v>
      </c>
      <c r="C22" s="4">
        <f>IF(A22="", "", COUNTIF(MRP!C144:N144,"&lt;0"))</f>
        <v>0</v>
      </c>
      <c r="D22" s="4">
        <f>IF(A22="", "", SUMPRODUCT(--(MRP!C144:N144&lt;C142)))</f>
        <v>0</v>
      </c>
      <c r="E22" s="7">
        <f>IF(A22="", "", AVERAGE(MRP!C144:N144))</f>
        <v>0</v>
      </c>
      <c r="F22" s="7">
        <f>IF(A22="", "", AVERAGE(MRP!C142:N142))</f>
        <v>0</v>
      </c>
      <c r="G22" s="7">
        <f>IF(A22="", "", IFERROR(E22/F22,0))</f>
        <v>0</v>
      </c>
    </row>
    <row r="23" spans="1:7">
      <c r="A23" s="6">
        <f>IFERROR(INDEX(Articles!$A$2:$A$31,19),"")</f>
        <v>0</v>
      </c>
      <c r="B23" s="9">
        <f>IF(A23="", "", IFERROR(1-COUNTIF(MRP!C152:N152,"&lt;0")/12,0))</f>
        <v>0</v>
      </c>
      <c r="C23" s="4">
        <f>IF(A23="", "", COUNTIF(MRP!C152:N152,"&lt;0"))</f>
        <v>0</v>
      </c>
      <c r="D23" s="4">
        <f>IF(A23="", "", SUMPRODUCT(--(MRP!C152:N152&lt;C150)))</f>
        <v>0</v>
      </c>
      <c r="E23" s="7">
        <f>IF(A23="", "", AVERAGE(MRP!C152:N152))</f>
        <v>0</v>
      </c>
      <c r="F23" s="7">
        <f>IF(A23="", "", AVERAGE(MRP!C150:N150))</f>
        <v>0</v>
      </c>
      <c r="G23" s="7">
        <f>IF(A23="", "", IFERROR(E23/F23,0))</f>
        <v>0</v>
      </c>
    </row>
    <row r="24" spans="1:7">
      <c r="A24" s="6">
        <f>IFERROR(INDEX(Articles!$A$2:$A$31,20),"")</f>
        <v>0</v>
      </c>
      <c r="B24" s="9">
        <f>IF(A24="", "", IFERROR(1-COUNTIF(MRP!C160:N160,"&lt;0")/12,0))</f>
        <v>0</v>
      </c>
      <c r="C24" s="4">
        <f>IF(A24="", "", COUNTIF(MRP!C160:N160,"&lt;0"))</f>
        <v>0</v>
      </c>
      <c r="D24" s="4">
        <f>IF(A24="", "", SUMPRODUCT(--(MRP!C160:N160&lt;C158)))</f>
        <v>0</v>
      </c>
      <c r="E24" s="7">
        <f>IF(A24="", "", AVERAGE(MRP!C160:N160))</f>
        <v>0</v>
      </c>
      <c r="F24" s="7">
        <f>IF(A24="", "", AVERAGE(MRP!C158:N158))</f>
        <v>0</v>
      </c>
      <c r="G24" s="7">
        <f>IF(A24="", "", IFERROR(E24/F24,0))</f>
        <v>0</v>
      </c>
    </row>
  </sheetData>
  <mergeCells count="1">
    <mergeCell ref="A1:G1"/>
  </mergeCells>
  <conditionalFormatting sqref="B4:B41">
    <cfRule type="expression" dxfId="1" priority="1">
      <formula>B4&gt;=SL_G</formula>
    </cfRule>
    <cfRule type="expression" dxfId="2" priority="2">
      <formula>AND(B4&lt;SL_G,B4&gt;=SL_Y)</formula>
    </cfRule>
    <cfRule type="expression" dxfId="0" priority="3">
      <formula>B4&lt;SL_Y</formula>
    </cfRule>
  </conditionalFormatting>
  <conditionalFormatting sqref="C4:C41">
    <cfRule type="expression" dxfId="1" priority="4">
      <formula>C4=0</formula>
    </cfRule>
    <cfRule type="expression" dxfId="2" priority="5">
      <formula>AND(C4&gt;0,C4&lt;=SO_Y)</formula>
    </cfRule>
    <cfRule type="expression" dxfId="0" priority="6">
      <formula>C4&gt;SO_R</formula>
    </cfRule>
  </conditionalFormatting>
  <conditionalFormatting sqref="G4:G41">
    <cfRule type="expression" dxfId="1" priority="7">
      <formula>AND(G4&gt;=COVER_MIN,G4&lt;=COVER_MAX)</formula>
    </cfRule>
    <cfRule type="expression" dxfId="0" priority="8">
      <formula>OR(G4&lt;COVER_MIN,G4&gt;COVER_MAX)</formula>
    </cfRule>
  </conditionalFormatting>
  <conditionalFormatting sqref="J4">
    <cfRule type="expression" dxfId="1" priority="9">
      <formula>J4&gt;=SL_G</formula>
    </cfRule>
    <cfRule type="expression" dxfId="2" priority="10">
      <formula>AND(J4&lt;SL_G,J4&gt;=SL_Y)</formula>
    </cfRule>
    <cfRule type="expression" dxfId="0" priority="11">
      <formula>J4&lt;SL_Y</formula>
    </cfRule>
  </conditionalFormatting>
  <conditionalFormatting sqref="J6">
    <cfRule type="expression" dxfId="1" priority="12">
      <formula>AND(J6&gt;=COVER_MIN,J6&lt;=COVER_MAX)</formula>
    </cfRule>
    <cfRule type="expression" dxfId="0" priority="13">
      <formula>OR(J6&lt;COVER_MIN,J6&gt;COVER_MAX)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44"/>
  <sheetViews>
    <sheetView workbookViewId="0"/>
  </sheetViews>
  <sheetFormatPr defaultRowHeight="15"/>
  <cols>
    <col min="1" max="1" width="16.7109375" customWidth="1"/>
    <col min="2" max="2" width="10.7109375" customWidth="1"/>
    <col min="3" max="4" width="18.7109375" customWidth="1"/>
    <col min="5" max="5" width="12.7109375" customWidth="1"/>
  </cols>
  <sheetData>
    <row r="1" spans="1:5">
      <c r="A1" s="1" t="s">
        <v>70</v>
      </c>
      <c r="B1" s="1"/>
      <c r="C1" s="1"/>
      <c r="D1" s="1"/>
      <c r="E1" s="1"/>
    </row>
    <row r="2" spans="1:5">
      <c r="A2" s="5" t="s">
        <v>33</v>
      </c>
      <c r="B2" s="5" t="s">
        <v>71</v>
      </c>
      <c r="C2" s="5" t="s">
        <v>72</v>
      </c>
      <c r="D2" s="5" t="s">
        <v>73</v>
      </c>
      <c r="E2" s="5" t="s">
        <v>25</v>
      </c>
    </row>
    <row r="3" spans="1:5">
      <c r="A3" s="6">
        <f>IFERROR(INDEX(Articles!$A$2:$A$31,1),"")</f>
        <v>0</v>
      </c>
      <c r="B3" s="4">
        <v>1</v>
      </c>
      <c r="C3" s="3">
        <f>Paramètres!B8</f>
        <v>0</v>
      </c>
      <c r="D3" s="4">
        <f>IF(A3="", "", IFERROR(MRP!C11,0))</f>
        <v>0</v>
      </c>
      <c r="E3" s="6">
        <f>IF(A3="", "", IFERROR(INDEX(Articles!$C$2:$C$31, MATCH(A3, Articles!$A$2:$A$31,0)),""))</f>
        <v>0</v>
      </c>
    </row>
    <row r="4" spans="1:5">
      <c r="A4" s="6">
        <f>IFERROR(INDEX(Articles!$A$2:$A$31,1),"")</f>
        <v>0</v>
      </c>
      <c r="B4" s="4">
        <v>2</v>
      </c>
      <c r="C4" s="3">
        <f>Paramètres!C8</f>
        <v>0</v>
      </c>
      <c r="D4" s="4">
        <f>IF(A4="", "", IFERROR(MRP!D11,0))</f>
        <v>0</v>
      </c>
      <c r="E4" s="6">
        <f>IF(A4="", "", IFERROR(INDEX(Articles!$C$2:$C$31, MATCH(A4, Articles!$A$2:$A$31,0)),""))</f>
        <v>0</v>
      </c>
    </row>
    <row r="5" spans="1:5">
      <c r="A5" s="6">
        <f>IFERROR(INDEX(Articles!$A$2:$A$31,1),"")</f>
        <v>0</v>
      </c>
      <c r="B5" s="4">
        <v>3</v>
      </c>
      <c r="C5" s="3">
        <f>Paramètres!D8</f>
        <v>0</v>
      </c>
      <c r="D5" s="4">
        <f>IF(A5="", "", IFERROR(MRP!E11,0))</f>
        <v>0</v>
      </c>
      <c r="E5" s="6">
        <f>IF(A5="", "", IFERROR(INDEX(Articles!$C$2:$C$31, MATCH(A5, Articles!$A$2:$A$31,0)),""))</f>
        <v>0</v>
      </c>
    </row>
    <row r="6" spans="1:5">
      <c r="A6" s="6">
        <f>IFERROR(INDEX(Articles!$A$2:$A$31,1),"")</f>
        <v>0</v>
      </c>
      <c r="B6" s="4">
        <v>4</v>
      </c>
      <c r="C6" s="3">
        <f>Paramètres!E8</f>
        <v>0</v>
      </c>
      <c r="D6" s="4">
        <f>IF(A6="", "", IFERROR(MRP!F11,0))</f>
        <v>0</v>
      </c>
      <c r="E6" s="6">
        <f>IF(A6="", "", IFERROR(INDEX(Articles!$C$2:$C$31, MATCH(A6, Articles!$A$2:$A$31,0)),""))</f>
        <v>0</v>
      </c>
    </row>
    <row r="7" spans="1:5">
      <c r="A7" s="6">
        <f>IFERROR(INDEX(Articles!$A$2:$A$31,1),"")</f>
        <v>0</v>
      </c>
      <c r="B7" s="4">
        <v>5</v>
      </c>
      <c r="C7" s="3">
        <f>Paramètres!F8</f>
        <v>0</v>
      </c>
      <c r="D7" s="4">
        <f>IF(A7="", "", IFERROR(MRP!G11,0))</f>
        <v>0</v>
      </c>
      <c r="E7" s="6">
        <f>IF(A7="", "", IFERROR(INDEX(Articles!$C$2:$C$31, MATCH(A7, Articles!$A$2:$A$31,0)),""))</f>
        <v>0</v>
      </c>
    </row>
    <row r="8" spans="1:5">
      <c r="A8" s="6">
        <f>IFERROR(INDEX(Articles!$A$2:$A$31,1),"")</f>
        <v>0</v>
      </c>
      <c r="B8" s="4">
        <v>6</v>
      </c>
      <c r="C8" s="3">
        <f>Paramètres!G8</f>
        <v>0</v>
      </c>
      <c r="D8" s="4">
        <f>IF(A8="", "", IFERROR(MRP!H11,0))</f>
        <v>0</v>
      </c>
      <c r="E8" s="6">
        <f>IF(A8="", "", IFERROR(INDEX(Articles!$C$2:$C$31, MATCH(A8, Articles!$A$2:$A$31,0)),""))</f>
        <v>0</v>
      </c>
    </row>
    <row r="9" spans="1:5">
      <c r="A9" s="6">
        <f>IFERROR(INDEX(Articles!$A$2:$A$31,1),"")</f>
        <v>0</v>
      </c>
      <c r="B9" s="4">
        <v>7</v>
      </c>
      <c r="C9" s="3">
        <f>Paramètres!H8</f>
        <v>0</v>
      </c>
      <c r="D9" s="4">
        <f>IF(A9="", "", IFERROR(MRP!I11,0))</f>
        <v>0</v>
      </c>
      <c r="E9" s="6">
        <f>IF(A9="", "", IFERROR(INDEX(Articles!$C$2:$C$31, MATCH(A9, Articles!$A$2:$A$31,0)),""))</f>
        <v>0</v>
      </c>
    </row>
    <row r="10" spans="1:5">
      <c r="A10" s="6">
        <f>IFERROR(INDEX(Articles!$A$2:$A$31,1),"")</f>
        <v>0</v>
      </c>
      <c r="B10" s="4">
        <v>8</v>
      </c>
      <c r="C10" s="3">
        <f>Paramètres!I8</f>
        <v>0</v>
      </c>
      <c r="D10" s="4">
        <f>IF(A10="", "", IFERROR(MRP!J11,0))</f>
        <v>0</v>
      </c>
      <c r="E10" s="6">
        <f>IF(A10="", "", IFERROR(INDEX(Articles!$C$2:$C$31, MATCH(A10, Articles!$A$2:$A$31,0)),""))</f>
        <v>0</v>
      </c>
    </row>
    <row r="11" spans="1:5">
      <c r="A11" s="6">
        <f>IFERROR(INDEX(Articles!$A$2:$A$31,1),"")</f>
        <v>0</v>
      </c>
      <c r="B11" s="4">
        <v>9</v>
      </c>
      <c r="C11" s="3">
        <f>Paramètres!J8</f>
        <v>0</v>
      </c>
      <c r="D11" s="4">
        <f>IF(A11="", "", IFERROR(MRP!K11,0))</f>
        <v>0</v>
      </c>
      <c r="E11" s="6">
        <f>IF(A11="", "", IFERROR(INDEX(Articles!$C$2:$C$31, MATCH(A11, Articles!$A$2:$A$31,0)),""))</f>
        <v>0</v>
      </c>
    </row>
    <row r="12" spans="1:5">
      <c r="A12" s="6">
        <f>IFERROR(INDEX(Articles!$A$2:$A$31,1),"")</f>
        <v>0</v>
      </c>
      <c r="B12" s="4">
        <v>10</v>
      </c>
      <c r="C12" s="3">
        <f>Paramètres!K8</f>
        <v>0</v>
      </c>
      <c r="D12" s="4">
        <f>IF(A12="", "", IFERROR(MRP!L11,0))</f>
        <v>0</v>
      </c>
      <c r="E12" s="6">
        <f>IF(A12="", "", IFERROR(INDEX(Articles!$C$2:$C$31, MATCH(A12, Articles!$A$2:$A$31,0)),""))</f>
        <v>0</v>
      </c>
    </row>
    <row r="13" spans="1:5">
      <c r="A13" s="6">
        <f>IFERROR(INDEX(Articles!$A$2:$A$31,1),"")</f>
        <v>0</v>
      </c>
      <c r="B13" s="4">
        <v>11</v>
      </c>
      <c r="C13" s="3">
        <f>Paramètres!L8</f>
        <v>0</v>
      </c>
      <c r="D13" s="4">
        <f>IF(A13="", "", IFERROR(MRP!M11,0))</f>
        <v>0</v>
      </c>
      <c r="E13" s="6">
        <f>IF(A13="", "", IFERROR(INDEX(Articles!$C$2:$C$31, MATCH(A13, Articles!$A$2:$A$31,0)),""))</f>
        <v>0</v>
      </c>
    </row>
    <row r="14" spans="1:5">
      <c r="A14" s="6">
        <f>IFERROR(INDEX(Articles!$A$2:$A$31,1),"")</f>
        <v>0</v>
      </c>
      <c r="B14" s="4">
        <v>12</v>
      </c>
      <c r="C14" s="3">
        <f>Paramètres!M8</f>
        <v>0</v>
      </c>
      <c r="D14" s="4">
        <f>IF(A14="", "", IFERROR(MRP!N11,0))</f>
        <v>0</v>
      </c>
      <c r="E14" s="6">
        <f>IF(A14="", "", IFERROR(INDEX(Articles!$C$2:$C$31, MATCH(A14, Articles!$A$2:$A$31,0)),""))</f>
        <v>0</v>
      </c>
    </row>
    <row r="15" spans="1:5">
      <c r="A15" s="6">
        <f>IFERROR(INDEX(Articles!$A$2:$A$31,2),"")</f>
        <v>0</v>
      </c>
      <c r="B15" s="4">
        <v>1</v>
      </c>
      <c r="C15" s="3">
        <f>Paramètres!B8</f>
        <v>0</v>
      </c>
      <c r="D15" s="4">
        <f>IF(A15="", "", IFERROR(MRP!C19,0))</f>
        <v>0</v>
      </c>
      <c r="E15" s="6">
        <f>IF(A15="", "", IFERROR(INDEX(Articles!$C$2:$C$31, MATCH(A15, Articles!$A$2:$A$31,0)),""))</f>
        <v>0</v>
      </c>
    </row>
    <row r="16" spans="1:5">
      <c r="A16" s="6">
        <f>IFERROR(INDEX(Articles!$A$2:$A$31,2),"")</f>
        <v>0</v>
      </c>
      <c r="B16" s="4">
        <v>2</v>
      </c>
      <c r="C16" s="3">
        <f>Paramètres!C8</f>
        <v>0</v>
      </c>
      <c r="D16" s="4">
        <f>IF(A16="", "", IFERROR(MRP!D19,0))</f>
        <v>0</v>
      </c>
      <c r="E16" s="6">
        <f>IF(A16="", "", IFERROR(INDEX(Articles!$C$2:$C$31, MATCH(A16, Articles!$A$2:$A$31,0)),""))</f>
        <v>0</v>
      </c>
    </row>
    <row r="17" spans="1:5">
      <c r="A17" s="6">
        <f>IFERROR(INDEX(Articles!$A$2:$A$31,2),"")</f>
        <v>0</v>
      </c>
      <c r="B17" s="4">
        <v>3</v>
      </c>
      <c r="C17" s="3">
        <f>Paramètres!D8</f>
        <v>0</v>
      </c>
      <c r="D17" s="4">
        <f>IF(A17="", "", IFERROR(MRP!E19,0))</f>
        <v>0</v>
      </c>
      <c r="E17" s="6">
        <f>IF(A17="", "", IFERROR(INDEX(Articles!$C$2:$C$31, MATCH(A17, Articles!$A$2:$A$31,0)),""))</f>
        <v>0</v>
      </c>
    </row>
    <row r="18" spans="1:5">
      <c r="A18" s="6">
        <f>IFERROR(INDEX(Articles!$A$2:$A$31,2),"")</f>
        <v>0</v>
      </c>
      <c r="B18" s="4">
        <v>4</v>
      </c>
      <c r="C18" s="3">
        <f>Paramètres!E8</f>
        <v>0</v>
      </c>
      <c r="D18" s="4">
        <f>IF(A18="", "", IFERROR(MRP!F19,0))</f>
        <v>0</v>
      </c>
      <c r="E18" s="6">
        <f>IF(A18="", "", IFERROR(INDEX(Articles!$C$2:$C$31, MATCH(A18, Articles!$A$2:$A$31,0)),""))</f>
        <v>0</v>
      </c>
    </row>
    <row r="19" spans="1:5">
      <c r="A19" s="6">
        <f>IFERROR(INDEX(Articles!$A$2:$A$31,2),"")</f>
        <v>0</v>
      </c>
      <c r="B19" s="4">
        <v>5</v>
      </c>
      <c r="C19" s="3">
        <f>Paramètres!F8</f>
        <v>0</v>
      </c>
      <c r="D19" s="4">
        <f>IF(A19="", "", IFERROR(MRP!G19,0))</f>
        <v>0</v>
      </c>
      <c r="E19" s="6">
        <f>IF(A19="", "", IFERROR(INDEX(Articles!$C$2:$C$31, MATCH(A19, Articles!$A$2:$A$31,0)),""))</f>
        <v>0</v>
      </c>
    </row>
    <row r="20" spans="1:5">
      <c r="A20" s="6">
        <f>IFERROR(INDEX(Articles!$A$2:$A$31,2),"")</f>
        <v>0</v>
      </c>
      <c r="B20" s="4">
        <v>6</v>
      </c>
      <c r="C20" s="3">
        <f>Paramètres!G8</f>
        <v>0</v>
      </c>
      <c r="D20" s="4">
        <f>IF(A20="", "", IFERROR(MRP!H19,0))</f>
        <v>0</v>
      </c>
      <c r="E20" s="6">
        <f>IF(A20="", "", IFERROR(INDEX(Articles!$C$2:$C$31, MATCH(A20, Articles!$A$2:$A$31,0)),""))</f>
        <v>0</v>
      </c>
    </row>
    <row r="21" spans="1:5">
      <c r="A21" s="6">
        <f>IFERROR(INDEX(Articles!$A$2:$A$31,2),"")</f>
        <v>0</v>
      </c>
      <c r="B21" s="4">
        <v>7</v>
      </c>
      <c r="C21" s="3">
        <f>Paramètres!H8</f>
        <v>0</v>
      </c>
      <c r="D21" s="4">
        <f>IF(A21="", "", IFERROR(MRP!I19,0))</f>
        <v>0</v>
      </c>
      <c r="E21" s="6">
        <f>IF(A21="", "", IFERROR(INDEX(Articles!$C$2:$C$31, MATCH(A21, Articles!$A$2:$A$31,0)),""))</f>
        <v>0</v>
      </c>
    </row>
    <row r="22" spans="1:5">
      <c r="A22" s="6">
        <f>IFERROR(INDEX(Articles!$A$2:$A$31,2),"")</f>
        <v>0</v>
      </c>
      <c r="B22" s="4">
        <v>8</v>
      </c>
      <c r="C22" s="3">
        <f>Paramètres!I8</f>
        <v>0</v>
      </c>
      <c r="D22" s="4">
        <f>IF(A22="", "", IFERROR(MRP!J19,0))</f>
        <v>0</v>
      </c>
      <c r="E22" s="6">
        <f>IF(A22="", "", IFERROR(INDEX(Articles!$C$2:$C$31, MATCH(A22, Articles!$A$2:$A$31,0)),""))</f>
        <v>0</v>
      </c>
    </row>
    <row r="23" spans="1:5">
      <c r="A23" s="6">
        <f>IFERROR(INDEX(Articles!$A$2:$A$31,2),"")</f>
        <v>0</v>
      </c>
      <c r="B23" s="4">
        <v>9</v>
      </c>
      <c r="C23" s="3">
        <f>Paramètres!J8</f>
        <v>0</v>
      </c>
      <c r="D23" s="4">
        <f>IF(A23="", "", IFERROR(MRP!K19,0))</f>
        <v>0</v>
      </c>
      <c r="E23" s="6">
        <f>IF(A23="", "", IFERROR(INDEX(Articles!$C$2:$C$31, MATCH(A23, Articles!$A$2:$A$31,0)),""))</f>
        <v>0</v>
      </c>
    </row>
    <row r="24" spans="1:5">
      <c r="A24" s="6">
        <f>IFERROR(INDEX(Articles!$A$2:$A$31,2),"")</f>
        <v>0</v>
      </c>
      <c r="B24" s="4">
        <v>10</v>
      </c>
      <c r="C24" s="3">
        <f>Paramètres!K8</f>
        <v>0</v>
      </c>
      <c r="D24" s="4">
        <f>IF(A24="", "", IFERROR(MRP!L19,0))</f>
        <v>0</v>
      </c>
      <c r="E24" s="6">
        <f>IF(A24="", "", IFERROR(INDEX(Articles!$C$2:$C$31, MATCH(A24, Articles!$A$2:$A$31,0)),""))</f>
        <v>0</v>
      </c>
    </row>
    <row r="25" spans="1:5">
      <c r="A25" s="6">
        <f>IFERROR(INDEX(Articles!$A$2:$A$31,2),"")</f>
        <v>0</v>
      </c>
      <c r="B25" s="4">
        <v>11</v>
      </c>
      <c r="C25" s="3">
        <f>Paramètres!L8</f>
        <v>0</v>
      </c>
      <c r="D25" s="4">
        <f>IF(A25="", "", IFERROR(MRP!M19,0))</f>
        <v>0</v>
      </c>
      <c r="E25" s="6">
        <f>IF(A25="", "", IFERROR(INDEX(Articles!$C$2:$C$31, MATCH(A25, Articles!$A$2:$A$31,0)),""))</f>
        <v>0</v>
      </c>
    </row>
    <row r="26" spans="1:5">
      <c r="A26" s="6">
        <f>IFERROR(INDEX(Articles!$A$2:$A$31,2),"")</f>
        <v>0</v>
      </c>
      <c r="B26" s="4">
        <v>12</v>
      </c>
      <c r="C26" s="3">
        <f>Paramètres!M8</f>
        <v>0</v>
      </c>
      <c r="D26" s="4">
        <f>IF(A26="", "", IFERROR(MRP!N19,0))</f>
        <v>0</v>
      </c>
      <c r="E26" s="6">
        <f>IF(A26="", "", IFERROR(INDEX(Articles!$C$2:$C$31, MATCH(A26, Articles!$A$2:$A$31,0)),""))</f>
        <v>0</v>
      </c>
    </row>
    <row r="27" spans="1:5">
      <c r="A27" s="6">
        <f>IFERROR(INDEX(Articles!$A$2:$A$31,3),"")</f>
        <v>0</v>
      </c>
      <c r="B27" s="4">
        <v>1</v>
      </c>
      <c r="C27" s="3">
        <f>Paramètres!B8</f>
        <v>0</v>
      </c>
      <c r="D27" s="4">
        <f>IF(A27="", "", IFERROR(MRP!C27,0))</f>
        <v>0</v>
      </c>
      <c r="E27" s="6">
        <f>IF(A27="", "", IFERROR(INDEX(Articles!$C$2:$C$31, MATCH(A27, Articles!$A$2:$A$31,0)),""))</f>
        <v>0</v>
      </c>
    </row>
    <row r="28" spans="1:5">
      <c r="A28" s="6">
        <f>IFERROR(INDEX(Articles!$A$2:$A$31,3),"")</f>
        <v>0</v>
      </c>
      <c r="B28" s="4">
        <v>2</v>
      </c>
      <c r="C28" s="3">
        <f>Paramètres!C8</f>
        <v>0</v>
      </c>
      <c r="D28" s="4">
        <f>IF(A28="", "", IFERROR(MRP!D27,0))</f>
        <v>0</v>
      </c>
      <c r="E28" s="6">
        <f>IF(A28="", "", IFERROR(INDEX(Articles!$C$2:$C$31, MATCH(A28, Articles!$A$2:$A$31,0)),""))</f>
        <v>0</v>
      </c>
    </row>
    <row r="29" spans="1:5">
      <c r="A29" s="6">
        <f>IFERROR(INDEX(Articles!$A$2:$A$31,3),"")</f>
        <v>0</v>
      </c>
      <c r="B29" s="4">
        <v>3</v>
      </c>
      <c r="C29" s="3">
        <f>Paramètres!D8</f>
        <v>0</v>
      </c>
      <c r="D29" s="4">
        <f>IF(A29="", "", IFERROR(MRP!E27,0))</f>
        <v>0</v>
      </c>
      <c r="E29" s="6">
        <f>IF(A29="", "", IFERROR(INDEX(Articles!$C$2:$C$31, MATCH(A29, Articles!$A$2:$A$31,0)),""))</f>
        <v>0</v>
      </c>
    </row>
    <row r="30" spans="1:5">
      <c r="A30" s="6">
        <f>IFERROR(INDEX(Articles!$A$2:$A$31,3),"")</f>
        <v>0</v>
      </c>
      <c r="B30" s="4">
        <v>4</v>
      </c>
      <c r="C30" s="3">
        <f>Paramètres!E8</f>
        <v>0</v>
      </c>
      <c r="D30" s="4">
        <f>IF(A30="", "", IFERROR(MRP!F27,0))</f>
        <v>0</v>
      </c>
      <c r="E30" s="6">
        <f>IF(A30="", "", IFERROR(INDEX(Articles!$C$2:$C$31, MATCH(A30, Articles!$A$2:$A$31,0)),""))</f>
        <v>0</v>
      </c>
    </row>
    <row r="31" spans="1:5">
      <c r="A31" s="6">
        <f>IFERROR(INDEX(Articles!$A$2:$A$31,3),"")</f>
        <v>0</v>
      </c>
      <c r="B31" s="4">
        <v>5</v>
      </c>
      <c r="C31" s="3">
        <f>Paramètres!F8</f>
        <v>0</v>
      </c>
      <c r="D31" s="4">
        <f>IF(A31="", "", IFERROR(MRP!G27,0))</f>
        <v>0</v>
      </c>
      <c r="E31" s="6">
        <f>IF(A31="", "", IFERROR(INDEX(Articles!$C$2:$C$31, MATCH(A31, Articles!$A$2:$A$31,0)),""))</f>
        <v>0</v>
      </c>
    </row>
    <row r="32" spans="1:5">
      <c r="A32" s="6">
        <f>IFERROR(INDEX(Articles!$A$2:$A$31,3),"")</f>
        <v>0</v>
      </c>
      <c r="B32" s="4">
        <v>6</v>
      </c>
      <c r="C32" s="3">
        <f>Paramètres!G8</f>
        <v>0</v>
      </c>
      <c r="D32" s="4">
        <f>IF(A32="", "", IFERROR(MRP!H27,0))</f>
        <v>0</v>
      </c>
      <c r="E32" s="6">
        <f>IF(A32="", "", IFERROR(INDEX(Articles!$C$2:$C$31, MATCH(A32, Articles!$A$2:$A$31,0)),""))</f>
        <v>0</v>
      </c>
    </row>
    <row r="33" spans="1:5">
      <c r="A33" s="6">
        <f>IFERROR(INDEX(Articles!$A$2:$A$31,3),"")</f>
        <v>0</v>
      </c>
      <c r="B33" s="4">
        <v>7</v>
      </c>
      <c r="C33" s="3">
        <f>Paramètres!H8</f>
        <v>0</v>
      </c>
      <c r="D33" s="4">
        <f>IF(A33="", "", IFERROR(MRP!I27,0))</f>
        <v>0</v>
      </c>
      <c r="E33" s="6">
        <f>IF(A33="", "", IFERROR(INDEX(Articles!$C$2:$C$31, MATCH(A33, Articles!$A$2:$A$31,0)),""))</f>
        <v>0</v>
      </c>
    </row>
    <row r="34" spans="1:5">
      <c r="A34" s="6">
        <f>IFERROR(INDEX(Articles!$A$2:$A$31,3),"")</f>
        <v>0</v>
      </c>
      <c r="B34" s="4">
        <v>8</v>
      </c>
      <c r="C34" s="3">
        <f>Paramètres!I8</f>
        <v>0</v>
      </c>
      <c r="D34" s="4">
        <f>IF(A34="", "", IFERROR(MRP!J27,0))</f>
        <v>0</v>
      </c>
      <c r="E34" s="6">
        <f>IF(A34="", "", IFERROR(INDEX(Articles!$C$2:$C$31, MATCH(A34, Articles!$A$2:$A$31,0)),""))</f>
        <v>0</v>
      </c>
    </row>
    <row r="35" spans="1:5">
      <c r="A35" s="6">
        <f>IFERROR(INDEX(Articles!$A$2:$A$31,3),"")</f>
        <v>0</v>
      </c>
      <c r="B35" s="4">
        <v>9</v>
      </c>
      <c r="C35" s="3">
        <f>Paramètres!J8</f>
        <v>0</v>
      </c>
      <c r="D35" s="4">
        <f>IF(A35="", "", IFERROR(MRP!K27,0))</f>
        <v>0</v>
      </c>
      <c r="E35" s="6">
        <f>IF(A35="", "", IFERROR(INDEX(Articles!$C$2:$C$31, MATCH(A35, Articles!$A$2:$A$31,0)),""))</f>
        <v>0</v>
      </c>
    </row>
    <row r="36" spans="1:5">
      <c r="A36" s="6">
        <f>IFERROR(INDEX(Articles!$A$2:$A$31,3),"")</f>
        <v>0</v>
      </c>
      <c r="B36" s="4">
        <v>10</v>
      </c>
      <c r="C36" s="3">
        <f>Paramètres!K8</f>
        <v>0</v>
      </c>
      <c r="D36" s="4">
        <f>IF(A36="", "", IFERROR(MRP!L27,0))</f>
        <v>0</v>
      </c>
      <c r="E36" s="6">
        <f>IF(A36="", "", IFERROR(INDEX(Articles!$C$2:$C$31, MATCH(A36, Articles!$A$2:$A$31,0)),""))</f>
        <v>0</v>
      </c>
    </row>
    <row r="37" spans="1:5">
      <c r="A37" s="6">
        <f>IFERROR(INDEX(Articles!$A$2:$A$31,3),"")</f>
        <v>0</v>
      </c>
      <c r="B37" s="4">
        <v>11</v>
      </c>
      <c r="C37" s="3">
        <f>Paramètres!L8</f>
        <v>0</v>
      </c>
      <c r="D37" s="4">
        <f>IF(A37="", "", IFERROR(MRP!M27,0))</f>
        <v>0</v>
      </c>
      <c r="E37" s="6">
        <f>IF(A37="", "", IFERROR(INDEX(Articles!$C$2:$C$31, MATCH(A37, Articles!$A$2:$A$31,0)),""))</f>
        <v>0</v>
      </c>
    </row>
    <row r="38" spans="1:5">
      <c r="A38" s="6">
        <f>IFERROR(INDEX(Articles!$A$2:$A$31,3),"")</f>
        <v>0</v>
      </c>
      <c r="B38" s="4">
        <v>12</v>
      </c>
      <c r="C38" s="3">
        <f>Paramètres!M8</f>
        <v>0</v>
      </c>
      <c r="D38" s="4">
        <f>IF(A38="", "", IFERROR(MRP!N27,0))</f>
        <v>0</v>
      </c>
      <c r="E38" s="6">
        <f>IF(A38="", "", IFERROR(INDEX(Articles!$C$2:$C$31, MATCH(A38, Articles!$A$2:$A$31,0)),""))</f>
        <v>0</v>
      </c>
    </row>
    <row r="39" spans="1:5">
      <c r="A39" s="6">
        <f>IFERROR(INDEX(Articles!$A$2:$A$31,4),"")</f>
        <v>0</v>
      </c>
      <c r="B39" s="4">
        <v>1</v>
      </c>
      <c r="C39" s="3">
        <f>Paramètres!B8</f>
        <v>0</v>
      </c>
      <c r="D39" s="4">
        <f>IF(A39="", "", IFERROR(MRP!C35,0))</f>
        <v>0</v>
      </c>
      <c r="E39" s="6">
        <f>IF(A39="", "", IFERROR(INDEX(Articles!$C$2:$C$31, MATCH(A39, Articles!$A$2:$A$31,0)),""))</f>
        <v>0</v>
      </c>
    </row>
    <row r="40" spans="1:5">
      <c r="A40" s="6">
        <f>IFERROR(INDEX(Articles!$A$2:$A$31,4),"")</f>
        <v>0</v>
      </c>
      <c r="B40" s="4">
        <v>2</v>
      </c>
      <c r="C40" s="3">
        <f>Paramètres!C8</f>
        <v>0</v>
      </c>
      <c r="D40" s="4">
        <f>IF(A40="", "", IFERROR(MRP!D35,0))</f>
        <v>0</v>
      </c>
      <c r="E40" s="6">
        <f>IF(A40="", "", IFERROR(INDEX(Articles!$C$2:$C$31, MATCH(A40, Articles!$A$2:$A$31,0)),""))</f>
        <v>0</v>
      </c>
    </row>
    <row r="41" spans="1:5">
      <c r="A41" s="6">
        <f>IFERROR(INDEX(Articles!$A$2:$A$31,4),"")</f>
        <v>0</v>
      </c>
      <c r="B41" s="4">
        <v>3</v>
      </c>
      <c r="C41" s="3">
        <f>Paramètres!D8</f>
        <v>0</v>
      </c>
      <c r="D41" s="4">
        <f>IF(A41="", "", IFERROR(MRP!E35,0))</f>
        <v>0</v>
      </c>
      <c r="E41" s="6">
        <f>IF(A41="", "", IFERROR(INDEX(Articles!$C$2:$C$31, MATCH(A41, Articles!$A$2:$A$31,0)),""))</f>
        <v>0</v>
      </c>
    </row>
    <row r="42" spans="1:5">
      <c r="A42" s="6">
        <f>IFERROR(INDEX(Articles!$A$2:$A$31,4),"")</f>
        <v>0</v>
      </c>
      <c r="B42" s="4">
        <v>4</v>
      </c>
      <c r="C42" s="3">
        <f>Paramètres!E8</f>
        <v>0</v>
      </c>
      <c r="D42" s="4">
        <f>IF(A42="", "", IFERROR(MRP!F35,0))</f>
        <v>0</v>
      </c>
      <c r="E42" s="6">
        <f>IF(A42="", "", IFERROR(INDEX(Articles!$C$2:$C$31, MATCH(A42, Articles!$A$2:$A$31,0)),""))</f>
        <v>0</v>
      </c>
    </row>
    <row r="43" spans="1:5">
      <c r="A43" s="6">
        <f>IFERROR(INDEX(Articles!$A$2:$A$31,4),"")</f>
        <v>0</v>
      </c>
      <c r="B43" s="4">
        <v>5</v>
      </c>
      <c r="C43" s="3">
        <f>Paramètres!F8</f>
        <v>0</v>
      </c>
      <c r="D43" s="4">
        <f>IF(A43="", "", IFERROR(MRP!G35,0))</f>
        <v>0</v>
      </c>
      <c r="E43" s="6">
        <f>IF(A43="", "", IFERROR(INDEX(Articles!$C$2:$C$31, MATCH(A43, Articles!$A$2:$A$31,0)),""))</f>
        <v>0</v>
      </c>
    </row>
    <row r="44" spans="1:5">
      <c r="A44" s="6">
        <f>IFERROR(INDEX(Articles!$A$2:$A$31,4),"")</f>
        <v>0</v>
      </c>
      <c r="B44" s="4">
        <v>6</v>
      </c>
      <c r="C44" s="3">
        <f>Paramètres!G8</f>
        <v>0</v>
      </c>
      <c r="D44" s="4">
        <f>IF(A44="", "", IFERROR(MRP!H35,0))</f>
        <v>0</v>
      </c>
      <c r="E44" s="6">
        <f>IF(A44="", "", IFERROR(INDEX(Articles!$C$2:$C$31, MATCH(A44, Articles!$A$2:$A$31,0)),""))</f>
        <v>0</v>
      </c>
    </row>
    <row r="45" spans="1:5">
      <c r="A45" s="6">
        <f>IFERROR(INDEX(Articles!$A$2:$A$31,4),"")</f>
        <v>0</v>
      </c>
      <c r="B45" s="4">
        <v>7</v>
      </c>
      <c r="C45" s="3">
        <f>Paramètres!H8</f>
        <v>0</v>
      </c>
      <c r="D45" s="4">
        <f>IF(A45="", "", IFERROR(MRP!I35,0))</f>
        <v>0</v>
      </c>
      <c r="E45" s="6">
        <f>IF(A45="", "", IFERROR(INDEX(Articles!$C$2:$C$31, MATCH(A45, Articles!$A$2:$A$31,0)),""))</f>
        <v>0</v>
      </c>
    </row>
    <row r="46" spans="1:5">
      <c r="A46" s="6">
        <f>IFERROR(INDEX(Articles!$A$2:$A$31,4),"")</f>
        <v>0</v>
      </c>
      <c r="B46" s="4">
        <v>8</v>
      </c>
      <c r="C46" s="3">
        <f>Paramètres!I8</f>
        <v>0</v>
      </c>
      <c r="D46" s="4">
        <f>IF(A46="", "", IFERROR(MRP!J35,0))</f>
        <v>0</v>
      </c>
      <c r="E46" s="6">
        <f>IF(A46="", "", IFERROR(INDEX(Articles!$C$2:$C$31, MATCH(A46, Articles!$A$2:$A$31,0)),""))</f>
        <v>0</v>
      </c>
    </row>
    <row r="47" spans="1:5">
      <c r="A47" s="6">
        <f>IFERROR(INDEX(Articles!$A$2:$A$31,4),"")</f>
        <v>0</v>
      </c>
      <c r="B47" s="4">
        <v>9</v>
      </c>
      <c r="C47" s="3">
        <f>Paramètres!J8</f>
        <v>0</v>
      </c>
      <c r="D47" s="4">
        <f>IF(A47="", "", IFERROR(MRP!K35,0))</f>
        <v>0</v>
      </c>
      <c r="E47" s="6">
        <f>IF(A47="", "", IFERROR(INDEX(Articles!$C$2:$C$31, MATCH(A47, Articles!$A$2:$A$31,0)),""))</f>
        <v>0</v>
      </c>
    </row>
    <row r="48" spans="1:5">
      <c r="A48" s="6">
        <f>IFERROR(INDEX(Articles!$A$2:$A$31,4),"")</f>
        <v>0</v>
      </c>
      <c r="B48" s="4">
        <v>10</v>
      </c>
      <c r="C48" s="3">
        <f>Paramètres!K8</f>
        <v>0</v>
      </c>
      <c r="D48" s="4">
        <f>IF(A48="", "", IFERROR(MRP!L35,0))</f>
        <v>0</v>
      </c>
      <c r="E48" s="6">
        <f>IF(A48="", "", IFERROR(INDEX(Articles!$C$2:$C$31, MATCH(A48, Articles!$A$2:$A$31,0)),""))</f>
        <v>0</v>
      </c>
    </row>
    <row r="49" spans="1:5">
      <c r="A49" s="6">
        <f>IFERROR(INDEX(Articles!$A$2:$A$31,4),"")</f>
        <v>0</v>
      </c>
      <c r="B49" s="4">
        <v>11</v>
      </c>
      <c r="C49" s="3">
        <f>Paramètres!L8</f>
        <v>0</v>
      </c>
      <c r="D49" s="4">
        <f>IF(A49="", "", IFERROR(MRP!M35,0))</f>
        <v>0</v>
      </c>
      <c r="E49" s="6">
        <f>IF(A49="", "", IFERROR(INDEX(Articles!$C$2:$C$31, MATCH(A49, Articles!$A$2:$A$31,0)),""))</f>
        <v>0</v>
      </c>
    </row>
    <row r="50" spans="1:5">
      <c r="A50" s="6">
        <f>IFERROR(INDEX(Articles!$A$2:$A$31,4),"")</f>
        <v>0</v>
      </c>
      <c r="B50" s="4">
        <v>12</v>
      </c>
      <c r="C50" s="3">
        <f>Paramètres!M8</f>
        <v>0</v>
      </c>
      <c r="D50" s="4">
        <f>IF(A50="", "", IFERROR(MRP!N35,0))</f>
        <v>0</v>
      </c>
      <c r="E50" s="6">
        <f>IF(A50="", "", IFERROR(INDEX(Articles!$C$2:$C$31, MATCH(A50, Articles!$A$2:$A$31,0)),""))</f>
        <v>0</v>
      </c>
    </row>
    <row r="51" spans="1:5">
      <c r="A51" s="6">
        <f>IFERROR(INDEX(Articles!$A$2:$A$31,5),"")</f>
        <v>0</v>
      </c>
      <c r="B51" s="4">
        <v>1</v>
      </c>
      <c r="C51" s="3">
        <f>Paramètres!B8</f>
        <v>0</v>
      </c>
      <c r="D51" s="4">
        <f>IF(A51="", "", IFERROR(MRP!C43,0))</f>
        <v>0</v>
      </c>
      <c r="E51" s="6">
        <f>IF(A51="", "", IFERROR(INDEX(Articles!$C$2:$C$31, MATCH(A51, Articles!$A$2:$A$31,0)),""))</f>
        <v>0</v>
      </c>
    </row>
    <row r="52" spans="1:5">
      <c r="A52" s="6">
        <f>IFERROR(INDEX(Articles!$A$2:$A$31,5),"")</f>
        <v>0</v>
      </c>
      <c r="B52" s="4">
        <v>2</v>
      </c>
      <c r="C52" s="3">
        <f>Paramètres!C8</f>
        <v>0</v>
      </c>
      <c r="D52" s="4">
        <f>IF(A52="", "", IFERROR(MRP!D43,0))</f>
        <v>0</v>
      </c>
      <c r="E52" s="6">
        <f>IF(A52="", "", IFERROR(INDEX(Articles!$C$2:$C$31, MATCH(A52, Articles!$A$2:$A$31,0)),""))</f>
        <v>0</v>
      </c>
    </row>
    <row r="53" spans="1:5">
      <c r="A53" s="6">
        <f>IFERROR(INDEX(Articles!$A$2:$A$31,5),"")</f>
        <v>0</v>
      </c>
      <c r="B53" s="4">
        <v>3</v>
      </c>
      <c r="C53" s="3">
        <f>Paramètres!D8</f>
        <v>0</v>
      </c>
      <c r="D53" s="4">
        <f>IF(A53="", "", IFERROR(MRP!E43,0))</f>
        <v>0</v>
      </c>
      <c r="E53" s="6">
        <f>IF(A53="", "", IFERROR(INDEX(Articles!$C$2:$C$31, MATCH(A53, Articles!$A$2:$A$31,0)),""))</f>
        <v>0</v>
      </c>
    </row>
    <row r="54" spans="1:5">
      <c r="A54" s="6">
        <f>IFERROR(INDEX(Articles!$A$2:$A$31,5),"")</f>
        <v>0</v>
      </c>
      <c r="B54" s="4">
        <v>4</v>
      </c>
      <c r="C54" s="3">
        <f>Paramètres!E8</f>
        <v>0</v>
      </c>
      <c r="D54" s="4">
        <f>IF(A54="", "", IFERROR(MRP!F43,0))</f>
        <v>0</v>
      </c>
      <c r="E54" s="6">
        <f>IF(A54="", "", IFERROR(INDEX(Articles!$C$2:$C$31, MATCH(A54, Articles!$A$2:$A$31,0)),""))</f>
        <v>0</v>
      </c>
    </row>
    <row r="55" spans="1:5">
      <c r="A55" s="6">
        <f>IFERROR(INDEX(Articles!$A$2:$A$31,5),"")</f>
        <v>0</v>
      </c>
      <c r="B55" s="4">
        <v>5</v>
      </c>
      <c r="C55" s="3">
        <f>Paramètres!F8</f>
        <v>0</v>
      </c>
      <c r="D55" s="4">
        <f>IF(A55="", "", IFERROR(MRP!G43,0))</f>
        <v>0</v>
      </c>
      <c r="E55" s="6">
        <f>IF(A55="", "", IFERROR(INDEX(Articles!$C$2:$C$31, MATCH(A55, Articles!$A$2:$A$31,0)),""))</f>
        <v>0</v>
      </c>
    </row>
    <row r="56" spans="1:5">
      <c r="A56" s="6">
        <f>IFERROR(INDEX(Articles!$A$2:$A$31,5),"")</f>
        <v>0</v>
      </c>
      <c r="B56" s="4">
        <v>6</v>
      </c>
      <c r="C56" s="3">
        <f>Paramètres!G8</f>
        <v>0</v>
      </c>
      <c r="D56" s="4">
        <f>IF(A56="", "", IFERROR(MRP!H43,0))</f>
        <v>0</v>
      </c>
      <c r="E56" s="6">
        <f>IF(A56="", "", IFERROR(INDEX(Articles!$C$2:$C$31, MATCH(A56, Articles!$A$2:$A$31,0)),""))</f>
        <v>0</v>
      </c>
    </row>
    <row r="57" spans="1:5">
      <c r="A57" s="6">
        <f>IFERROR(INDEX(Articles!$A$2:$A$31,5),"")</f>
        <v>0</v>
      </c>
      <c r="B57" s="4">
        <v>7</v>
      </c>
      <c r="C57" s="3">
        <f>Paramètres!H8</f>
        <v>0</v>
      </c>
      <c r="D57" s="4">
        <f>IF(A57="", "", IFERROR(MRP!I43,0))</f>
        <v>0</v>
      </c>
      <c r="E57" s="6">
        <f>IF(A57="", "", IFERROR(INDEX(Articles!$C$2:$C$31, MATCH(A57, Articles!$A$2:$A$31,0)),""))</f>
        <v>0</v>
      </c>
    </row>
    <row r="58" spans="1:5">
      <c r="A58" s="6">
        <f>IFERROR(INDEX(Articles!$A$2:$A$31,5),"")</f>
        <v>0</v>
      </c>
      <c r="B58" s="4">
        <v>8</v>
      </c>
      <c r="C58" s="3">
        <f>Paramètres!I8</f>
        <v>0</v>
      </c>
      <c r="D58" s="4">
        <f>IF(A58="", "", IFERROR(MRP!J43,0))</f>
        <v>0</v>
      </c>
      <c r="E58" s="6">
        <f>IF(A58="", "", IFERROR(INDEX(Articles!$C$2:$C$31, MATCH(A58, Articles!$A$2:$A$31,0)),""))</f>
        <v>0</v>
      </c>
    </row>
    <row r="59" spans="1:5">
      <c r="A59" s="6">
        <f>IFERROR(INDEX(Articles!$A$2:$A$31,5),"")</f>
        <v>0</v>
      </c>
      <c r="B59" s="4">
        <v>9</v>
      </c>
      <c r="C59" s="3">
        <f>Paramètres!J8</f>
        <v>0</v>
      </c>
      <c r="D59" s="4">
        <f>IF(A59="", "", IFERROR(MRP!K43,0))</f>
        <v>0</v>
      </c>
      <c r="E59" s="6">
        <f>IF(A59="", "", IFERROR(INDEX(Articles!$C$2:$C$31, MATCH(A59, Articles!$A$2:$A$31,0)),""))</f>
        <v>0</v>
      </c>
    </row>
    <row r="60" spans="1:5">
      <c r="A60" s="6">
        <f>IFERROR(INDEX(Articles!$A$2:$A$31,5),"")</f>
        <v>0</v>
      </c>
      <c r="B60" s="4">
        <v>10</v>
      </c>
      <c r="C60" s="3">
        <f>Paramètres!K8</f>
        <v>0</v>
      </c>
      <c r="D60" s="4">
        <f>IF(A60="", "", IFERROR(MRP!L43,0))</f>
        <v>0</v>
      </c>
      <c r="E60" s="6">
        <f>IF(A60="", "", IFERROR(INDEX(Articles!$C$2:$C$31, MATCH(A60, Articles!$A$2:$A$31,0)),""))</f>
        <v>0</v>
      </c>
    </row>
    <row r="61" spans="1:5">
      <c r="A61" s="6">
        <f>IFERROR(INDEX(Articles!$A$2:$A$31,5),"")</f>
        <v>0</v>
      </c>
      <c r="B61" s="4">
        <v>11</v>
      </c>
      <c r="C61" s="3">
        <f>Paramètres!L8</f>
        <v>0</v>
      </c>
      <c r="D61" s="4">
        <f>IF(A61="", "", IFERROR(MRP!M43,0))</f>
        <v>0</v>
      </c>
      <c r="E61" s="6">
        <f>IF(A61="", "", IFERROR(INDEX(Articles!$C$2:$C$31, MATCH(A61, Articles!$A$2:$A$31,0)),""))</f>
        <v>0</v>
      </c>
    </row>
    <row r="62" spans="1:5">
      <c r="A62" s="6">
        <f>IFERROR(INDEX(Articles!$A$2:$A$31,5),"")</f>
        <v>0</v>
      </c>
      <c r="B62" s="4">
        <v>12</v>
      </c>
      <c r="C62" s="3">
        <f>Paramètres!M8</f>
        <v>0</v>
      </c>
      <c r="D62" s="4">
        <f>IF(A62="", "", IFERROR(MRP!N43,0))</f>
        <v>0</v>
      </c>
      <c r="E62" s="6">
        <f>IF(A62="", "", IFERROR(INDEX(Articles!$C$2:$C$31, MATCH(A62, Articles!$A$2:$A$31,0)),""))</f>
        <v>0</v>
      </c>
    </row>
    <row r="63" spans="1:5">
      <c r="A63" s="6">
        <f>IFERROR(INDEX(Articles!$A$2:$A$31,6),"")</f>
        <v>0</v>
      </c>
      <c r="B63" s="4">
        <v>1</v>
      </c>
      <c r="C63" s="3">
        <f>Paramètres!B8</f>
        <v>0</v>
      </c>
      <c r="D63" s="4">
        <f>IF(A63="", "", IFERROR(MRP!C51,0))</f>
        <v>0</v>
      </c>
      <c r="E63" s="6">
        <f>IF(A63="", "", IFERROR(INDEX(Articles!$C$2:$C$31, MATCH(A63, Articles!$A$2:$A$31,0)),""))</f>
        <v>0</v>
      </c>
    </row>
    <row r="64" spans="1:5">
      <c r="A64" s="6">
        <f>IFERROR(INDEX(Articles!$A$2:$A$31,6),"")</f>
        <v>0</v>
      </c>
      <c r="B64" s="4">
        <v>2</v>
      </c>
      <c r="C64" s="3">
        <f>Paramètres!C8</f>
        <v>0</v>
      </c>
      <c r="D64" s="4">
        <f>IF(A64="", "", IFERROR(MRP!D51,0))</f>
        <v>0</v>
      </c>
      <c r="E64" s="6">
        <f>IF(A64="", "", IFERROR(INDEX(Articles!$C$2:$C$31, MATCH(A64, Articles!$A$2:$A$31,0)),""))</f>
        <v>0</v>
      </c>
    </row>
    <row r="65" spans="1:5">
      <c r="A65" s="6">
        <f>IFERROR(INDEX(Articles!$A$2:$A$31,6),"")</f>
        <v>0</v>
      </c>
      <c r="B65" s="4">
        <v>3</v>
      </c>
      <c r="C65" s="3">
        <f>Paramètres!D8</f>
        <v>0</v>
      </c>
      <c r="D65" s="4">
        <f>IF(A65="", "", IFERROR(MRP!E51,0))</f>
        <v>0</v>
      </c>
      <c r="E65" s="6">
        <f>IF(A65="", "", IFERROR(INDEX(Articles!$C$2:$C$31, MATCH(A65, Articles!$A$2:$A$31,0)),""))</f>
        <v>0</v>
      </c>
    </row>
    <row r="66" spans="1:5">
      <c r="A66" s="6">
        <f>IFERROR(INDEX(Articles!$A$2:$A$31,6),"")</f>
        <v>0</v>
      </c>
      <c r="B66" s="4">
        <v>4</v>
      </c>
      <c r="C66" s="3">
        <f>Paramètres!E8</f>
        <v>0</v>
      </c>
      <c r="D66" s="4">
        <f>IF(A66="", "", IFERROR(MRP!F51,0))</f>
        <v>0</v>
      </c>
      <c r="E66" s="6">
        <f>IF(A66="", "", IFERROR(INDEX(Articles!$C$2:$C$31, MATCH(A66, Articles!$A$2:$A$31,0)),""))</f>
        <v>0</v>
      </c>
    </row>
    <row r="67" spans="1:5">
      <c r="A67" s="6">
        <f>IFERROR(INDEX(Articles!$A$2:$A$31,6),"")</f>
        <v>0</v>
      </c>
      <c r="B67" s="4">
        <v>5</v>
      </c>
      <c r="C67" s="3">
        <f>Paramètres!F8</f>
        <v>0</v>
      </c>
      <c r="D67" s="4">
        <f>IF(A67="", "", IFERROR(MRP!G51,0))</f>
        <v>0</v>
      </c>
      <c r="E67" s="6">
        <f>IF(A67="", "", IFERROR(INDEX(Articles!$C$2:$C$31, MATCH(A67, Articles!$A$2:$A$31,0)),""))</f>
        <v>0</v>
      </c>
    </row>
    <row r="68" spans="1:5">
      <c r="A68" s="6">
        <f>IFERROR(INDEX(Articles!$A$2:$A$31,6),"")</f>
        <v>0</v>
      </c>
      <c r="B68" s="4">
        <v>6</v>
      </c>
      <c r="C68" s="3">
        <f>Paramètres!G8</f>
        <v>0</v>
      </c>
      <c r="D68" s="4">
        <f>IF(A68="", "", IFERROR(MRP!H51,0))</f>
        <v>0</v>
      </c>
      <c r="E68" s="6">
        <f>IF(A68="", "", IFERROR(INDEX(Articles!$C$2:$C$31, MATCH(A68, Articles!$A$2:$A$31,0)),""))</f>
        <v>0</v>
      </c>
    </row>
    <row r="69" spans="1:5">
      <c r="A69" s="6">
        <f>IFERROR(INDEX(Articles!$A$2:$A$31,6),"")</f>
        <v>0</v>
      </c>
      <c r="B69" s="4">
        <v>7</v>
      </c>
      <c r="C69" s="3">
        <f>Paramètres!H8</f>
        <v>0</v>
      </c>
      <c r="D69" s="4">
        <f>IF(A69="", "", IFERROR(MRP!I51,0))</f>
        <v>0</v>
      </c>
      <c r="E69" s="6">
        <f>IF(A69="", "", IFERROR(INDEX(Articles!$C$2:$C$31, MATCH(A69, Articles!$A$2:$A$31,0)),""))</f>
        <v>0</v>
      </c>
    </row>
    <row r="70" spans="1:5">
      <c r="A70" s="6">
        <f>IFERROR(INDEX(Articles!$A$2:$A$31,6),"")</f>
        <v>0</v>
      </c>
      <c r="B70" s="4">
        <v>8</v>
      </c>
      <c r="C70" s="3">
        <f>Paramètres!I8</f>
        <v>0</v>
      </c>
      <c r="D70" s="4">
        <f>IF(A70="", "", IFERROR(MRP!J51,0))</f>
        <v>0</v>
      </c>
      <c r="E70" s="6">
        <f>IF(A70="", "", IFERROR(INDEX(Articles!$C$2:$C$31, MATCH(A70, Articles!$A$2:$A$31,0)),""))</f>
        <v>0</v>
      </c>
    </row>
    <row r="71" spans="1:5">
      <c r="A71" s="6">
        <f>IFERROR(INDEX(Articles!$A$2:$A$31,6),"")</f>
        <v>0</v>
      </c>
      <c r="B71" s="4">
        <v>9</v>
      </c>
      <c r="C71" s="3">
        <f>Paramètres!J8</f>
        <v>0</v>
      </c>
      <c r="D71" s="4">
        <f>IF(A71="", "", IFERROR(MRP!K51,0))</f>
        <v>0</v>
      </c>
      <c r="E71" s="6">
        <f>IF(A71="", "", IFERROR(INDEX(Articles!$C$2:$C$31, MATCH(A71, Articles!$A$2:$A$31,0)),""))</f>
        <v>0</v>
      </c>
    </row>
    <row r="72" spans="1:5">
      <c r="A72" s="6">
        <f>IFERROR(INDEX(Articles!$A$2:$A$31,6),"")</f>
        <v>0</v>
      </c>
      <c r="B72" s="4">
        <v>10</v>
      </c>
      <c r="C72" s="3">
        <f>Paramètres!K8</f>
        <v>0</v>
      </c>
      <c r="D72" s="4">
        <f>IF(A72="", "", IFERROR(MRP!L51,0))</f>
        <v>0</v>
      </c>
      <c r="E72" s="6">
        <f>IF(A72="", "", IFERROR(INDEX(Articles!$C$2:$C$31, MATCH(A72, Articles!$A$2:$A$31,0)),""))</f>
        <v>0</v>
      </c>
    </row>
    <row r="73" spans="1:5">
      <c r="A73" s="6">
        <f>IFERROR(INDEX(Articles!$A$2:$A$31,6),"")</f>
        <v>0</v>
      </c>
      <c r="B73" s="4">
        <v>11</v>
      </c>
      <c r="C73" s="3">
        <f>Paramètres!L8</f>
        <v>0</v>
      </c>
      <c r="D73" s="4">
        <f>IF(A73="", "", IFERROR(MRP!M51,0))</f>
        <v>0</v>
      </c>
      <c r="E73" s="6">
        <f>IF(A73="", "", IFERROR(INDEX(Articles!$C$2:$C$31, MATCH(A73, Articles!$A$2:$A$31,0)),""))</f>
        <v>0</v>
      </c>
    </row>
    <row r="74" spans="1:5">
      <c r="A74" s="6">
        <f>IFERROR(INDEX(Articles!$A$2:$A$31,6),"")</f>
        <v>0</v>
      </c>
      <c r="B74" s="4">
        <v>12</v>
      </c>
      <c r="C74" s="3">
        <f>Paramètres!M8</f>
        <v>0</v>
      </c>
      <c r="D74" s="4">
        <f>IF(A74="", "", IFERROR(MRP!N51,0))</f>
        <v>0</v>
      </c>
      <c r="E74" s="6">
        <f>IF(A74="", "", IFERROR(INDEX(Articles!$C$2:$C$31, MATCH(A74, Articles!$A$2:$A$31,0)),""))</f>
        <v>0</v>
      </c>
    </row>
    <row r="75" spans="1:5">
      <c r="A75" s="6">
        <f>IFERROR(INDEX(Articles!$A$2:$A$31,7),"")</f>
        <v>0</v>
      </c>
      <c r="B75" s="4">
        <v>1</v>
      </c>
      <c r="C75" s="3">
        <f>Paramètres!B8</f>
        <v>0</v>
      </c>
      <c r="D75" s="4">
        <f>IF(A75="", "", IFERROR(MRP!C59,0))</f>
        <v>0</v>
      </c>
      <c r="E75" s="6">
        <f>IF(A75="", "", IFERROR(INDEX(Articles!$C$2:$C$31, MATCH(A75, Articles!$A$2:$A$31,0)),""))</f>
        <v>0</v>
      </c>
    </row>
    <row r="76" spans="1:5">
      <c r="A76" s="6">
        <f>IFERROR(INDEX(Articles!$A$2:$A$31,7),"")</f>
        <v>0</v>
      </c>
      <c r="B76" s="4">
        <v>2</v>
      </c>
      <c r="C76" s="3">
        <f>Paramètres!C8</f>
        <v>0</v>
      </c>
      <c r="D76" s="4">
        <f>IF(A76="", "", IFERROR(MRP!D59,0))</f>
        <v>0</v>
      </c>
      <c r="E76" s="6">
        <f>IF(A76="", "", IFERROR(INDEX(Articles!$C$2:$C$31, MATCH(A76, Articles!$A$2:$A$31,0)),""))</f>
        <v>0</v>
      </c>
    </row>
    <row r="77" spans="1:5">
      <c r="A77" s="6">
        <f>IFERROR(INDEX(Articles!$A$2:$A$31,7),"")</f>
        <v>0</v>
      </c>
      <c r="B77" s="4">
        <v>3</v>
      </c>
      <c r="C77" s="3">
        <f>Paramètres!D8</f>
        <v>0</v>
      </c>
      <c r="D77" s="4">
        <f>IF(A77="", "", IFERROR(MRP!E59,0))</f>
        <v>0</v>
      </c>
      <c r="E77" s="6">
        <f>IF(A77="", "", IFERROR(INDEX(Articles!$C$2:$C$31, MATCH(A77, Articles!$A$2:$A$31,0)),""))</f>
        <v>0</v>
      </c>
    </row>
    <row r="78" spans="1:5">
      <c r="A78" s="6">
        <f>IFERROR(INDEX(Articles!$A$2:$A$31,7),"")</f>
        <v>0</v>
      </c>
      <c r="B78" s="4">
        <v>4</v>
      </c>
      <c r="C78" s="3">
        <f>Paramètres!E8</f>
        <v>0</v>
      </c>
      <c r="D78" s="4">
        <f>IF(A78="", "", IFERROR(MRP!F59,0))</f>
        <v>0</v>
      </c>
      <c r="E78" s="6">
        <f>IF(A78="", "", IFERROR(INDEX(Articles!$C$2:$C$31, MATCH(A78, Articles!$A$2:$A$31,0)),""))</f>
        <v>0</v>
      </c>
    </row>
    <row r="79" spans="1:5">
      <c r="A79" s="6">
        <f>IFERROR(INDEX(Articles!$A$2:$A$31,7),"")</f>
        <v>0</v>
      </c>
      <c r="B79" s="4">
        <v>5</v>
      </c>
      <c r="C79" s="3">
        <f>Paramètres!F8</f>
        <v>0</v>
      </c>
      <c r="D79" s="4">
        <f>IF(A79="", "", IFERROR(MRP!G59,0))</f>
        <v>0</v>
      </c>
      <c r="E79" s="6">
        <f>IF(A79="", "", IFERROR(INDEX(Articles!$C$2:$C$31, MATCH(A79, Articles!$A$2:$A$31,0)),""))</f>
        <v>0</v>
      </c>
    </row>
    <row r="80" spans="1:5">
      <c r="A80" s="6">
        <f>IFERROR(INDEX(Articles!$A$2:$A$31,7),"")</f>
        <v>0</v>
      </c>
      <c r="B80" s="4">
        <v>6</v>
      </c>
      <c r="C80" s="3">
        <f>Paramètres!G8</f>
        <v>0</v>
      </c>
      <c r="D80" s="4">
        <f>IF(A80="", "", IFERROR(MRP!H59,0))</f>
        <v>0</v>
      </c>
      <c r="E80" s="6">
        <f>IF(A80="", "", IFERROR(INDEX(Articles!$C$2:$C$31, MATCH(A80, Articles!$A$2:$A$31,0)),""))</f>
        <v>0</v>
      </c>
    </row>
    <row r="81" spans="1:5">
      <c r="A81" s="6">
        <f>IFERROR(INDEX(Articles!$A$2:$A$31,7),"")</f>
        <v>0</v>
      </c>
      <c r="B81" s="4">
        <v>7</v>
      </c>
      <c r="C81" s="3">
        <f>Paramètres!H8</f>
        <v>0</v>
      </c>
      <c r="D81" s="4">
        <f>IF(A81="", "", IFERROR(MRP!I59,0))</f>
        <v>0</v>
      </c>
      <c r="E81" s="6">
        <f>IF(A81="", "", IFERROR(INDEX(Articles!$C$2:$C$31, MATCH(A81, Articles!$A$2:$A$31,0)),""))</f>
        <v>0</v>
      </c>
    </row>
    <row r="82" spans="1:5">
      <c r="A82" s="6">
        <f>IFERROR(INDEX(Articles!$A$2:$A$31,7),"")</f>
        <v>0</v>
      </c>
      <c r="B82" s="4">
        <v>8</v>
      </c>
      <c r="C82" s="3">
        <f>Paramètres!I8</f>
        <v>0</v>
      </c>
      <c r="D82" s="4">
        <f>IF(A82="", "", IFERROR(MRP!J59,0))</f>
        <v>0</v>
      </c>
      <c r="E82" s="6">
        <f>IF(A82="", "", IFERROR(INDEX(Articles!$C$2:$C$31, MATCH(A82, Articles!$A$2:$A$31,0)),""))</f>
        <v>0</v>
      </c>
    </row>
    <row r="83" spans="1:5">
      <c r="A83" s="6">
        <f>IFERROR(INDEX(Articles!$A$2:$A$31,7),"")</f>
        <v>0</v>
      </c>
      <c r="B83" s="4">
        <v>9</v>
      </c>
      <c r="C83" s="3">
        <f>Paramètres!J8</f>
        <v>0</v>
      </c>
      <c r="D83" s="4">
        <f>IF(A83="", "", IFERROR(MRP!K59,0))</f>
        <v>0</v>
      </c>
      <c r="E83" s="6">
        <f>IF(A83="", "", IFERROR(INDEX(Articles!$C$2:$C$31, MATCH(A83, Articles!$A$2:$A$31,0)),""))</f>
        <v>0</v>
      </c>
    </row>
    <row r="84" spans="1:5">
      <c r="A84" s="6">
        <f>IFERROR(INDEX(Articles!$A$2:$A$31,7),"")</f>
        <v>0</v>
      </c>
      <c r="B84" s="4">
        <v>10</v>
      </c>
      <c r="C84" s="3">
        <f>Paramètres!K8</f>
        <v>0</v>
      </c>
      <c r="D84" s="4">
        <f>IF(A84="", "", IFERROR(MRP!L59,0))</f>
        <v>0</v>
      </c>
      <c r="E84" s="6">
        <f>IF(A84="", "", IFERROR(INDEX(Articles!$C$2:$C$31, MATCH(A84, Articles!$A$2:$A$31,0)),""))</f>
        <v>0</v>
      </c>
    </row>
    <row r="85" spans="1:5">
      <c r="A85" s="6">
        <f>IFERROR(INDEX(Articles!$A$2:$A$31,7),"")</f>
        <v>0</v>
      </c>
      <c r="B85" s="4">
        <v>11</v>
      </c>
      <c r="C85" s="3">
        <f>Paramètres!L8</f>
        <v>0</v>
      </c>
      <c r="D85" s="4">
        <f>IF(A85="", "", IFERROR(MRP!M59,0))</f>
        <v>0</v>
      </c>
      <c r="E85" s="6">
        <f>IF(A85="", "", IFERROR(INDEX(Articles!$C$2:$C$31, MATCH(A85, Articles!$A$2:$A$31,0)),""))</f>
        <v>0</v>
      </c>
    </row>
    <row r="86" spans="1:5">
      <c r="A86" s="6">
        <f>IFERROR(INDEX(Articles!$A$2:$A$31,7),"")</f>
        <v>0</v>
      </c>
      <c r="B86" s="4">
        <v>12</v>
      </c>
      <c r="C86" s="3">
        <f>Paramètres!M8</f>
        <v>0</v>
      </c>
      <c r="D86" s="4">
        <f>IF(A86="", "", IFERROR(MRP!N59,0))</f>
        <v>0</v>
      </c>
      <c r="E86" s="6">
        <f>IF(A86="", "", IFERROR(INDEX(Articles!$C$2:$C$31, MATCH(A86, Articles!$A$2:$A$31,0)),""))</f>
        <v>0</v>
      </c>
    </row>
    <row r="87" spans="1:5">
      <c r="A87" s="6">
        <f>IFERROR(INDEX(Articles!$A$2:$A$31,8),"")</f>
        <v>0</v>
      </c>
      <c r="B87" s="4">
        <v>1</v>
      </c>
      <c r="C87" s="3">
        <f>Paramètres!B8</f>
        <v>0</v>
      </c>
      <c r="D87" s="4">
        <f>IF(A87="", "", IFERROR(MRP!C67,0))</f>
        <v>0</v>
      </c>
      <c r="E87" s="6">
        <f>IF(A87="", "", IFERROR(INDEX(Articles!$C$2:$C$31, MATCH(A87, Articles!$A$2:$A$31,0)),""))</f>
        <v>0</v>
      </c>
    </row>
    <row r="88" spans="1:5">
      <c r="A88" s="6">
        <f>IFERROR(INDEX(Articles!$A$2:$A$31,8),"")</f>
        <v>0</v>
      </c>
      <c r="B88" s="4">
        <v>2</v>
      </c>
      <c r="C88" s="3">
        <f>Paramètres!C8</f>
        <v>0</v>
      </c>
      <c r="D88" s="4">
        <f>IF(A88="", "", IFERROR(MRP!D67,0))</f>
        <v>0</v>
      </c>
      <c r="E88" s="6">
        <f>IF(A88="", "", IFERROR(INDEX(Articles!$C$2:$C$31, MATCH(A88, Articles!$A$2:$A$31,0)),""))</f>
        <v>0</v>
      </c>
    </row>
    <row r="89" spans="1:5">
      <c r="A89" s="6">
        <f>IFERROR(INDEX(Articles!$A$2:$A$31,8),"")</f>
        <v>0</v>
      </c>
      <c r="B89" s="4">
        <v>3</v>
      </c>
      <c r="C89" s="3">
        <f>Paramètres!D8</f>
        <v>0</v>
      </c>
      <c r="D89" s="4">
        <f>IF(A89="", "", IFERROR(MRP!E67,0))</f>
        <v>0</v>
      </c>
      <c r="E89" s="6">
        <f>IF(A89="", "", IFERROR(INDEX(Articles!$C$2:$C$31, MATCH(A89, Articles!$A$2:$A$31,0)),""))</f>
        <v>0</v>
      </c>
    </row>
    <row r="90" spans="1:5">
      <c r="A90" s="6">
        <f>IFERROR(INDEX(Articles!$A$2:$A$31,8),"")</f>
        <v>0</v>
      </c>
      <c r="B90" s="4">
        <v>4</v>
      </c>
      <c r="C90" s="3">
        <f>Paramètres!E8</f>
        <v>0</v>
      </c>
      <c r="D90" s="4">
        <f>IF(A90="", "", IFERROR(MRP!F67,0))</f>
        <v>0</v>
      </c>
      <c r="E90" s="6">
        <f>IF(A90="", "", IFERROR(INDEX(Articles!$C$2:$C$31, MATCH(A90, Articles!$A$2:$A$31,0)),""))</f>
        <v>0</v>
      </c>
    </row>
    <row r="91" spans="1:5">
      <c r="A91" s="6">
        <f>IFERROR(INDEX(Articles!$A$2:$A$31,8),"")</f>
        <v>0</v>
      </c>
      <c r="B91" s="4">
        <v>5</v>
      </c>
      <c r="C91" s="3">
        <f>Paramètres!F8</f>
        <v>0</v>
      </c>
      <c r="D91" s="4">
        <f>IF(A91="", "", IFERROR(MRP!G67,0))</f>
        <v>0</v>
      </c>
      <c r="E91" s="6">
        <f>IF(A91="", "", IFERROR(INDEX(Articles!$C$2:$C$31, MATCH(A91, Articles!$A$2:$A$31,0)),""))</f>
        <v>0</v>
      </c>
    </row>
    <row r="92" spans="1:5">
      <c r="A92" s="6">
        <f>IFERROR(INDEX(Articles!$A$2:$A$31,8),"")</f>
        <v>0</v>
      </c>
      <c r="B92" s="4">
        <v>6</v>
      </c>
      <c r="C92" s="3">
        <f>Paramètres!G8</f>
        <v>0</v>
      </c>
      <c r="D92" s="4">
        <f>IF(A92="", "", IFERROR(MRP!H67,0))</f>
        <v>0</v>
      </c>
      <c r="E92" s="6">
        <f>IF(A92="", "", IFERROR(INDEX(Articles!$C$2:$C$31, MATCH(A92, Articles!$A$2:$A$31,0)),""))</f>
        <v>0</v>
      </c>
    </row>
    <row r="93" spans="1:5">
      <c r="A93" s="6">
        <f>IFERROR(INDEX(Articles!$A$2:$A$31,8),"")</f>
        <v>0</v>
      </c>
      <c r="B93" s="4">
        <v>7</v>
      </c>
      <c r="C93" s="3">
        <f>Paramètres!H8</f>
        <v>0</v>
      </c>
      <c r="D93" s="4">
        <f>IF(A93="", "", IFERROR(MRP!I67,0))</f>
        <v>0</v>
      </c>
      <c r="E93" s="6">
        <f>IF(A93="", "", IFERROR(INDEX(Articles!$C$2:$C$31, MATCH(A93, Articles!$A$2:$A$31,0)),""))</f>
        <v>0</v>
      </c>
    </row>
    <row r="94" spans="1:5">
      <c r="A94" s="6">
        <f>IFERROR(INDEX(Articles!$A$2:$A$31,8),"")</f>
        <v>0</v>
      </c>
      <c r="B94" s="4">
        <v>8</v>
      </c>
      <c r="C94" s="3">
        <f>Paramètres!I8</f>
        <v>0</v>
      </c>
      <c r="D94" s="4">
        <f>IF(A94="", "", IFERROR(MRP!J67,0))</f>
        <v>0</v>
      </c>
      <c r="E94" s="6">
        <f>IF(A94="", "", IFERROR(INDEX(Articles!$C$2:$C$31, MATCH(A94, Articles!$A$2:$A$31,0)),""))</f>
        <v>0</v>
      </c>
    </row>
    <row r="95" spans="1:5">
      <c r="A95" s="6">
        <f>IFERROR(INDEX(Articles!$A$2:$A$31,8),"")</f>
        <v>0</v>
      </c>
      <c r="B95" s="4">
        <v>9</v>
      </c>
      <c r="C95" s="3">
        <f>Paramètres!J8</f>
        <v>0</v>
      </c>
      <c r="D95" s="4">
        <f>IF(A95="", "", IFERROR(MRP!K67,0))</f>
        <v>0</v>
      </c>
      <c r="E95" s="6">
        <f>IF(A95="", "", IFERROR(INDEX(Articles!$C$2:$C$31, MATCH(A95, Articles!$A$2:$A$31,0)),""))</f>
        <v>0</v>
      </c>
    </row>
    <row r="96" spans="1:5">
      <c r="A96" s="6">
        <f>IFERROR(INDEX(Articles!$A$2:$A$31,8),"")</f>
        <v>0</v>
      </c>
      <c r="B96" s="4">
        <v>10</v>
      </c>
      <c r="C96" s="3">
        <f>Paramètres!K8</f>
        <v>0</v>
      </c>
      <c r="D96" s="4">
        <f>IF(A96="", "", IFERROR(MRP!L67,0))</f>
        <v>0</v>
      </c>
      <c r="E96" s="6">
        <f>IF(A96="", "", IFERROR(INDEX(Articles!$C$2:$C$31, MATCH(A96, Articles!$A$2:$A$31,0)),""))</f>
        <v>0</v>
      </c>
    </row>
    <row r="97" spans="1:5">
      <c r="A97" s="6">
        <f>IFERROR(INDEX(Articles!$A$2:$A$31,8),"")</f>
        <v>0</v>
      </c>
      <c r="B97" s="4">
        <v>11</v>
      </c>
      <c r="C97" s="3">
        <f>Paramètres!L8</f>
        <v>0</v>
      </c>
      <c r="D97" s="4">
        <f>IF(A97="", "", IFERROR(MRP!M67,0))</f>
        <v>0</v>
      </c>
      <c r="E97" s="6">
        <f>IF(A97="", "", IFERROR(INDEX(Articles!$C$2:$C$31, MATCH(A97, Articles!$A$2:$A$31,0)),""))</f>
        <v>0</v>
      </c>
    </row>
    <row r="98" spans="1:5">
      <c r="A98" s="6">
        <f>IFERROR(INDEX(Articles!$A$2:$A$31,8),"")</f>
        <v>0</v>
      </c>
      <c r="B98" s="4">
        <v>12</v>
      </c>
      <c r="C98" s="3">
        <f>Paramètres!M8</f>
        <v>0</v>
      </c>
      <c r="D98" s="4">
        <f>IF(A98="", "", IFERROR(MRP!N67,0))</f>
        <v>0</v>
      </c>
      <c r="E98" s="6">
        <f>IF(A98="", "", IFERROR(INDEX(Articles!$C$2:$C$31, MATCH(A98, Articles!$A$2:$A$31,0)),""))</f>
        <v>0</v>
      </c>
    </row>
    <row r="99" spans="1:5">
      <c r="A99" s="6">
        <f>IFERROR(INDEX(Articles!$A$2:$A$31,9),"")</f>
        <v>0</v>
      </c>
      <c r="B99" s="4">
        <v>1</v>
      </c>
      <c r="C99" s="3">
        <f>Paramètres!B8</f>
        <v>0</v>
      </c>
      <c r="D99" s="4">
        <f>IF(A99="", "", IFERROR(MRP!C75,0))</f>
        <v>0</v>
      </c>
      <c r="E99" s="6">
        <f>IF(A99="", "", IFERROR(INDEX(Articles!$C$2:$C$31, MATCH(A99, Articles!$A$2:$A$31,0)),""))</f>
        <v>0</v>
      </c>
    </row>
    <row r="100" spans="1:5">
      <c r="A100" s="6">
        <f>IFERROR(INDEX(Articles!$A$2:$A$31,9),"")</f>
        <v>0</v>
      </c>
      <c r="B100" s="4">
        <v>2</v>
      </c>
      <c r="C100" s="3">
        <f>Paramètres!C8</f>
        <v>0</v>
      </c>
      <c r="D100" s="4">
        <f>IF(A100="", "", IFERROR(MRP!D75,0))</f>
        <v>0</v>
      </c>
      <c r="E100" s="6">
        <f>IF(A100="", "", IFERROR(INDEX(Articles!$C$2:$C$31, MATCH(A100, Articles!$A$2:$A$31,0)),""))</f>
        <v>0</v>
      </c>
    </row>
    <row r="101" spans="1:5">
      <c r="A101" s="6">
        <f>IFERROR(INDEX(Articles!$A$2:$A$31,9),"")</f>
        <v>0</v>
      </c>
      <c r="B101" s="4">
        <v>3</v>
      </c>
      <c r="C101" s="3">
        <f>Paramètres!D8</f>
        <v>0</v>
      </c>
      <c r="D101" s="4">
        <f>IF(A101="", "", IFERROR(MRP!E75,0))</f>
        <v>0</v>
      </c>
      <c r="E101" s="6">
        <f>IF(A101="", "", IFERROR(INDEX(Articles!$C$2:$C$31, MATCH(A101, Articles!$A$2:$A$31,0)),""))</f>
        <v>0</v>
      </c>
    </row>
    <row r="102" spans="1:5">
      <c r="A102" s="6">
        <f>IFERROR(INDEX(Articles!$A$2:$A$31,9),"")</f>
        <v>0</v>
      </c>
      <c r="B102" s="4">
        <v>4</v>
      </c>
      <c r="C102" s="3">
        <f>Paramètres!E8</f>
        <v>0</v>
      </c>
      <c r="D102" s="4">
        <f>IF(A102="", "", IFERROR(MRP!F75,0))</f>
        <v>0</v>
      </c>
      <c r="E102" s="6">
        <f>IF(A102="", "", IFERROR(INDEX(Articles!$C$2:$C$31, MATCH(A102, Articles!$A$2:$A$31,0)),""))</f>
        <v>0</v>
      </c>
    </row>
    <row r="103" spans="1:5">
      <c r="A103" s="6">
        <f>IFERROR(INDEX(Articles!$A$2:$A$31,9),"")</f>
        <v>0</v>
      </c>
      <c r="B103" s="4">
        <v>5</v>
      </c>
      <c r="C103" s="3">
        <f>Paramètres!F8</f>
        <v>0</v>
      </c>
      <c r="D103" s="4">
        <f>IF(A103="", "", IFERROR(MRP!G75,0))</f>
        <v>0</v>
      </c>
      <c r="E103" s="6">
        <f>IF(A103="", "", IFERROR(INDEX(Articles!$C$2:$C$31, MATCH(A103, Articles!$A$2:$A$31,0)),""))</f>
        <v>0</v>
      </c>
    </row>
    <row r="104" spans="1:5">
      <c r="A104" s="6">
        <f>IFERROR(INDEX(Articles!$A$2:$A$31,9),"")</f>
        <v>0</v>
      </c>
      <c r="B104" s="4">
        <v>6</v>
      </c>
      <c r="C104" s="3">
        <f>Paramètres!G8</f>
        <v>0</v>
      </c>
      <c r="D104" s="4">
        <f>IF(A104="", "", IFERROR(MRP!H75,0))</f>
        <v>0</v>
      </c>
      <c r="E104" s="6">
        <f>IF(A104="", "", IFERROR(INDEX(Articles!$C$2:$C$31, MATCH(A104, Articles!$A$2:$A$31,0)),""))</f>
        <v>0</v>
      </c>
    </row>
    <row r="105" spans="1:5">
      <c r="A105" s="6">
        <f>IFERROR(INDEX(Articles!$A$2:$A$31,9),"")</f>
        <v>0</v>
      </c>
      <c r="B105" s="4">
        <v>7</v>
      </c>
      <c r="C105" s="3">
        <f>Paramètres!H8</f>
        <v>0</v>
      </c>
      <c r="D105" s="4">
        <f>IF(A105="", "", IFERROR(MRP!I75,0))</f>
        <v>0</v>
      </c>
      <c r="E105" s="6">
        <f>IF(A105="", "", IFERROR(INDEX(Articles!$C$2:$C$31, MATCH(A105, Articles!$A$2:$A$31,0)),""))</f>
        <v>0</v>
      </c>
    </row>
    <row r="106" spans="1:5">
      <c r="A106" s="6">
        <f>IFERROR(INDEX(Articles!$A$2:$A$31,9),"")</f>
        <v>0</v>
      </c>
      <c r="B106" s="4">
        <v>8</v>
      </c>
      <c r="C106" s="3">
        <f>Paramètres!I8</f>
        <v>0</v>
      </c>
      <c r="D106" s="4">
        <f>IF(A106="", "", IFERROR(MRP!J75,0))</f>
        <v>0</v>
      </c>
      <c r="E106" s="6">
        <f>IF(A106="", "", IFERROR(INDEX(Articles!$C$2:$C$31, MATCH(A106, Articles!$A$2:$A$31,0)),""))</f>
        <v>0</v>
      </c>
    </row>
    <row r="107" spans="1:5">
      <c r="A107" s="6">
        <f>IFERROR(INDEX(Articles!$A$2:$A$31,9),"")</f>
        <v>0</v>
      </c>
      <c r="B107" s="4">
        <v>9</v>
      </c>
      <c r="C107" s="3">
        <f>Paramètres!J8</f>
        <v>0</v>
      </c>
      <c r="D107" s="4">
        <f>IF(A107="", "", IFERROR(MRP!K75,0))</f>
        <v>0</v>
      </c>
      <c r="E107" s="6">
        <f>IF(A107="", "", IFERROR(INDEX(Articles!$C$2:$C$31, MATCH(A107, Articles!$A$2:$A$31,0)),""))</f>
        <v>0</v>
      </c>
    </row>
    <row r="108" spans="1:5">
      <c r="A108" s="6">
        <f>IFERROR(INDEX(Articles!$A$2:$A$31,9),"")</f>
        <v>0</v>
      </c>
      <c r="B108" s="4">
        <v>10</v>
      </c>
      <c r="C108" s="3">
        <f>Paramètres!K8</f>
        <v>0</v>
      </c>
      <c r="D108" s="4">
        <f>IF(A108="", "", IFERROR(MRP!L75,0))</f>
        <v>0</v>
      </c>
      <c r="E108" s="6">
        <f>IF(A108="", "", IFERROR(INDEX(Articles!$C$2:$C$31, MATCH(A108, Articles!$A$2:$A$31,0)),""))</f>
        <v>0</v>
      </c>
    </row>
    <row r="109" spans="1:5">
      <c r="A109" s="6">
        <f>IFERROR(INDEX(Articles!$A$2:$A$31,9),"")</f>
        <v>0</v>
      </c>
      <c r="B109" s="4">
        <v>11</v>
      </c>
      <c r="C109" s="3">
        <f>Paramètres!L8</f>
        <v>0</v>
      </c>
      <c r="D109" s="4">
        <f>IF(A109="", "", IFERROR(MRP!M75,0))</f>
        <v>0</v>
      </c>
      <c r="E109" s="6">
        <f>IF(A109="", "", IFERROR(INDEX(Articles!$C$2:$C$31, MATCH(A109, Articles!$A$2:$A$31,0)),""))</f>
        <v>0</v>
      </c>
    </row>
    <row r="110" spans="1:5">
      <c r="A110" s="6">
        <f>IFERROR(INDEX(Articles!$A$2:$A$31,9),"")</f>
        <v>0</v>
      </c>
      <c r="B110" s="4">
        <v>12</v>
      </c>
      <c r="C110" s="3">
        <f>Paramètres!M8</f>
        <v>0</v>
      </c>
      <c r="D110" s="4">
        <f>IF(A110="", "", IFERROR(MRP!N75,0))</f>
        <v>0</v>
      </c>
      <c r="E110" s="6">
        <f>IF(A110="", "", IFERROR(INDEX(Articles!$C$2:$C$31, MATCH(A110, Articles!$A$2:$A$31,0)),""))</f>
        <v>0</v>
      </c>
    </row>
    <row r="111" spans="1:5">
      <c r="A111" s="6">
        <f>IFERROR(INDEX(Articles!$A$2:$A$31,10),"")</f>
        <v>0</v>
      </c>
      <c r="B111" s="4">
        <v>1</v>
      </c>
      <c r="C111" s="3">
        <f>Paramètres!B8</f>
        <v>0</v>
      </c>
      <c r="D111" s="4">
        <f>IF(A111="", "", IFERROR(MRP!C83,0))</f>
        <v>0</v>
      </c>
      <c r="E111" s="6">
        <f>IF(A111="", "", IFERROR(INDEX(Articles!$C$2:$C$31, MATCH(A111, Articles!$A$2:$A$31,0)),""))</f>
        <v>0</v>
      </c>
    </row>
    <row r="112" spans="1:5">
      <c r="A112" s="6">
        <f>IFERROR(INDEX(Articles!$A$2:$A$31,10),"")</f>
        <v>0</v>
      </c>
      <c r="B112" s="4">
        <v>2</v>
      </c>
      <c r="C112" s="3">
        <f>Paramètres!C8</f>
        <v>0</v>
      </c>
      <c r="D112" s="4">
        <f>IF(A112="", "", IFERROR(MRP!D83,0))</f>
        <v>0</v>
      </c>
      <c r="E112" s="6">
        <f>IF(A112="", "", IFERROR(INDEX(Articles!$C$2:$C$31, MATCH(A112, Articles!$A$2:$A$31,0)),""))</f>
        <v>0</v>
      </c>
    </row>
    <row r="113" spans="1:5">
      <c r="A113" s="6">
        <f>IFERROR(INDEX(Articles!$A$2:$A$31,10),"")</f>
        <v>0</v>
      </c>
      <c r="B113" s="4">
        <v>3</v>
      </c>
      <c r="C113" s="3">
        <f>Paramètres!D8</f>
        <v>0</v>
      </c>
      <c r="D113" s="4">
        <f>IF(A113="", "", IFERROR(MRP!E83,0))</f>
        <v>0</v>
      </c>
      <c r="E113" s="6">
        <f>IF(A113="", "", IFERROR(INDEX(Articles!$C$2:$C$31, MATCH(A113, Articles!$A$2:$A$31,0)),""))</f>
        <v>0</v>
      </c>
    </row>
    <row r="114" spans="1:5">
      <c r="A114" s="6">
        <f>IFERROR(INDEX(Articles!$A$2:$A$31,10),"")</f>
        <v>0</v>
      </c>
      <c r="B114" s="4">
        <v>4</v>
      </c>
      <c r="C114" s="3">
        <f>Paramètres!E8</f>
        <v>0</v>
      </c>
      <c r="D114" s="4">
        <f>IF(A114="", "", IFERROR(MRP!F83,0))</f>
        <v>0</v>
      </c>
      <c r="E114" s="6">
        <f>IF(A114="", "", IFERROR(INDEX(Articles!$C$2:$C$31, MATCH(A114, Articles!$A$2:$A$31,0)),""))</f>
        <v>0</v>
      </c>
    </row>
    <row r="115" spans="1:5">
      <c r="A115" s="6">
        <f>IFERROR(INDEX(Articles!$A$2:$A$31,10),"")</f>
        <v>0</v>
      </c>
      <c r="B115" s="4">
        <v>5</v>
      </c>
      <c r="C115" s="3">
        <f>Paramètres!F8</f>
        <v>0</v>
      </c>
      <c r="D115" s="4">
        <f>IF(A115="", "", IFERROR(MRP!G83,0))</f>
        <v>0</v>
      </c>
      <c r="E115" s="6">
        <f>IF(A115="", "", IFERROR(INDEX(Articles!$C$2:$C$31, MATCH(A115, Articles!$A$2:$A$31,0)),""))</f>
        <v>0</v>
      </c>
    </row>
    <row r="116" spans="1:5">
      <c r="A116" s="6">
        <f>IFERROR(INDEX(Articles!$A$2:$A$31,10),"")</f>
        <v>0</v>
      </c>
      <c r="B116" s="4">
        <v>6</v>
      </c>
      <c r="C116" s="3">
        <f>Paramètres!G8</f>
        <v>0</v>
      </c>
      <c r="D116" s="4">
        <f>IF(A116="", "", IFERROR(MRP!H83,0))</f>
        <v>0</v>
      </c>
      <c r="E116" s="6">
        <f>IF(A116="", "", IFERROR(INDEX(Articles!$C$2:$C$31, MATCH(A116, Articles!$A$2:$A$31,0)),""))</f>
        <v>0</v>
      </c>
    </row>
    <row r="117" spans="1:5">
      <c r="A117" s="6">
        <f>IFERROR(INDEX(Articles!$A$2:$A$31,10),"")</f>
        <v>0</v>
      </c>
      <c r="B117" s="4">
        <v>7</v>
      </c>
      <c r="C117" s="3">
        <f>Paramètres!H8</f>
        <v>0</v>
      </c>
      <c r="D117" s="4">
        <f>IF(A117="", "", IFERROR(MRP!I83,0))</f>
        <v>0</v>
      </c>
      <c r="E117" s="6">
        <f>IF(A117="", "", IFERROR(INDEX(Articles!$C$2:$C$31, MATCH(A117, Articles!$A$2:$A$31,0)),""))</f>
        <v>0</v>
      </c>
    </row>
    <row r="118" spans="1:5">
      <c r="A118" s="6">
        <f>IFERROR(INDEX(Articles!$A$2:$A$31,10),"")</f>
        <v>0</v>
      </c>
      <c r="B118" s="4">
        <v>8</v>
      </c>
      <c r="C118" s="3">
        <f>Paramètres!I8</f>
        <v>0</v>
      </c>
      <c r="D118" s="4">
        <f>IF(A118="", "", IFERROR(MRP!J83,0))</f>
        <v>0</v>
      </c>
      <c r="E118" s="6">
        <f>IF(A118="", "", IFERROR(INDEX(Articles!$C$2:$C$31, MATCH(A118, Articles!$A$2:$A$31,0)),""))</f>
        <v>0</v>
      </c>
    </row>
    <row r="119" spans="1:5">
      <c r="A119" s="6">
        <f>IFERROR(INDEX(Articles!$A$2:$A$31,10),"")</f>
        <v>0</v>
      </c>
      <c r="B119" s="4">
        <v>9</v>
      </c>
      <c r="C119" s="3">
        <f>Paramètres!J8</f>
        <v>0</v>
      </c>
      <c r="D119" s="4">
        <f>IF(A119="", "", IFERROR(MRP!K83,0))</f>
        <v>0</v>
      </c>
      <c r="E119" s="6">
        <f>IF(A119="", "", IFERROR(INDEX(Articles!$C$2:$C$31, MATCH(A119, Articles!$A$2:$A$31,0)),""))</f>
        <v>0</v>
      </c>
    </row>
    <row r="120" spans="1:5">
      <c r="A120" s="6">
        <f>IFERROR(INDEX(Articles!$A$2:$A$31,10),"")</f>
        <v>0</v>
      </c>
      <c r="B120" s="4">
        <v>10</v>
      </c>
      <c r="C120" s="3">
        <f>Paramètres!K8</f>
        <v>0</v>
      </c>
      <c r="D120" s="4">
        <f>IF(A120="", "", IFERROR(MRP!L83,0))</f>
        <v>0</v>
      </c>
      <c r="E120" s="6">
        <f>IF(A120="", "", IFERROR(INDEX(Articles!$C$2:$C$31, MATCH(A120, Articles!$A$2:$A$31,0)),""))</f>
        <v>0</v>
      </c>
    </row>
    <row r="121" spans="1:5">
      <c r="A121" s="6">
        <f>IFERROR(INDEX(Articles!$A$2:$A$31,10),"")</f>
        <v>0</v>
      </c>
      <c r="B121" s="4">
        <v>11</v>
      </c>
      <c r="C121" s="3">
        <f>Paramètres!L8</f>
        <v>0</v>
      </c>
      <c r="D121" s="4">
        <f>IF(A121="", "", IFERROR(MRP!M83,0))</f>
        <v>0</v>
      </c>
      <c r="E121" s="6">
        <f>IF(A121="", "", IFERROR(INDEX(Articles!$C$2:$C$31, MATCH(A121, Articles!$A$2:$A$31,0)),""))</f>
        <v>0</v>
      </c>
    </row>
    <row r="122" spans="1:5">
      <c r="A122" s="6">
        <f>IFERROR(INDEX(Articles!$A$2:$A$31,10),"")</f>
        <v>0</v>
      </c>
      <c r="B122" s="4">
        <v>12</v>
      </c>
      <c r="C122" s="3">
        <f>Paramètres!M8</f>
        <v>0</v>
      </c>
      <c r="D122" s="4">
        <f>IF(A122="", "", IFERROR(MRP!N83,0))</f>
        <v>0</v>
      </c>
      <c r="E122" s="6">
        <f>IF(A122="", "", IFERROR(INDEX(Articles!$C$2:$C$31, MATCH(A122, Articles!$A$2:$A$31,0)),""))</f>
        <v>0</v>
      </c>
    </row>
    <row r="123" spans="1:5">
      <c r="A123" s="6">
        <f>IFERROR(INDEX(Articles!$A$2:$A$31,11),"")</f>
        <v>0</v>
      </c>
      <c r="B123" s="4">
        <v>1</v>
      </c>
      <c r="C123" s="3">
        <f>Paramètres!B8</f>
        <v>0</v>
      </c>
      <c r="D123" s="4">
        <f>IF(A123="", "", IFERROR(MRP!C91,0))</f>
        <v>0</v>
      </c>
      <c r="E123" s="6">
        <f>IF(A123="", "", IFERROR(INDEX(Articles!$C$2:$C$31, MATCH(A123, Articles!$A$2:$A$31,0)),""))</f>
        <v>0</v>
      </c>
    </row>
    <row r="124" spans="1:5">
      <c r="A124" s="6">
        <f>IFERROR(INDEX(Articles!$A$2:$A$31,11),"")</f>
        <v>0</v>
      </c>
      <c r="B124" s="4">
        <v>2</v>
      </c>
      <c r="C124" s="3">
        <f>Paramètres!C8</f>
        <v>0</v>
      </c>
      <c r="D124" s="4">
        <f>IF(A124="", "", IFERROR(MRP!D91,0))</f>
        <v>0</v>
      </c>
      <c r="E124" s="6">
        <f>IF(A124="", "", IFERROR(INDEX(Articles!$C$2:$C$31, MATCH(A124, Articles!$A$2:$A$31,0)),""))</f>
        <v>0</v>
      </c>
    </row>
    <row r="125" spans="1:5">
      <c r="A125" s="6">
        <f>IFERROR(INDEX(Articles!$A$2:$A$31,11),"")</f>
        <v>0</v>
      </c>
      <c r="B125" s="4">
        <v>3</v>
      </c>
      <c r="C125" s="3">
        <f>Paramètres!D8</f>
        <v>0</v>
      </c>
      <c r="D125" s="4">
        <f>IF(A125="", "", IFERROR(MRP!E91,0))</f>
        <v>0</v>
      </c>
      <c r="E125" s="6">
        <f>IF(A125="", "", IFERROR(INDEX(Articles!$C$2:$C$31, MATCH(A125, Articles!$A$2:$A$31,0)),""))</f>
        <v>0</v>
      </c>
    </row>
    <row r="126" spans="1:5">
      <c r="A126" s="6">
        <f>IFERROR(INDEX(Articles!$A$2:$A$31,11),"")</f>
        <v>0</v>
      </c>
      <c r="B126" s="4">
        <v>4</v>
      </c>
      <c r="C126" s="3">
        <f>Paramètres!E8</f>
        <v>0</v>
      </c>
      <c r="D126" s="4">
        <f>IF(A126="", "", IFERROR(MRP!F91,0))</f>
        <v>0</v>
      </c>
      <c r="E126" s="6">
        <f>IF(A126="", "", IFERROR(INDEX(Articles!$C$2:$C$31, MATCH(A126, Articles!$A$2:$A$31,0)),""))</f>
        <v>0</v>
      </c>
    </row>
    <row r="127" spans="1:5">
      <c r="A127" s="6">
        <f>IFERROR(INDEX(Articles!$A$2:$A$31,11),"")</f>
        <v>0</v>
      </c>
      <c r="B127" s="4">
        <v>5</v>
      </c>
      <c r="C127" s="3">
        <f>Paramètres!F8</f>
        <v>0</v>
      </c>
      <c r="D127" s="4">
        <f>IF(A127="", "", IFERROR(MRP!G91,0))</f>
        <v>0</v>
      </c>
      <c r="E127" s="6">
        <f>IF(A127="", "", IFERROR(INDEX(Articles!$C$2:$C$31, MATCH(A127, Articles!$A$2:$A$31,0)),""))</f>
        <v>0</v>
      </c>
    </row>
    <row r="128" spans="1:5">
      <c r="A128" s="6">
        <f>IFERROR(INDEX(Articles!$A$2:$A$31,11),"")</f>
        <v>0</v>
      </c>
      <c r="B128" s="4">
        <v>6</v>
      </c>
      <c r="C128" s="3">
        <f>Paramètres!G8</f>
        <v>0</v>
      </c>
      <c r="D128" s="4">
        <f>IF(A128="", "", IFERROR(MRP!H91,0))</f>
        <v>0</v>
      </c>
      <c r="E128" s="6">
        <f>IF(A128="", "", IFERROR(INDEX(Articles!$C$2:$C$31, MATCH(A128, Articles!$A$2:$A$31,0)),""))</f>
        <v>0</v>
      </c>
    </row>
    <row r="129" spans="1:5">
      <c r="A129" s="6">
        <f>IFERROR(INDEX(Articles!$A$2:$A$31,11),"")</f>
        <v>0</v>
      </c>
      <c r="B129" s="4">
        <v>7</v>
      </c>
      <c r="C129" s="3">
        <f>Paramètres!H8</f>
        <v>0</v>
      </c>
      <c r="D129" s="4">
        <f>IF(A129="", "", IFERROR(MRP!I91,0))</f>
        <v>0</v>
      </c>
      <c r="E129" s="6">
        <f>IF(A129="", "", IFERROR(INDEX(Articles!$C$2:$C$31, MATCH(A129, Articles!$A$2:$A$31,0)),""))</f>
        <v>0</v>
      </c>
    </row>
    <row r="130" spans="1:5">
      <c r="A130" s="6">
        <f>IFERROR(INDEX(Articles!$A$2:$A$31,11),"")</f>
        <v>0</v>
      </c>
      <c r="B130" s="4">
        <v>8</v>
      </c>
      <c r="C130" s="3">
        <f>Paramètres!I8</f>
        <v>0</v>
      </c>
      <c r="D130" s="4">
        <f>IF(A130="", "", IFERROR(MRP!J91,0))</f>
        <v>0</v>
      </c>
      <c r="E130" s="6">
        <f>IF(A130="", "", IFERROR(INDEX(Articles!$C$2:$C$31, MATCH(A130, Articles!$A$2:$A$31,0)),""))</f>
        <v>0</v>
      </c>
    </row>
    <row r="131" spans="1:5">
      <c r="A131" s="6">
        <f>IFERROR(INDEX(Articles!$A$2:$A$31,11),"")</f>
        <v>0</v>
      </c>
      <c r="B131" s="4">
        <v>9</v>
      </c>
      <c r="C131" s="3">
        <f>Paramètres!J8</f>
        <v>0</v>
      </c>
      <c r="D131" s="4">
        <f>IF(A131="", "", IFERROR(MRP!K91,0))</f>
        <v>0</v>
      </c>
      <c r="E131" s="6">
        <f>IF(A131="", "", IFERROR(INDEX(Articles!$C$2:$C$31, MATCH(A131, Articles!$A$2:$A$31,0)),""))</f>
        <v>0</v>
      </c>
    </row>
    <row r="132" spans="1:5">
      <c r="A132" s="6">
        <f>IFERROR(INDEX(Articles!$A$2:$A$31,11),"")</f>
        <v>0</v>
      </c>
      <c r="B132" s="4">
        <v>10</v>
      </c>
      <c r="C132" s="3">
        <f>Paramètres!K8</f>
        <v>0</v>
      </c>
      <c r="D132" s="4">
        <f>IF(A132="", "", IFERROR(MRP!L91,0))</f>
        <v>0</v>
      </c>
      <c r="E132" s="6">
        <f>IF(A132="", "", IFERROR(INDEX(Articles!$C$2:$C$31, MATCH(A132, Articles!$A$2:$A$31,0)),""))</f>
        <v>0</v>
      </c>
    </row>
    <row r="133" spans="1:5">
      <c r="A133" s="6">
        <f>IFERROR(INDEX(Articles!$A$2:$A$31,11),"")</f>
        <v>0</v>
      </c>
      <c r="B133" s="4">
        <v>11</v>
      </c>
      <c r="C133" s="3">
        <f>Paramètres!L8</f>
        <v>0</v>
      </c>
      <c r="D133" s="4">
        <f>IF(A133="", "", IFERROR(MRP!M91,0))</f>
        <v>0</v>
      </c>
      <c r="E133" s="6">
        <f>IF(A133="", "", IFERROR(INDEX(Articles!$C$2:$C$31, MATCH(A133, Articles!$A$2:$A$31,0)),""))</f>
        <v>0</v>
      </c>
    </row>
    <row r="134" spans="1:5">
      <c r="A134" s="6">
        <f>IFERROR(INDEX(Articles!$A$2:$A$31,11),"")</f>
        <v>0</v>
      </c>
      <c r="B134" s="4">
        <v>12</v>
      </c>
      <c r="C134" s="3">
        <f>Paramètres!M8</f>
        <v>0</v>
      </c>
      <c r="D134" s="4">
        <f>IF(A134="", "", IFERROR(MRP!N91,0))</f>
        <v>0</v>
      </c>
      <c r="E134" s="6">
        <f>IF(A134="", "", IFERROR(INDEX(Articles!$C$2:$C$31, MATCH(A134, Articles!$A$2:$A$31,0)),""))</f>
        <v>0</v>
      </c>
    </row>
    <row r="135" spans="1:5">
      <c r="A135" s="6">
        <f>IFERROR(INDEX(Articles!$A$2:$A$31,12),"")</f>
        <v>0</v>
      </c>
      <c r="B135" s="4">
        <v>1</v>
      </c>
      <c r="C135" s="3">
        <f>Paramètres!B8</f>
        <v>0</v>
      </c>
      <c r="D135" s="4">
        <f>IF(A135="", "", IFERROR(MRP!C99,0))</f>
        <v>0</v>
      </c>
      <c r="E135" s="6">
        <f>IF(A135="", "", IFERROR(INDEX(Articles!$C$2:$C$31, MATCH(A135, Articles!$A$2:$A$31,0)),""))</f>
        <v>0</v>
      </c>
    </row>
    <row r="136" spans="1:5">
      <c r="A136" s="6">
        <f>IFERROR(INDEX(Articles!$A$2:$A$31,12),"")</f>
        <v>0</v>
      </c>
      <c r="B136" s="4">
        <v>2</v>
      </c>
      <c r="C136" s="3">
        <f>Paramètres!C8</f>
        <v>0</v>
      </c>
      <c r="D136" s="4">
        <f>IF(A136="", "", IFERROR(MRP!D99,0))</f>
        <v>0</v>
      </c>
      <c r="E136" s="6">
        <f>IF(A136="", "", IFERROR(INDEX(Articles!$C$2:$C$31, MATCH(A136, Articles!$A$2:$A$31,0)),""))</f>
        <v>0</v>
      </c>
    </row>
    <row r="137" spans="1:5">
      <c r="A137" s="6">
        <f>IFERROR(INDEX(Articles!$A$2:$A$31,12),"")</f>
        <v>0</v>
      </c>
      <c r="B137" s="4">
        <v>3</v>
      </c>
      <c r="C137" s="3">
        <f>Paramètres!D8</f>
        <v>0</v>
      </c>
      <c r="D137" s="4">
        <f>IF(A137="", "", IFERROR(MRP!E99,0))</f>
        <v>0</v>
      </c>
      <c r="E137" s="6">
        <f>IF(A137="", "", IFERROR(INDEX(Articles!$C$2:$C$31, MATCH(A137, Articles!$A$2:$A$31,0)),""))</f>
        <v>0</v>
      </c>
    </row>
    <row r="138" spans="1:5">
      <c r="A138" s="6">
        <f>IFERROR(INDEX(Articles!$A$2:$A$31,12),"")</f>
        <v>0</v>
      </c>
      <c r="B138" s="4">
        <v>4</v>
      </c>
      <c r="C138" s="3">
        <f>Paramètres!E8</f>
        <v>0</v>
      </c>
      <c r="D138" s="4">
        <f>IF(A138="", "", IFERROR(MRP!F99,0))</f>
        <v>0</v>
      </c>
      <c r="E138" s="6">
        <f>IF(A138="", "", IFERROR(INDEX(Articles!$C$2:$C$31, MATCH(A138, Articles!$A$2:$A$31,0)),""))</f>
        <v>0</v>
      </c>
    </row>
    <row r="139" spans="1:5">
      <c r="A139" s="6">
        <f>IFERROR(INDEX(Articles!$A$2:$A$31,12),"")</f>
        <v>0</v>
      </c>
      <c r="B139" s="4">
        <v>5</v>
      </c>
      <c r="C139" s="3">
        <f>Paramètres!F8</f>
        <v>0</v>
      </c>
      <c r="D139" s="4">
        <f>IF(A139="", "", IFERROR(MRP!G99,0))</f>
        <v>0</v>
      </c>
      <c r="E139" s="6">
        <f>IF(A139="", "", IFERROR(INDEX(Articles!$C$2:$C$31, MATCH(A139, Articles!$A$2:$A$31,0)),""))</f>
        <v>0</v>
      </c>
    </row>
    <row r="140" spans="1:5">
      <c r="A140" s="6">
        <f>IFERROR(INDEX(Articles!$A$2:$A$31,12),"")</f>
        <v>0</v>
      </c>
      <c r="B140" s="4">
        <v>6</v>
      </c>
      <c r="C140" s="3">
        <f>Paramètres!G8</f>
        <v>0</v>
      </c>
      <c r="D140" s="4">
        <f>IF(A140="", "", IFERROR(MRP!H99,0))</f>
        <v>0</v>
      </c>
      <c r="E140" s="6">
        <f>IF(A140="", "", IFERROR(INDEX(Articles!$C$2:$C$31, MATCH(A140, Articles!$A$2:$A$31,0)),""))</f>
        <v>0</v>
      </c>
    </row>
    <row r="141" spans="1:5">
      <c r="A141" s="6">
        <f>IFERROR(INDEX(Articles!$A$2:$A$31,12),"")</f>
        <v>0</v>
      </c>
      <c r="B141" s="4">
        <v>7</v>
      </c>
      <c r="C141" s="3">
        <f>Paramètres!H8</f>
        <v>0</v>
      </c>
      <c r="D141" s="4">
        <f>IF(A141="", "", IFERROR(MRP!I99,0))</f>
        <v>0</v>
      </c>
      <c r="E141" s="6">
        <f>IF(A141="", "", IFERROR(INDEX(Articles!$C$2:$C$31, MATCH(A141, Articles!$A$2:$A$31,0)),""))</f>
        <v>0</v>
      </c>
    </row>
    <row r="142" spans="1:5">
      <c r="A142" s="6">
        <f>IFERROR(INDEX(Articles!$A$2:$A$31,12),"")</f>
        <v>0</v>
      </c>
      <c r="B142" s="4">
        <v>8</v>
      </c>
      <c r="C142" s="3">
        <f>Paramètres!I8</f>
        <v>0</v>
      </c>
      <c r="D142" s="4">
        <f>IF(A142="", "", IFERROR(MRP!J99,0))</f>
        <v>0</v>
      </c>
      <c r="E142" s="6">
        <f>IF(A142="", "", IFERROR(INDEX(Articles!$C$2:$C$31, MATCH(A142, Articles!$A$2:$A$31,0)),""))</f>
        <v>0</v>
      </c>
    </row>
    <row r="143" spans="1:5">
      <c r="A143" s="6">
        <f>IFERROR(INDEX(Articles!$A$2:$A$31,12),"")</f>
        <v>0</v>
      </c>
      <c r="B143" s="4">
        <v>9</v>
      </c>
      <c r="C143" s="3">
        <f>Paramètres!J8</f>
        <v>0</v>
      </c>
      <c r="D143" s="4">
        <f>IF(A143="", "", IFERROR(MRP!K99,0))</f>
        <v>0</v>
      </c>
      <c r="E143" s="6">
        <f>IF(A143="", "", IFERROR(INDEX(Articles!$C$2:$C$31, MATCH(A143, Articles!$A$2:$A$31,0)),""))</f>
        <v>0</v>
      </c>
    </row>
    <row r="144" spans="1:5">
      <c r="A144" s="6">
        <f>IFERROR(INDEX(Articles!$A$2:$A$31,12),"")</f>
        <v>0</v>
      </c>
      <c r="B144" s="4">
        <v>10</v>
      </c>
      <c r="C144" s="3">
        <f>Paramètres!K8</f>
        <v>0</v>
      </c>
      <c r="D144" s="4">
        <f>IF(A144="", "", IFERROR(MRP!L99,0))</f>
        <v>0</v>
      </c>
      <c r="E144" s="6">
        <f>IF(A144="", "", IFERROR(INDEX(Articles!$C$2:$C$31, MATCH(A144, Articles!$A$2:$A$31,0)),""))</f>
        <v>0</v>
      </c>
    </row>
    <row r="145" spans="1:5">
      <c r="A145" s="6">
        <f>IFERROR(INDEX(Articles!$A$2:$A$31,12),"")</f>
        <v>0</v>
      </c>
      <c r="B145" s="4">
        <v>11</v>
      </c>
      <c r="C145" s="3">
        <f>Paramètres!L8</f>
        <v>0</v>
      </c>
      <c r="D145" s="4">
        <f>IF(A145="", "", IFERROR(MRP!M99,0))</f>
        <v>0</v>
      </c>
      <c r="E145" s="6">
        <f>IF(A145="", "", IFERROR(INDEX(Articles!$C$2:$C$31, MATCH(A145, Articles!$A$2:$A$31,0)),""))</f>
        <v>0</v>
      </c>
    </row>
    <row r="146" spans="1:5">
      <c r="A146" s="6">
        <f>IFERROR(INDEX(Articles!$A$2:$A$31,12),"")</f>
        <v>0</v>
      </c>
      <c r="B146" s="4">
        <v>12</v>
      </c>
      <c r="C146" s="3">
        <f>Paramètres!M8</f>
        <v>0</v>
      </c>
      <c r="D146" s="4">
        <f>IF(A146="", "", IFERROR(MRP!N99,0))</f>
        <v>0</v>
      </c>
      <c r="E146" s="6">
        <f>IF(A146="", "", IFERROR(INDEX(Articles!$C$2:$C$31, MATCH(A146, Articles!$A$2:$A$31,0)),""))</f>
        <v>0</v>
      </c>
    </row>
    <row r="147" spans="1:5">
      <c r="A147" s="6">
        <f>IFERROR(INDEX(Articles!$A$2:$A$31,13),"")</f>
        <v>0</v>
      </c>
      <c r="B147" s="4">
        <v>1</v>
      </c>
      <c r="C147" s="3">
        <f>Paramètres!B8</f>
        <v>0</v>
      </c>
      <c r="D147" s="4">
        <f>IF(A147="", "", IFERROR(MRP!C107,0))</f>
        <v>0</v>
      </c>
      <c r="E147" s="6">
        <f>IF(A147="", "", IFERROR(INDEX(Articles!$C$2:$C$31, MATCH(A147, Articles!$A$2:$A$31,0)),""))</f>
        <v>0</v>
      </c>
    </row>
    <row r="148" spans="1:5">
      <c r="A148" s="6">
        <f>IFERROR(INDEX(Articles!$A$2:$A$31,13),"")</f>
        <v>0</v>
      </c>
      <c r="B148" s="4">
        <v>2</v>
      </c>
      <c r="C148" s="3">
        <f>Paramètres!C8</f>
        <v>0</v>
      </c>
      <c r="D148" s="4">
        <f>IF(A148="", "", IFERROR(MRP!D107,0))</f>
        <v>0</v>
      </c>
      <c r="E148" s="6">
        <f>IF(A148="", "", IFERROR(INDEX(Articles!$C$2:$C$31, MATCH(A148, Articles!$A$2:$A$31,0)),""))</f>
        <v>0</v>
      </c>
    </row>
    <row r="149" spans="1:5">
      <c r="A149" s="6">
        <f>IFERROR(INDEX(Articles!$A$2:$A$31,13),"")</f>
        <v>0</v>
      </c>
      <c r="B149" s="4">
        <v>3</v>
      </c>
      <c r="C149" s="3">
        <f>Paramètres!D8</f>
        <v>0</v>
      </c>
      <c r="D149" s="4">
        <f>IF(A149="", "", IFERROR(MRP!E107,0))</f>
        <v>0</v>
      </c>
      <c r="E149" s="6">
        <f>IF(A149="", "", IFERROR(INDEX(Articles!$C$2:$C$31, MATCH(A149, Articles!$A$2:$A$31,0)),""))</f>
        <v>0</v>
      </c>
    </row>
    <row r="150" spans="1:5">
      <c r="A150" s="6">
        <f>IFERROR(INDEX(Articles!$A$2:$A$31,13),"")</f>
        <v>0</v>
      </c>
      <c r="B150" s="4">
        <v>4</v>
      </c>
      <c r="C150" s="3">
        <f>Paramètres!E8</f>
        <v>0</v>
      </c>
      <c r="D150" s="4">
        <f>IF(A150="", "", IFERROR(MRP!F107,0))</f>
        <v>0</v>
      </c>
      <c r="E150" s="6">
        <f>IF(A150="", "", IFERROR(INDEX(Articles!$C$2:$C$31, MATCH(A150, Articles!$A$2:$A$31,0)),""))</f>
        <v>0</v>
      </c>
    </row>
    <row r="151" spans="1:5">
      <c r="A151" s="6">
        <f>IFERROR(INDEX(Articles!$A$2:$A$31,13),"")</f>
        <v>0</v>
      </c>
      <c r="B151" s="4">
        <v>5</v>
      </c>
      <c r="C151" s="3">
        <f>Paramètres!F8</f>
        <v>0</v>
      </c>
      <c r="D151" s="4">
        <f>IF(A151="", "", IFERROR(MRP!G107,0))</f>
        <v>0</v>
      </c>
      <c r="E151" s="6">
        <f>IF(A151="", "", IFERROR(INDEX(Articles!$C$2:$C$31, MATCH(A151, Articles!$A$2:$A$31,0)),""))</f>
        <v>0</v>
      </c>
    </row>
    <row r="152" spans="1:5">
      <c r="A152" s="6">
        <f>IFERROR(INDEX(Articles!$A$2:$A$31,13),"")</f>
        <v>0</v>
      </c>
      <c r="B152" s="4">
        <v>6</v>
      </c>
      <c r="C152" s="3">
        <f>Paramètres!G8</f>
        <v>0</v>
      </c>
      <c r="D152" s="4">
        <f>IF(A152="", "", IFERROR(MRP!H107,0))</f>
        <v>0</v>
      </c>
      <c r="E152" s="6">
        <f>IF(A152="", "", IFERROR(INDEX(Articles!$C$2:$C$31, MATCH(A152, Articles!$A$2:$A$31,0)),""))</f>
        <v>0</v>
      </c>
    </row>
    <row r="153" spans="1:5">
      <c r="A153" s="6">
        <f>IFERROR(INDEX(Articles!$A$2:$A$31,13),"")</f>
        <v>0</v>
      </c>
      <c r="B153" s="4">
        <v>7</v>
      </c>
      <c r="C153" s="3">
        <f>Paramètres!H8</f>
        <v>0</v>
      </c>
      <c r="D153" s="4">
        <f>IF(A153="", "", IFERROR(MRP!I107,0))</f>
        <v>0</v>
      </c>
      <c r="E153" s="6">
        <f>IF(A153="", "", IFERROR(INDEX(Articles!$C$2:$C$31, MATCH(A153, Articles!$A$2:$A$31,0)),""))</f>
        <v>0</v>
      </c>
    </row>
    <row r="154" spans="1:5">
      <c r="A154" s="6">
        <f>IFERROR(INDEX(Articles!$A$2:$A$31,13),"")</f>
        <v>0</v>
      </c>
      <c r="B154" s="4">
        <v>8</v>
      </c>
      <c r="C154" s="3">
        <f>Paramètres!I8</f>
        <v>0</v>
      </c>
      <c r="D154" s="4">
        <f>IF(A154="", "", IFERROR(MRP!J107,0))</f>
        <v>0</v>
      </c>
      <c r="E154" s="6">
        <f>IF(A154="", "", IFERROR(INDEX(Articles!$C$2:$C$31, MATCH(A154, Articles!$A$2:$A$31,0)),""))</f>
        <v>0</v>
      </c>
    </row>
    <row r="155" spans="1:5">
      <c r="A155" s="6">
        <f>IFERROR(INDEX(Articles!$A$2:$A$31,13),"")</f>
        <v>0</v>
      </c>
      <c r="B155" s="4">
        <v>9</v>
      </c>
      <c r="C155" s="3">
        <f>Paramètres!J8</f>
        <v>0</v>
      </c>
      <c r="D155" s="4">
        <f>IF(A155="", "", IFERROR(MRP!K107,0))</f>
        <v>0</v>
      </c>
      <c r="E155" s="6">
        <f>IF(A155="", "", IFERROR(INDEX(Articles!$C$2:$C$31, MATCH(A155, Articles!$A$2:$A$31,0)),""))</f>
        <v>0</v>
      </c>
    </row>
    <row r="156" spans="1:5">
      <c r="A156" s="6">
        <f>IFERROR(INDEX(Articles!$A$2:$A$31,13),"")</f>
        <v>0</v>
      </c>
      <c r="B156" s="4">
        <v>10</v>
      </c>
      <c r="C156" s="3">
        <f>Paramètres!K8</f>
        <v>0</v>
      </c>
      <c r="D156" s="4">
        <f>IF(A156="", "", IFERROR(MRP!L107,0))</f>
        <v>0</v>
      </c>
      <c r="E156" s="6">
        <f>IF(A156="", "", IFERROR(INDEX(Articles!$C$2:$C$31, MATCH(A156, Articles!$A$2:$A$31,0)),""))</f>
        <v>0</v>
      </c>
    </row>
    <row r="157" spans="1:5">
      <c r="A157" s="6">
        <f>IFERROR(INDEX(Articles!$A$2:$A$31,13),"")</f>
        <v>0</v>
      </c>
      <c r="B157" s="4">
        <v>11</v>
      </c>
      <c r="C157" s="3">
        <f>Paramètres!L8</f>
        <v>0</v>
      </c>
      <c r="D157" s="4">
        <f>IF(A157="", "", IFERROR(MRP!M107,0))</f>
        <v>0</v>
      </c>
      <c r="E157" s="6">
        <f>IF(A157="", "", IFERROR(INDEX(Articles!$C$2:$C$31, MATCH(A157, Articles!$A$2:$A$31,0)),""))</f>
        <v>0</v>
      </c>
    </row>
    <row r="158" spans="1:5">
      <c r="A158" s="6">
        <f>IFERROR(INDEX(Articles!$A$2:$A$31,13),"")</f>
        <v>0</v>
      </c>
      <c r="B158" s="4">
        <v>12</v>
      </c>
      <c r="C158" s="3">
        <f>Paramètres!M8</f>
        <v>0</v>
      </c>
      <c r="D158" s="4">
        <f>IF(A158="", "", IFERROR(MRP!N107,0))</f>
        <v>0</v>
      </c>
      <c r="E158" s="6">
        <f>IF(A158="", "", IFERROR(INDEX(Articles!$C$2:$C$31, MATCH(A158, Articles!$A$2:$A$31,0)),""))</f>
        <v>0</v>
      </c>
    </row>
    <row r="159" spans="1:5">
      <c r="A159" s="6">
        <f>IFERROR(INDEX(Articles!$A$2:$A$31,14),"")</f>
        <v>0</v>
      </c>
      <c r="B159" s="4">
        <v>1</v>
      </c>
      <c r="C159" s="3">
        <f>Paramètres!B8</f>
        <v>0</v>
      </c>
      <c r="D159" s="4">
        <f>IF(A159="", "", IFERROR(MRP!C115,0))</f>
        <v>0</v>
      </c>
      <c r="E159" s="6">
        <f>IF(A159="", "", IFERROR(INDEX(Articles!$C$2:$C$31, MATCH(A159, Articles!$A$2:$A$31,0)),""))</f>
        <v>0</v>
      </c>
    </row>
    <row r="160" spans="1:5">
      <c r="A160" s="6">
        <f>IFERROR(INDEX(Articles!$A$2:$A$31,14),"")</f>
        <v>0</v>
      </c>
      <c r="B160" s="4">
        <v>2</v>
      </c>
      <c r="C160" s="3">
        <f>Paramètres!C8</f>
        <v>0</v>
      </c>
      <c r="D160" s="4">
        <f>IF(A160="", "", IFERROR(MRP!D115,0))</f>
        <v>0</v>
      </c>
      <c r="E160" s="6">
        <f>IF(A160="", "", IFERROR(INDEX(Articles!$C$2:$C$31, MATCH(A160, Articles!$A$2:$A$31,0)),""))</f>
        <v>0</v>
      </c>
    </row>
    <row r="161" spans="1:5">
      <c r="A161" s="6">
        <f>IFERROR(INDEX(Articles!$A$2:$A$31,14),"")</f>
        <v>0</v>
      </c>
      <c r="B161" s="4">
        <v>3</v>
      </c>
      <c r="C161" s="3">
        <f>Paramètres!D8</f>
        <v>0</v>
      </c>
      <c r="D161" s="4">
        <f>IF(A161="", "", IFERROR(MRP!E115,0))</f>
        <v>0</v>
      </c>
      <c r="E161" s="6">
        <f>IF(A161="", "", IFERROR(INDEX(Articles!$C$2:$C$31, MATCH(A161, Articles!$A$2:$A$31,0)),""))</f>
        <v>0</v>
      </c>
    </row>
    <row r="162" spans="1:5">
      <c r="A162" s="6">
        <f>IFERROR(INDEX(Articles!$A$2:$A$31,14),"")</f>
        <v>0</v>
      </c>
      <c r="B162" s="4">
        <v>4</v>
      </c>
      <c r="C162" s="3">
        <f>Paramètres!E8</f>
        <v>0</v>
      </c>
      <c r="D162" s="4">
        <f>IF(A162="", "", IFERROR(MRP!F115,0))</f>
        <v>0</v>
      </c>
      <c r="E162" s="6">
        <f>IF(A162="", "", IFERROR(INDEX(Articles!$C$2:$C$31, MATCH(A162, Articles!$A$2:$A$31,0)),""))</f>
        <v>0</v>
      </c>
    </row>
    <row r="163" spans="1:5">
      <c r="A163" s="6">
        <f>IFERROR(INDEX(Articles!$A$2:$A$31,14),"")</f>
        <v>0</v>
      </c>
      <c r="B163" s="4">
        <v>5</v>
      </c>
      <c r="C163" s="3">
        <f>Paramètres!F8</f>
        <v>0</v>
      </c>
      <c r="D163" s="4">
        <f>IF(A163="", "", IFERROR(MRP!G115,0))</f>
        <v>0</v>
      </c>
      <c r="E163" s="6">
        <f>IF(A163="", "", IFERROR(INDEX(Articles!$C$2:$C$31, MATCH(A163, Articles!$A$2:$A$31,0)),""))</f>
        <v>0</v>
      </c>
    </row>
    <row r="164" spans="1:5">
      <c r="A164" s="6">
        <f>IFERROR(INDEX(Articles!$A$2:$A$31,14),"")</f>
        <v>0</v>
      </c>
      <c r="B164" s="4">
        <v>6</v>
      </c>
      <c r="C164" s="3">
        <f>Paramètres!G8</f>
        <v>0</v>
      </c>
      <c r="D164" s="4">
        <f>IF(A164="", "", IFERROR(MRP!H115,0))</f>
        <v>0</v>
      </c>
      <c r="E164" s="6">
        <f>IF(A164="", "", IFERROR(INDEX(Articles!$C$2:$C$31, MATCH(A164, Articles!$A$2:$A$31,0)),""))</f>
        <v>0</v>
      </c>
    </row>
    <row r="165" spans="1:5">
      <c r="A165" s="6">
        <f>IFERROR(INDEX(Articles!$A$2:$A$31,14),"")</f>
        <v>0</v>
      </c>
      <c r="B165" s="4">
        <v>7</v>
      </c>
      <c r="C165" s="3">
        <f>Paramètres!H8</f>
        <v>0</v>
      </c>
      <c r="D165" s="4">
        <f>IF(A165="", "", IFERROR(MRP!I115,0))</f>
        <v>0</v>
      </c>
      <c r="E165" s="6">
        <f>IF(A165="", "", IFERROR(INDEX(Articles!$C$2:$C$31, MATCH(A165, Articles!$A$2:$A$31,0)),""))</f>
        <v>0</v>
      </c>
    </row>
    <row r="166" spans="1:5">
      <c r="A166" s="6">
        <f>IFERROR(INDEX(Articles!$A$2:$A$31,14),"")</f>
        <v>0</v>
      </c>
      <c r="B166" s="4">
        <v>8</v>
      </c>
      <c r="C166" s="3">
        <f>Paramètres!I8</f>
        <v>0</v>
      </c>
      <c r="D166" s="4">
        <f>IF(A166="", "", IFERROR(MRP!J115,0))</f>
        <v>0</v>
      </c>
      <c r="E166" s="6">
        <f>IF(A166="", "", IFERROR(INDEX(Articles!$C$2:$C$31, MATCH(A166, Articles!$A$2:$A$31,0)),""))</f>
        <v>0</v>
      </c>
    </row>
    <row r="167" spans="1:5">
      <c r="A167" s="6">
        <f>IFERROR(INDEX(Articles!$A$2:$A$31,14),"")</f>
        <v>0</v>
      </c>
      <c r="B167" s="4">
        <v>9</v>
      </c>
      <c r="C167" s="3">
        <f>Paramètres!J8</f>
        <v>0</v>
      </c>
      <c r="D167" s="4">
        <f>IF(A167="", "", IFERROR(MRP!K115,0))</f>
        <v>0</v>
      </c>
      <c r="E167" s="6">
        <f>IF(A167="", "", IFERROR(INDEX(Articles!$C$2:$C$31, MATCH(A167, Articles!$A$2:$A$31,0)),""))</f>
        <v>0</v>
      </c>
    </row>
    <row r="168" spans="1:5">
      <c r="A168" s="6">
        <f>IFERROR(INDEX(Articles!$A$2:$A$31,14),"")</f>
        <v>0</v>
      </c>
      <c r="B168" s="4">
        <v>10</v>
      </c>
      <c r="C168" s="3">
        <f>Paramètres!K8</f>
        <v>0</v>
      </c>
      <c r="D168" s="4">
        <f>IF(A168="", "", IFERROR(MRP!L115,0))</f>
        <v>0</v>
      </c>
      <c r="E168" s="6">
        <f>IF(A168="", "", IFERROR(INDEX(Articles!$C$2:$C$31, MATCH(A168, Articles!$A$2:$A$31,0)),""))</f>
        <v>0</v>
      </c>
    </row>
    <row r="169" spans="1:5">
      <c r="A169" s="6">
        <f>IFERROR(INDEX(Articles!$A$2:$A$31,14),"")</f>
        <v>0</v>
      </c>
      <c r="B169" s="4">
        <v>11</v>
      </c>
      <c r="C169" s="3">
        <f>Paramètres!L8</f>
        <v>0</v>
      </c>
      <c r="D169" s="4">
        <f>IF(A169="", "", IFERROR(MRP!M115,0))</f>
        <v>0</v>
      </c>
      <c r="E169" s="6">
        <f>IF(A169="", "", IFERROR(INDEX(Articles!$C$2:$C$31, MATCH(A169, Articles!$A$2:$A$31,0)),""))</f>
        <v>0</v>
      </c>
    </row>
    <row r="170" spans="1:5">
      <c r="A170" s="6">
        <f>IFERROR(INDEX(Articles!$A$2:$A$31,14),"")</f>
        <v>0</v>
      </c>
      <c r="B170" s="4">
        <v>12</v>
      </c>
      <c r="C170" s="3">
        <f>Paramètres!M8</f>
        <v>0</v>
      </c>
      <c r="D170" s="4">
        <f>IF(A170="", "", IFERROR(MRP!N115,0))</f>
        <v>0</v>
      </c>
      <c r="E170" s="6">
        <f>IF(A170="", "", IFERROR(INDEX(Articles!$C$2:$C$31, MATCH(A170, Articles!$A$2:$A$31,0)),""))</f>
        <v>0</v>
      </c>
    </row>
    <row r="171" spans="1:5">
      <c r="A171" s="6">
        <f>IFERROR(INDEX(Articles!$A$2:$A$31,15),"")</f>
        <v>0</v>
      </c>
      <c r="B171" s="4">
        <v>1</v>
      </c>
      <c r="C171" s="3">
        <f>Paramètres!B8</f>
        <v>0</v>
      </c>
      <c r="D171" s="4">
        <f>IF(A171="", "", IFERROR(MRP!C123,0))</f>
        <v>0</v>
      </c>
      <c r="E171" s="6">
        <f>IF(A171="", "", IFERROR(INDEX(Articles!$C$2:$C$31, MATCH(A171, Articles!$A$2:$A$31,0)),""))</f>
        <v>0</v>
      </c>
    </row>
    <row r="172" spans="1:5">
      <c r="A172" s="6">
        <f>IFERROR(INDEX(Articles!$A$2:$A$31,15),"")</f>
        <v>0</v>
      </c>
      <c r="B172" s="4">
        <v>2</v>
      </c>
      <c r="C172" s="3">
        <f>Paramètres!C8</f>
        <v>0</v>
      </c>
      <c r="D172" s="4">
        <f>IF(A172="", "", IFERROR(MRP!D123,0))</f>
        <v>0</v>
      </c>
      <c r="E172" s="6">
        <f>IF(A172="", "", IFERROR(INDEX(Articles!$C$2:$C$31, MATCH(A172, Articles!$A$2:$A$31,0)),""))</f>
        <v>0</v>
      </c>
    </row>
    <row r="173" spans="1:5">
      <c r="A173" s="6">
        <f>IFERROR(INDEX(Articles!$A$2:$A$31,15),"")</f>
        <v>0</v>
      </c>
      <c r="B173" s="4">
        <v>3</v>
      </c>
      <c r="C173" s="3">
        <f>Paramètres!D8</f>
        <v>0</v>
      </c>
      <c r="D173" s="4">
        <f>IF(A173="", "", IFERROR(MRP!E123,0))</f>
        <v>0</v>
      </c>
      <c r="E173" s="6">
        <f>IF(A173="", "", IFERROR(INDEX(Articles!$C$2:$C$31, MATCH(A173, Articles!$A$2:$A$31,0)),""))</f>
        <v>0</v>
      </c>
    </row>
    <row r="174" spans="1:5">
      <c r="A174" s="6">
        <f>IFERROR(INDEX(Articles!$A$2:$A$31,15),"")</f>
        <v>0</v>
      </c>
      <c r="B174" s="4">
        <v>4</v>
      </c>
      <c r="C174" s="3">
        <f>Paramètres!E8</f>
        <v>0</v>
      </c>
      <c r="D174" s="4">
        <f>IF(A174="", "", IFERROR(MRP!F123,0))</f>
        <v>0</v>
      </c>
      <c r="E174" s="6">
        <f>IF(A174="", "", IFERROR(INDEX(Articles!$C$2:$C$31, MATCH(A174, Articles!$A$2:$A$31,0)),""))</f>
        <v>0</v>
      </c>
    </row>
    <row r="175" spans="1:5">
      <c r="A175" s="6">
        <f>IFERROR(INDEX(Articles!$A$2:$A$31,15),"")</f>
        <v>0</v>
      </c>
      <c r="B175" s="4">
        <v>5</v>
      </c>
      <c r="C175" s="3">
        <f>Paramètres!F8</f>
        <v>0</v>
      </c>
      <c r="D175" s="4">
        <f>IF(A175="", "", IFERROR(MRP!G123,0))</f>
        <v>0</v>
      </c>
      <c r="E175" s="6">
        <f>IF(A175="", "", IFERROR(INDEX(Articles!$C$2:$C$31, MATCH(A175, Articles!$A$2:$A$31,0)),""))</f>
        <v>0</v>
      </c>
    </row>
    <row r="176" spans="1:5">
      <c r="A176" s="6">
        <f>IFERROR(INDEX(Articles!$A$2:$A$31,15),"")</f>
        <v>0</v>
      </c>
      <c r="B176" s="4">
        <v>6</v>
      </c>
      <c r="C176" s="3">
        <f>Paramètres!G8</f>
        <v>0</v>
      </c>
      <c r="D176" s="4">
        <f>IF(A176="", "", IFERROR(MRP!H123,0))</f>
        <v>0</v>
      </c>
      <c r="E176" s="6">
        <f>IF(A176="", "", IFERROR(INDEX(Articles!$C$2:$C$31, MATCH(A176, Articles!$A$2:$A$31,0)),""))</f>
        <v>0</v>
      </c>
    </row>
    <row r="177" spans="1:5">
      <c r="A177" s="6">
        <f>IFERROR(INDEX(Articles!$A$2:$A$31,15),"")</f>
        <v>0</v>
      </c>
      <c r="B177" s="4">
        <v>7</v>
      </c>
      <c r="C177" s="3">
        <f>Paramètres!H8</f>
        <v>0</v>
      </c>
      <c r="D177" s="4">
        <f>IF(A177="", "", IFERROR(MRP!I123,0))</f>
        <v>0</v>
      </c>
      <c r="E177" s="6">
        <f>IF(A177="", "", IFERROR(INDEX(Articles!$C$2:$C$31, MATCH(A177, Articles!$A$2:$A$31,0)),""))</f>
        <v>0</v>
      </c>
    </row>
    <row r="178" spans="1:5">
      <c r="A178" s="6">
        <f>IFERROR(INDEX(Articles!$A$2:$A$31,15),"")</f>
        <v>0</v>
      </c>
      <c r="B178" s="4">
        <v>8</v>
      </c>
      <c r="C178" s="3">
        <f>Paramètres!I8</f>
        <v>0</v>
      </c>
      <c r="D178" s="4">
        <f>IF(A178="", "", IFERROR(MRP!J123,0))</f>
        <v>0</v>
      </c>
      <c r="E178" s="6">
        <f>IF(A178="", "", IFERROR(INDEX(Articles!$C$2:$C$31, MATCH(A178, Articles!$A$2:$A$31,0)),""))</f>
        <v>0</v>
      </c>
    </row>
    <row r="179" spans="1:5">
      <c r="A179" s="6">
        <f>IFERROR(INDEX(Articles!$A$2:$A$31,15),"")</f>
        <v>0</v>
      </c>
      <c r="B179" s="4">
        <v>9</v>
      </c>
      <c r="C179" s="3">
        <f>Paramètres!J8</f>
        <v>0</v>
      </c>
      <c r="D179" s="4">
        <f>IF(A179="", "", IFERROR(MRP!K123,0))</f>
        <v>0</v>
      </c>
      <c r="E179" s="6">
        <f>IF(A179="", "", IFERROR(INDEX(Articles!$C$2:$C$31, MATCH(A179, Articles!$A$2:$A$31,0)),""))</f>
        <v>0</v>
      </c>
    </row>
    <row r="180" spans="1:5">
      <c r="A180" s="6">
        <f>IFERROR(INDEX(Articles!$A$2:$A$31,15),"")</f>
        <v>0</v>
      </c>
      <c r="B180" s="4">
        <v>10</v>
      </c>
      <c r="C180" s="3">
        <f>Paramètres!K8</f>
        <v>0</v>
      </c>
      <c r="D180" s="4">
        <f>IF(A180="", "", IFERROR(MRP!L123,0))</f>
        <v>0</v>
      </c>
      <c r="E180" s="6">
        <f>IF(A180="", "", IFERROR(INDEX(Articles!$C$2:$C$31, MATCH(A180, Articles!$A$2:$A$31,0)),""))</f>
        <v>0</v>
      </c>
    </row>
    <row r="181" spans="1:5">
      <c r="A181" s="6">
        <f>IFERROR(INDEX(Articles!$A$2:$A$31,15),"")</f>
        <v>0</v>
      </c>
      <c r="B181" s="4">
        <v>11</v>
      </c>
      <c r="C181" s="3">
        <f>Paramètres!L8</f>
        <v>0</v>
      </c>
      <c r="D181" s="4">
        <f>IF(A181="", "", IFERROR(MRP!M123,0))</f>
        <v>0</v>
      </c>
      <c r="E181" s="6">
        <f>IF(A181="", "", IFERROR(INDEX(Articles!$C$2:$C$31, MATCH(A181, Articles!$A$2:$A$31,0)),""))</f>
        <v>0</v>
      </c>
    </row>
    <row r="182" spans="1:5">
      <c r="A182" s="6">
        <f>IFERROR(INDEX(Articles!$A$2:$A$31,15),"")</f>
        <v>0</v>
      </c>
      <c r="B182" s="4">
        <v>12</v>
      </c>
      <c r="C182" s="3">
        <f>Paramètres!M8</f>
        <v>0</v>
      </c>
      <c r="D182" s="4">
        <f>IF(A182="", "", IFERROR(MRP!N123,0))</f>
        <v>0</v>
      </c>
      <c r="E182" s="6">
        <f>IF(A182="", "", IFERROR(INDEX(Articles!$C$2:$C$31, MATCH(A182, Articles!$A$2:$A$31,0)),""))</f>
        <v>0</v>
      </c>
    </row>
    <row r="183" spans="1:5">
      <c r="A183" s="6">
        <f>IFERROR(INDEX(Articles!$A$2:$A$31,16),"")</f>
        <v>0</v>
      </c>
      <c r="B183" s="4">
        <v>1</v>
      </c>
      <c r="C183" s="3">
        <f>Paramètres!B8</f>
        <v>0</v>
      </c>
      <c r="D183" s="4">
        <f>IF(A183="", "", IFERROR(MRP!C131,0))</f>
        <v>0</v>
      </c>
      <c r="E183" s="6">
        <f>IF(A183="", "", IFERROR(INDEX(Articles!$C$2:$C$31, MATCH(A183, Articles!$A$2:$A$31,0)),""))</f>
        <v>0</v>
      </c>
    </row>
    <row r="184" spans="1:5">
      <c r="A184" s="6">
        <f>IFERROR(INDEX(Articles!$A$2:$A$31,16),"")</f>
        <v>0</v>
      </c>
      <c r="B184" s="4">
        <v>2</v>
      </c>
      <c r="C184" s="3">
        <f>Paramètres!C8</f>
        <v>0</v>
      </c>
      <c r="D184" s="4">
        <f>IF(A184="", "", IFERROR(MRP!D131,0))</f>
        <v>0</v>
      </c>
      <c r="E184" s="6">
        <f>IF(A184="", "", IFERROR(INDEX(Articles!$C$2:$C$31, MATCH(A184, Articles!$A$2:$A$31,0)),""))</f>
        <v>0</v>
      </c>
    </row>
    <row r="185" spans="1:5">
      <c r="A185" s="6">
        <f>IFERROR(INDEX(Articles!$A$2:$A$31,16),"")</f>
        <v>0</v>
      </c>
      <c r="B185" s="4">
        <v>3</v>
      </c>
      <c r="C185" s="3">
        <f>Paramètres!D8</f>
        <v>0</v>
      </c>
      <c r="D185" s="4">
        <f>IF(A185="", "", IFERROR(MRP!E131,0))</f>
        <v>0</v>
      </c>
      <c r="E185" s="6">
        <f>IF(A185="", "", IFERROR(INDEX(Articles!$C$2:$C$31, MATCH(A185, Articles!$A$2:$A$31,0)),""))</f>
        <v>0</v>
      </c>
    </row>
    <row r="186" spans="1:5">
      <c r="A186" s="6">
        <f>IFERROR(INDEX(Articles!$A$2:$A$31,16),"")</f>
        <v>0</v>
      </c>
      <c r="B186" s="4">
        <v>4</v>
      </c>
      <c r="C186" s="3">
        <f>Paramètres!E8</f>
        <v>0</v>
      </c>
      <c r="D186" s="4">
        <f>IF(A186="", "", IFERROR(MRP!F131,0))</f>
        <v>0</v>
      </c>
      <c r="E186" s="6">
        <f>IF(A186="", "", IFERROR(INDEX(Articles!$C$2:$C$31, MATCH(A186, Articles!$A$2:$A$31,0)),""))</f>
        <v>0</v>
      </c>
    </row>
    <row r="187" spans="1:5">
      <c r="A187" s="6">
        <f>IFERROR(INDEX(Articles!$A$2:$A$31,16),"")</f>
        <v>0</v>
      </c>
      <c r="B187" s="4">
        <v>5</v>
      </c>
      <c r="C187" s="3">
        <f>Paramètres!F8</f>
        <v>0</v>
      </c>
      <c r="D187" s="4">
        <f>IF(A187="", "", IFERROR(MRP!G131,0))</f>
        <v>0</v>
      </c>
      <c r="E187" s="6">
        <f>IF(A187="", "", IFERROR(INDEX(Articles!$C$2:$C$31, MATCH(A187, Articles!$A$2:$A$31,0)),""))</f>
        <v>0</v>
      </c>
    </row>
    <row r="188" spans="1:5">
      <c r="A188" s="6">
        <f>IFERROR(INDEX(Articles!$A$2:$A$31,16),"")</f>
        <v>0</v>
      </c>
      <c r="B188" s="4">
        <v>6</v>
      </c>
      <c r="C188" s="3">
        <f>Paramètres!G8</f>
        <v>0</v>
      </c>
      <c r="D188" s="4">
        <f>IF(A188="", "", IFERROR(MRP!H131,0))</f>
        <v>0</v>
      </c>
      <c r="E188" s="6">
        <f>IF(A188="", "", IFERROR(INDEX(Articles!$C$2:$C$31, MATCH(A188, Articles!$A$2:$A$31,0)),""))</f>
        <v>0</v>
      </c>
    </row>
    <row r="189" spans="1:5">
      <c r="A189" s="6">
        <f>IFERROR(INDEX(Articles!$A$2:$A$31,16),"")</f>
        <v>0</v>
      </c>
      <c r="B189" s="4">
        <v>7</v>
      </c>
      <c r="C189" s="3">
        <f>Paramètres!H8</f>
        <v>0</v>
      </c>
      <c r="D189" s="4">
        <f>IF(A189="", "", IFERROR(MRP!I131,0))</f>
        <v>0</v>
      </c>
      <c r="E189" s="6">
        <f>IF(A189="", "", IFERROR(INDEX(Articles!$C$2:$C$31, MATCH(A189, Articles!$A$2:$A$31,0)),""))</f>
        <v>0</v>
      </c>
    </row>
    <row r="190" spans="1:5">
      <c r="A190" s="6">
        <f>IFERROR(INDEX(Articles!$A$2:$A$31,16),"")</f>
        <v>0</v>
      </c>
      <c r="B190" s="4">
        <v>8</v>
      </c>
      <c r="C190" s="3">
        <f>Paramètres!I8</f>
        <v>0</v>
      </c>
      <c r="D190" s="4">
        <f>IF(A190="", "", IFERROR(MRP!J131,0))</f>
        <v>0</v>
      </c>
      <c r="E190" s="6">
        <f>IF(A190="", "", IFERROR(INDEX(Articles!$C$2:$C$31, MATCH(A190, Articles!$A$2:$A$31,0)),""))</f>
        <v>0</v>
      </c>
    </row>
    <row r="191" spans="1:5">
      <c r="A191" s="6">
        <f>IFERROR(INDEX(Articles!$A$2:$A$31,16),"")</f>
        <v>0</v>
      </c>
      <c r="B191" s="4">
        <v>9</v>
      </c>
      <c r="C191" s="3">
        <f>Paramètres!J8</f>
        <v>0</v>
      </c>
      <c r="D191" s="4">
        <f>IF(A191="", "", IFERROR(MRP!K131,0))</f>
        <v>0</v>
      </c>
      <c r="E191" s="6">
        <f>IF(A191="", "", IFERROR(INDEX(Articles!$C$2:$C$31, MATCH(A191, Articles!$A$2:$A$31,0)),""))</f>
        <v>0</v>
      </c>
    </row>
    <row r="192" spans="1:5">
      <c r="A192" s="6">
        <f>IFERROR(INDEX(Articles!$A$2:$A$31,16),"")</f>
        <v>0</v>
      </c>
      <c r="B192" s="4">
        <v>10</v>
      </c>
      <c r="C192" s="3">
        <f>Paramètres!K8</f>
        <v>0</v>
      </c>
      <c r="D192" s="4">
        <f>IF(A192="", "", IFERROR(MRP!L131,0))</f>
        <v>0</v>
      </c>
      <c r="E192" s="6">
        <f>IF(A192="", "", IFERROR(INDEX(Articles!$C$2:$C$31, MATCH(A192, Articles!$A$2:$A$31,0)),""))</f>
        <v>0</v>
      </c>
    </row>
    <row r="193" spans="1:5">
      <c r="A193" s="6">
        <f>IFERROR(INDEX(Articles!$A$2:$A$31,16),"")</f>
        <v>0</v>
      </c>
      <c r="B193" s="4">
        <v>11</v>
      </c>
      <c r="C193" s="3">
        <f>Paramètres!L8</f>
        <v>0</v>
      </c>
      <c r="D193" s="4">
        <f>IF(A193="", "", IFERROR(MRP!M131,0))</f>
        <v>0</v>
      </c>
      <c r="E193" s="6">
        <f>IF(A193="", "", IFERROR(INDEX(Articles!$C$2:$C$31, MATCH(A193, Articles!$A$2:$A$31,0)),""))</f>
        <v>0</v>
      </c>
    </row>
    <row r="194" spans="1:5">
      <c r="A194" s="6">
        <f>IFERROR(INDEX(Articles!$A$2:$A$31,16),"")</f>
        <v>0</v>
      </c>
      <c r="B194" s="4">
        <v>12</v>
      </c>
      <c r="C194" s="3">
        <f>Paramètres!M8</f>
        <v>0</v>
      </c>
      <c r="D194" s="4">
        <f>IF(A194="", "", IFERROR(MRP!N131,0))</f>
        <v>0</v>
      </c>
      <c r="E194" s="6">
        <f>IF(A194="", "", IFERROR(INDEX(Articles!$C$2:$C$31, MATCH(A194, Articles!$A$2:$A$31,0)),""))</f>
        <v>0</v>
      </c>
    </row>
    <row r="195" spans="1:5">
      <c r="A195" s="6">
        <f>IFERROR(INDEX(Articles!$A$2:$A$31,17),"")</f>
        <v>0</v>
      </c>
      <c r="B195" s="4">
        <v>1</v>
      </c>
      <c r="C195" s="3">
        <f>Paramètres!B8</f>
        <v>0</v>
      </c>
      <c r="D195" s="4">
        <f>IF(A195="", "", IFERROR(MRP!C139,0))</f>
        <v>0</v>
      </c>
      <c r="E195" s="6">
        <f>IF(A195="", "", IFERROR(INDEX(Articles!$C$2:$C$31, MATCH(A195, Articles!$A$2:$A$31,0)),""))</f>
        <v>0</v>
      </c>
    </row>
    <row r="196" spans="1:5">
      <c r="A196" s="6">
        <f>IFERROR(INDEX(Articles!$A$2:$A$31,17),"")</f>
        <v>0</v>
      </c>
      <c r="B196" s="4">
        <v>2</v>
      </c>
      <c r="C196" s="3">
        <f>Paramètres!C8</f>
        <v>0</v>
      </c>
      <c r="D196" s="4">
        <f>IF(A196="", "", IFERROR(MRP!D139,0))</f>
        <v>0</v>
      </c>
      <c r="E196" s="6">
        <f>IF(A196="", "", IFERROR(INDEX(Articles!$C$2:$C$31, MATCH(A196, Articles!$A$2:$A$31,0)),""))</f>
        <v>0</v>
      </c>
    </row>
    <row r="197" spans="1:5">
      <c r="A197" s="6">
        <f>IFERROR(INDEX(Articles!$A$2:$A$31,17),"")</f>
        <v>0</v>
      </c>
      <c r="B197" s="4">
        <v>3</v>
      </c>
      <c r="C197" s="3">
        <f>Paramètres!D8</f>
        <v>0</v>
      </c>
      <c r="D197" s="4">
        <f>IF(A197="", "", IFERROR(MRP!E139,0))</f>
        <v>0</v>
      </c>
      <c r="E197" s="6">
        <f>IF(A197="", "", IFERROR(INDEX(Articles!$C$2:$C$31, MATCH(A197, Articles!$A$2:$A$31,0)),""))</f>
        <v>0</v>
      </c>
    </row>
    <row r="198" spans="1:5">
      <c r="A198" s="6">
        <f>IFERROR(INDEX(Articles!$A$2:$A$31,17),"")</f>
        <v>0</v>
      </c>
      <c r="B198" s="4">
        <v>4</v>
      </c>
      <c r="C198" s="3">
        <f>Paramètres!E8</f>
        <v>0</v>
      </c>
      <c r="D198" s="4">
        <f>IF(A198="", "", IFERROR(MRP!F139,0))</f>
        <v>0</v>
      </c>
      <c r="E198" s="6">
        <f>IF(A198="", "", IFERROR(INDEX(Articles!$C$2:$C$31, MATCH(A198, Articles!$A$2:$A$31,0)),""))</f>
        <v>0</v>
      </c>
    </row>
    <row r="199" spans="1:5">
      <c r="A199" s="6">
        <f>IFERROR(INDEX(Articles!$A$2:$A$31,17),"")</f>
        <v>0</v>
      </c>
      <c r="B199" s="4">
        <v>5</v>
      </c>
      <c r="C199" s="3">
        <f>Paramètres!F8</f>
        <v>0</v>
      </c>
      <c r="D199" s="4">
        <f>IF(A199="", "", IFERROR(MRP!G139,0))</f>
        <v>0</v>
      </c>
      <c r="E199" s="6">
        <f>IF(A199="", "", IFERROR(INDEX(Articles!$C$2:$C$31, MATCH(A199, Articles!$A$2:$A$31,0)),""))</f>
        <v>0</v>
      </c>
    </row>
    <row r="200" spans="1:5">
      <c r="A200" s="6">
        <f>IFERROR(INDEX(Articles!$A$2:$A$31,17),"")</f>
        <v>0</v>
      </c>
      <c r="B200" s="4">
        <v>6</v>
      </c>
      <c r="C200" s="3">
        <f>Paramètres!G8</f>
        <v>0</v>
      </c>
      <c r="D200" s="4">
        <f>IF(A200="", "", IFERROR(MRP!H139,0))</f>
        <v>0</v>
      </c>
      <c r="E200" s="6">
        <f>IF(A200="", "", IFERROR(INDEX(Articles!$C$2:$C$31, MATCH(A200, Articles!$A$2:$A$31,0)),""))</f>
        <v>0</v>
      </c>
    </row>
    <row r="201" spans="1:5">
      <c r="A201" s="6">
        <f>IFERROR(INDEX(Articles!$A$2:$A$31,17),"")</f>
        <v>0</v>
      </c>
      <c r="B201" s="4">
        <v>7</v>
      </c>
      <c r="C201" s="3">
        <f>Paramètres!H8</f>
        <v>0</v>
      </c>
      <c r="D201" s="4">
        <f>IF(A201="", "", IFERROR(MRP!I139,0))</f>
        <v>0</v>
      </c>
      <c r="E201" s="6">
        <f>IF(A201="", "", IFERROR(INDEX(Articles!$C$2:$C$31, MATCH(A201, Articles!$A$2:$A$31,0)),""))</f>
        <v>0</v>
      </c>
    </row>
    <row r="202" spans="1:5">
      <c r="A202" s="6">
        <f>IFERROR(INDEX(Articles!$A$2:$A$31,17),"")</f>
        <v>0</v>
      </c>
      <c r="B202" s="4">
        <v>8</v>
      </c>
      <c r="C202" s="3">
        <f>Paramètres!I8</f>
        <v>0</v>
      </c>
      <c r="D202" s="4">
        <f>IF(A202="", "", IFERROR(MRP!J139,0))</f>
        <v>0</v>
      </c>
      <c r="E202" s="6">
        <f>IF(A202="", "", IFERROR(INDEX(Articles!$C$2:$C$31, MATCH(A202, Articles!$A$2:$A$31,0)),""))</f>
        <v>0</v>
      </c>
    </row>
    <row r="203" spans="1:5">
      <c r="A203" s="6">
        <f>IFERROR(INDEX(Articles!$A$2:$A$31,17),"")</f>
        <v>0</v>
      </c>
      <c r="B203" s="4">
        <v>9</v>
      </c>
      <c r="C203" s="3">
        <f>Paramètres!J8</f>
        <v>0</v>
      </c>
      <c r="D203" s="4">
        <f>IF(A203="", "", IFERROR(MRP!K139,0))</f>
        <v>0</v>
      </c>
      <c r="E203" s="6">
        <f>IF(A203="", "", IFERROR(INDEX(Articles!$C$2:$C$31, MATCH(A203, Articles!$A$2:$A$31,0)),""))</f>
        <v>0</v>
      </c>
    </row>
    <row r="204" spans="1:5">
      <c r="A204" s="6">
        <f>IFERROR(INDEX(Articles!$A$2:$A$31,17),"")</f>
        <v>0</v>
      </c>
      <c r="B204" s="4">
        <v>10</v>
      </c>
      <c r="C204" s="3">
        <f>Paramètres!K8</f>
        <v>0</v>
      </c>
      <c r="D204" s="4">
        <f>IF(A204="", "", IFERROR(MRP!L139,0))</f>
        <v>0</v>
      </c>
      <c r="E204" s="6">
        <f>IF(A204="", "", IFERROR(INDEX(Articles!$C$2:$C$31, MATCH(A204, Articles!$A$2:$A$31,0)),""))</f>
        <v>0</v>
      </c>
    </row>
    <row r="205" spans="1:5">
      <c r="A205" s="6">
        <f>IFERROR(INDEX(Articles!$A$2:$A$31,17),"")</f>
        <v>0</v>
      </c>
      <c r="B205" s="4">
        <v>11</v>
      </c>
      <c r="C205" s="3">
        <f>Paramètres!L8</f>
        <v>0</v>
      </c>
      <c r="D205" s="4">
        <f>IF(A205="", "", IFERROR(MRP!M139,0))</f>
        <v>0</v>
      </c>
      <c r="E205" s="6">
        <f>IF(A205="", "", IFERROR(INDEX(Articles!$C$2:$C$31, MATCH(A205, Articles!$A$2:$A$31,0)),""))</f>
        <v>0</v>
      </c>
    </row>
    <row r="206" spans="1:5">
      <c r="A206" s="6">
        <f>IFERROR(INDEX(Articles!$A$2:$A$31,17),"")</f>
        <v>0</v>
      </c>
      <c r="B206" s="4">
        <v>12</v>
      </c>
      <c r="C206" s="3">
        <f>Paramètres!M8</f>
        <v>0</v>
      </c>
      <c r="D206" s="4">
        <f>IF(A206="", "", IFERROR(MRP!N139,0))</f>
        <v>0</v>
      </c>
      <c r="E206" s="6">
        <f>IF(A206="", "", IFERROR(INDEX(Articles!$C$2:$C$31, MATCH(A206, Articles!$A$2:$A$31,0)),""))</f>
        <v>0</v>
      </c>
    </row>
    <row r="207" spans="1:5">
      <c r="A207" s="6">
        <f>IFERROR(INDEX(Articles!$A$2:$A$31,18),"")</f>
        <v>0</v>
      </c>
      <c r="B207" s="4">
        <v>1</v>
      </c>
      <c r="C207" s="3">
        <f>Paramètres!B8</f>
        <v>0</v>
      </c>
      <c r="D207" s="4">
        <f>IF(A207="", "", IFERROR(MRP!C147,0))</f>
        <v>0</v>
      </c>
      <c r="E207" s="6">
        <f>IF(A207="", "", IFERROR(INDEX(Articles!$C$2:$C$31, MATCH(A207, Articles!$A$2:$A$31,0)),""))</f>
        <v>0</v>
      </c>
    </row>
    <row r="208" spans="1:5">
      <c r="A208" s="6">
        <f>IFERROR(INDEX(Articles!$A$2:$A$31,18),"")</f>
        <v>0</v>
      </c>
      <c r="B208" s="4">
        <v>2</v>
      </c>
      <c r="C208" s="3">
        <f>Paramètres!C8</f>
        <v>0</v>
      </c>
      <c r="D208" s="4">
        <f>IF(A208="", "", IFERROR(MRP!D147,0))</f>
        <v>0</v>
      </c>
      <c r="E208" s="6">
        <f>IF(A208="", "", IFERROR(INDEX(Articles!$C$2:$C$31, MATCH(A208, Articles!$A$2:$A$31,0)),""))</f>
        <v>0</v>
      </c>
    </row>
    <row r="209" spans="1:5">
      <c r="A209" s="6">
        <f>IFERROR(INDEX(Articles!$A$2:$A$31,18),"")</f>
        <v>0</v>
      </c>
      <c r="B209" s="4">
        <v>3</v>
      </c>
      <c r="C209" s="3">
        <f>Paramètres!D8</f>
        <v>0</v>
      </c>
      <c r="D209" s="4">
        <f>IF(A209="", "", IFERROR(MRP!E147,0))</f>
        <v>0</v>
      </c>
      <c r="E209" s="6">
        <f>IF(A209="", "", IFERROR(INDEX(Articles!$C$2:$C$31, MATCH(A209, Articles!$A$2:$A$31,0)),""))</f>
        <v>0</v>
      </c>
    </row>
    <row r="210" spans="1:5">
      <c r="A210" s="6">
        <f>IFERROR(INDEX(Articles!$A$2:$A$31,18),"")</f>
        <v>0</v>
      </c>
      <c r="B210" s="4">
        <v>4</v>
      </c>
      <c r="C210" s="3">
        <f>Paramètres!E8</f>
        <v>0</v>
      </c>
      <c r="D210" s="4">
        <f>IF(A210="", "", IFERROR(MRP!F147,0))</f>
        <v>0</v>
      </c>
      <c r="E210" s="6">
        <f>IF(A210="", "", IFERROR(INDEX(Articles!$C$2:$C$31, MATCH(A210, Articles!$A$2:$A$31,0)),""))</f>
        <v>0</v>
      </c>
    </row>
    <row r="211" spans="1:5">
      <c r="A211" s="6">
        <f>IFERROR(INDEX(Articles!$A$2:$A$31,18),"")</f>
        <v>0</v>
      </c>
      <c r="B211" s="4">
        <v>5</v>
      </c>
      <c r="C211" s="3">
        <f>Paramètres!F8</f>
        <v>0</v>
      </c>
      <c r="D211" s="4">
        <f>IF(A211="", "", IFERROR(MRP!G147,0))</f>
        <v>0</v>
      </c>
      <c r="E211" s="6">
        <f>IF(A211="", "", IFERROR(INDEX(Articles!$C$2:$C$31, MATCH(A211, Articles!$A$2:$A$31,0)),""))</f>
        <v>0</v>
      </c>
    </row>
    <row r="212" spans="1:5">
      <c r="A212" s="6">
        <f>IFERROR(INDEX(Articles!$A$2:$A$31,18),"")</f>
        <v>0</v>
      </c>
      <c r="B212" s="4">
        <v>6</v>
      </c>
      <c r="C212" s="3">
        <f>Paramètres!G8</f>
        <v>0</v>
      </c>
      <c r="D212" s="4">
        <f>IF(A212="", "", IFERROR(MRP!H147,0))</f>
        <v>0</v>
      </c>
      <c r="E212" s="6">
        <f>IF(A212="", "", IFERROR(INDEX(Articles!$C$2:$C$31, MATCH(A212, Articles!$A$2:$A$31,0)),""))</f>
        <v>0</v>
      </c>
    </row>
    <row r="213" spans="1:5">
      <c r="A213" s="6">
        <f>IFERROR(INDEX(Articles!$A$2:$A$31,18),"")</f>
        <v>0</v>
      </c>
      <c r="B213" s="4">
        <v>7</v>
      </c>
      <c r="C213" s="3">
        <f>Paramètres!H8</f>
        <v>0</v>
      </c>
      <c r="D213" s="4">
        <f>IF(A213="", "", IFERROR(MRP!I147,0))</f>
        <v>0</v>
      </c>
      <c r="E213" s="6">
        <f>IF(A213="", "", IFERROR(INDEX(Articles!$C$2:$C$31, MATCH(A213, Articles!$A$2:$A$31,0)),""))</f>
        <v>0</v>
      </c>
    </row>
    <row r="214" spans="1:5">
      <c r="A214" s="6">
        <f>IFERROR(INDEX(Articles!$A$2:$A$31,18),"")</f>
        <v>0</v>
      </c>
      <c r="B214" s="4">
        <v>8</v>
      </c>
      <c r="C214" s="3">
        <f>Paramètres!I8</f>
        <v>0</v>
      </c>
      <c r="D214" s="4">
        <f>IF(A214="", "", IFERROR(MRP!J147,0))</f>
        <v>0</v>
      </c>
      <c r="E214" s="6">
        <f>IF(A214="", "", IFERROR(INDEX(Articles!$C$2:$C$31, MATCH(A214, Articles!$A$2:$A$31,0)),""))</f>
        <v>0</v>
      </c>
    </row>
    <row r="215" spans="1:5">
      <c r="A215" s="6">
        <f>IFERROR(INDEX(Articles!$A$2:$A$31,18),"")</f>
        <v>0</v>
      </c>
      <c r="B215" s="4">
        <v>9</v>
      </c>
      <c r="C215" s="3">
        <f>Paramètres!J8</f>
        <v>0</v>
      </c>
      <c r="D215" s="4">
        <f>IF(A215="", "", IFERROR(MRP!K147,0))</f>
        <v>0</v>
      </c>
      <c r="E215" s="6">
        <f>IF(A215="", "", IFERROR(INDEX(Articles!$C$2:$C$31, MATCH(A215, Articles!$A$2:$A$31,0)),""))</f>
        <v>0</v>
      </c>
    </row>
    <row r="216" spans="1:5">
      <c r="A216" s="6">
        <f>IFERROR(INDEX(Articles!$A$2:$A$31,18),"")</f>
        <v>0</v>
      </c>
      <c r="B216" s="4">
        <v>10</v>
      </c>
      <c r="C216" s="3">
        <f>Paramètres!K8</f>
        <v>0</v>
      </c>
      <c r="D216" s="4">
        <f>IF(A216="", "", IFERROR(MRP!L147,0))</f>
        <v>0</v>
      </c>
      <c r="E216" s="6">
        <f>IF(A216="", "", IFERROR(INDEX(Articles!$C$2:$C$31, MATCH(A216, Articles!$A$2:$A$31,0)),""))</f>
        <v>0</v>
      </c>
    </row>
    <row r="217" spans="1:5">
      <c r="A217" s="6">
        <f>IFERROR(INDEX(Articles!$A$2:$A$31,18),"")</f>
        <v>0</v>
      </c>
      <c r="B217" s="4">
        <v>11</v>
      </c>
      <c r="C217" s="3">
        <f>Paramètres!L8</f>
        <v>0</v>
      </c>
      <c r="D217" s="4">
        <f>IF(A217="", "", IFERROR(MRP!M147,0))</f>
        <v>0</v>
      </c>
      <c r="E217" s="6">
        <f>IF(A217="", "", IFERROR(INDEX(Articles!$C$2:$C$31, MATCH(A217, Articles!$A$2:$A$31,0)),""))</f>
        <v>0</v>
      </c>
    </row>
    <row r="218" spans="1:5">
      <c r="A218" s="6">
        <f>IFERROR(INDEX(Articles!$A$2:$A$31,18),"")</f>
        <v>0</v>
      </c>
      <c r="B218" s="4">
        <v>12</v>
      </c>
      <c r="C218" s="3">
        <f>Paramètres!M8</f>
        <v>0</v>
      </c>
      <c r="D218" s="4">
        <f>IF(A218="", "", IFERROR(MRP!N147,0))</f>
        <v>0</v>
      </c>
      <c r="E218" s="6">
        <f>IF(A218="", "", IFERROR(INDEX(Articles!$C$2:$C$31, MATCH(A218, Articles!$A$2:$A$31,0)),""))</f>
        <v>0</v>
      </c>
    </row>
    <row r="219" spans="1:5">
      <c r="A219" s="6">
        <f>IFERROR(INDEX(Articles!$A$2:$A$31,19),"")</f>
        <v>0</v>
      </c>
      <c r="B219" s="4">
        <v>1</v>
      </c>
      <c r="C219" s="3">
        <f>Paramètres!B8</f>
        <v>0</v>
      </c>
      <c r="D219" s="4">
        <f>IF(A219="", "", IFERROR(MRP!C155,0))</f>
        <v>0</v>
      </c>
      <c r="E219" s="6">
        <f>IF(A219="", "", IFERROR(INDEX(Articles!$C$2:$C$31, MATCH(A219, Articles!$A$2:$A$31,0)),""))</f>
        <v>0</v>
      </c>
    </row>
    <row r="220" spans="1:5">
      <c r="A220" s="6">
        <f>IFERROR(INDEX(Articles!$A$2:$A$31,19),"")</f>
        <v>0</v>
      </c>
      <c r="B220" s="4">
        <v>2</v>
      </c>
      <c r="C220" s="3">
        <f>Paramètres!C8</f>
        <v>0</v>
      </c>
      <c r="D220" s="4">
        <f>IF(A220="", "", IFERROR(MRP!D155,0))</f>
        <v>0</v>
      </c>
      <c r="E220" s="6">
        <f>IF(A220="", "", IFERROR(INDEX(Articles!$C$2:$C$31, MATCH(A220, Articles!$A$2:$A$31,0)),""))</f>
        <v>0</v>
      </c>
    </row>
    <row r="221" spans="1:5">
      <c r="A221" s="6">
        <f>IFERROR(INDEX(Articles!$A$2:$A$31,19),"")</f>
        <v>0</v>
      </c>
      <c r="B221" s="4">
        <v>3</v>
      </c>
      <c r="C221" s="3">
        <f>Paramètres!D8</f>
        <v>0</v>
      </c>
      <c r="D221" s="4">
        <f>IF(A221="", "", IFERROR(MRP!E155,0))</f>
        <v>0</v>
      </c>
      <c r="E221" s="6">
        <f>IF(A221="", "", IFERROR(INDEX(Articles!$C$2:$C$31, MATCH(A221, Articles!$A$2:$A$31,0)),""))</f>
        <v>0</v>
      </c>
    </row>
    <row r="222" spans="1:5">
      <c r="A222" s="6">
        <f>IFERROR(INDEX(Articles!$A$2:$A$31,19),"")</f>
        <v>0</v>
      </c>
      <c r="B222" s="4">
        <v>4</v>
      </c>
      <c r="C222" s="3">
        <f>Paramètres!E8</f>
        <v>0</v>
      </c>
      <c r="D222" s="4">
        <f>IF(A222="", "", IFERROR(MRP!F155,0))</f>
        <v>0</v>
      </c>
      <c r="E222" s="6">
        <f>IF(A222="", "", IFERROR(INDEX(Articles!$C$2:$C$31, MATCH(A222, Articles!$A$2:$A$31,0)),""))</f>
        <v>0</v>
      </c>
    </row>
    <row r="223" spans="1:5">
      <c r="A223" s="6">
        <f>IFERROR(INDEX(Articles!$A$2:$A$31,19),"")</f>
        <v>0</v>
      </c>
      <c r="B223" s="4">
        <v>5</v>
      </c>
      <c r="C223" s="3">
        <f>Paramètres!F8</f>
        <v>0</v>
      </c>
      <c r="D223" s="4">
        <f>IF(A223="", "", IFERROR(MRP!G155,0))</f>
        <v>0</v>
      </c>
      <c r="E223" s="6">
        <f>IF(A223="", "", IFERROR(INDEX(Articles!$C$2:$C$31, MATCH(A223, Articles!$A$2:$A$31,0)),""))</f>
        <v>0</v>
      </c>
    </row>
    <row r="224" spans="1:5">
      <c r="A224" s="6">
        <f>IFERROR(INDEX(Articles!$A$2:$A$31,19),"")</f>
        <v>0</v>
      </c>
      <c r="B224" s="4">
        <v>6</v>
      </c>
      <c r="C224" s="3">
        <f>Paramètres!G8</f>
        <v>0</v>
      </c>
      <c r="D224" s="4">
        <f>IF(A224="", "", IFERROR(MRP!H155,0))</f>
        <v>0</v>
      </c>
      <c r="E224" s="6">
        <f>IF(A224="", "", IFERROR(INDEX(Articles!$C$2:$C$31, MATCH(A224, Articles!$A$2:$A$31,0)),""))</f>
        <v>0</v>
      </c>
    </row>
    <row r="225" spans="1:5">
      <c r="A225" s="6">
        <f>IFERROR(INDEX(Articles!$A$2:$A$31,19),"")</f>
        <v>0</v>
      </c>
      <c r="B225" s="4">
        <v>7</v>
      </c>
      <c r="C225" s="3">
        <f>Paramètres!H8</f>
        <v>0</v>
      </c>
      <c r="D225" s="4">
        <f>IF(A225="", "", IFERROR(MRP!I155,0))</f>
        <v>0</v>
      </c>
      <c r="E225" s="6">
        <f>IF(A225="", "", IFERROR(INDEX(Articles!$C$2:$C$31, MATCH(A225, Articles!$A$2:$A$31,0)),""))</f>
        <v>0</v>
      </c>
    </row>
    <row r="226" spans="1:5">
      <c r="A226" s="6">
        <f>IFERROR(INDEX(Articles!$A$2:$A$31,19),"")</f>
        <v>0</v>
      </c>
      <c r="B226" s="4">
        <v>8</v>
      </c>
      <c r="C226" s="3">
        <f>Paramètres!I8</f>
        <v>0</v>
      </c>
      <c r="D226" s="4">
        <f>IF(A226="", "", IFERROR(MRP!J155,0))</f>
        <v>0</v>
      </c>
      <c r="E226" s="6">
        <f>IF(A226="", "", IFERROR(INDEX(Articles!$C$2:$C$31, MATCH(A226, Articles!$A$2:$A$31,0)),""))</f>
        <v>0</v>
      </c>
    </row>
    <row r="227" spans="1:5">
      <c r="A227" s="6">
        <f>IFERROR(INDEX(Articles!$A$2:$A$31,19),"")</f>
        <v>0</v>
      </c>
      <c r="B227" s="4">
        <v>9</v>
      </c>
      <c r="C227" s="3">
        <f>Paramètres!J8</f>
        <v>0</v>
      </c>
      <c r="D227" s="4">
        <f>IF(A227="", "", IFERROR(MRP!K155,0))</f>
        <v>0</v>
      </c>
      <c r="E227" s="6">
        <f>IF(A227="", "", IFERROR(INDEX(Articles!$C$2:$C$31, MATCH(A227, Articles!$A$2:$A$31,0)),""))</f>
        <v>0</v>
      </c>
    </row>
    <row r="228" spans="1:5">
      <c r="A228" s="6">
        <f>IFERROR(INDEX(Articles!$A$2:$A$31,19),"")</f>
        <v>0</v>
      </c>
      <c r="B228" s="4">
        <v>10</v>
      </c>
      <c r="C228" s="3">
        <f>Paramètres!K8</f>
        <v>0</v>
      </c>
      <c r="D228" s="4">
        <f>IF(A228="", "", IFERROR(MRP!L155,0))</f>
        <v>0</v>
      </c>
      <c r="E228" s="6">
        <f>IF(A228="", "", IFERROR(INDEX(Articles!$C$2:$C$31, MATCH(A228, Articles!$A$2:$A$31,0)),""))</f>
        <v>0</v>
      </c>
    </row>
    <row r="229" spans="1:5">
      <c r="A229" s="6">
        <f>IFERROR(INDEX(Articles!$A$2:$A$31,19),"")</f>
        <v>0</v>
      </c>
      <c r="B229" s="4">
        <v>11</v>
      </c>
      <c r="C229" s="3">
        <f>Paramètres!L8</f>
        <v>0</v>
      </c>
      <c r="D229" s="4">
        <f>IF(A229="", "", IFERROR(MRP!M155,0))</f>
        <v>0</v>
      </c>
      <c r="E229" s="6">
        <f>IF(A229="", "", IFERROR(INDEX(Articles!$C$2:$C$31, MATCH(A229, Articles!$A$2:$A$31,0)),""))</f>
        <v>0</v>
      </c>
    </row>
    <row r="230" spans="1:5">
      <c r="A230" s="6">
        <f>IFERROR(INDEX(Articles!$A$2:$A$31,19),"")</f>
        <v>0</v>
      </c>
      <c r="B230" s="4">
        <v>12</v>
      </c>
      <c r="C230" s="3">
        <f>Paramètres!M8</f>
        <v>0</v>
      </c>
      <c r="D230" s="4">
        <f>IF(A230="", "", IFERROR(MRP!N155,0))</f>
        <v>0</v>
      </c>
      <c r="E230" s="6">
        <f>IF(A230="", "", IFERROR(INDEX(Articles!$C$2:$C$31, MATCH(A230, Articles!$A$2:$A$31,0)),""))</f>
        <v>0</v>
      </c>
    </row>
    <row r="231" spans="1:5">
      <c r="A231" s="6">
        <f>IFERROR(INDEX(Articles!$A$2:$A$31,20),"")</f>
        <v>0</v>
      </c>
      <c r="B231" s="4">
        <v>1</v>
      </c>
      <c r="C231" s="3">
        <f>Paramètres!B8</f>
        <v>0</v>
      </c>
      <c r="D231" s="4">
        <f>IF(A231="", "", IFERROR(MRP!C163,0))</f>
        <v>0</v>
      </c>
      <c r="E231" s="6">
        <f>IF(A231="", "", IFERROR(INDEX(Articles!$C$2:$C$31, MATCH(A231, Articles!$A$2:$A$31,0)),""))</f>
        <v>0</v>
      </c>
    </row>
    <row r="232" spans="1:5">
      <c r="A232" s="6">
        <f>IFERROR(INDEX(Articles!$A$2:$A$31,20),"")</f>
        <v>0</v>
      </c>
      <c r="B232" s="4">
        <v>2</v>
      </c>
      <c r="C232" s="3">
        <f>Paramètres!C8</f>
        <v>0</v>
      </c>
      <c r="D232" s="4">
        <f>IF(A232="", "", IFERROR(MRP!D163,0))</f>
        <v>0</v>
      </c>
      <c r="E232" s="6">
        <f>IF(A232="", "", IFERROR(INDEX(Articles!$C$2:$C$31, MATCH(A232, Articles!$A$2:$A$31,0)),""))</f>
        <v>0</v>
      </c>
    </row>
    <row r="233" spans="1:5">
      <c r="A233" s="6">
        <f>IFERROR(INDEX(Articles!$A$2:$A$31,20),"")</f>
        <v>0</v>
      </c>
      <c r="B233" s="4">
        <v>3</v>
      </c>
      <c r="C233" s="3">
        <f>Paramètres!D8</f>
        <v>0</v>
      </c>
      <c r="D233" s="4">
        <f>IF(A233="", "", IFERROR(MRP!E163,0))</f>
        <v>0</v>
      </c>
      <c r="E233" s="6">
        <f>IF(A233="", "", IFERROR(INDEX(Articles!$C$2:$C$31, MATCH(A233, Articles!$A$2:$A$31,0)),""))</f>
        <v>0</v>
      </c>
    </row>
    <row r="234" spans="1:5">
      <c r="A234" s="6">
        <f>IFERROR(INDEX(Articles!$A$2:$A$31,20),"")</f>
        <v>0</v>
      </c>
      <c r="B234" s="4">
        <v>4</v>
      </c>
      <c r="C234" s="3">
        <f>Paramètres!E8</f>
        <v>0</v>
      </c>
      <c r="D234" s="4">
        <f>IF(A234="", "", IFERROR(MRP!F163,0))</f>
        <v>0</v>
      </c>
      <c r="E234" s="6">
        <f>IF(A234="", "", IFERROR(INDEX(Articles!$C$2:$C$31, MATCH(A234, Articles!$A$2:$A$31,0)),""))</f>
        <v>0</v>
      </c>
    </row>
    <row r="235" spans="1:5">
      <c r="A235" s="6">
        <f>IFERROR(INDEX(Articles!$A$2:$A$31,20),"")</f>
        <v>0</v>
      </c>
      <c r="B235" s="4">
        <v>5</v>
      </c>
      <c r="C235" s="3">
        <f>Paramètres!F8</f>
        <v>0</v>
      </c>
      <c r="D235" s="4">
        <f>IF(A235="", "", IFERROR(MRP!G163,0))</f>
        <v>0</v>
      </c>
      <c r="E235" s="6">
        <f>IF(A235="", "", IFERROR(INDEX(Articles!$C$2:$C$31, MATCH(A235, Articles!$A$2:$A$31,0)),""))</f>
        <v>0</v>
      </c>
    </row>
    <row r="236" spans="1:5">
      <c r="A236" s="6">
        <f>IFERROR(INDEX(Articles!$A$2:$A$31,20),"")</f>
        <v>0</v>
      </c>
      <c r="B236" s="4">
        <v>6</v>
      </c>
      <c r="C236" s="3">
        <f>Paramètres!G8</f>
        <v>0</v>
      </c>
      <c r="D236" s="4">
        <f>IF(A236="", "", IFERROR(MRP!H163,0))</f>
        <v>0</v>
      </c>
      <c r="E236" s="6">
        <f>IF(A236="", "", IFERROR(INDEX(Articles!$C$2:$C$31, MATCH(A236, Articles!$A$2:$A$31,0)),""))</f>
        <v>0</v>
      </c>
    </row>
    <row r="237" spans="1:5">
      <c r="A237" s="6">
        <f>IFERROR(INDEX(Articles!$A$2:$A$31,20),"")</f>
        <v>0</v>
      </c>
      <c r="B237" s="4">
        <v>7</v>
      </c>
      <c r="C237" s="3">
        <f>Paramètres!H8</f>
        <v>0</v>
      </c>
      <c r="D237" s="4">
        <f>IF(A237="", "", IFERROR(MRP!I163,0))</f>
        <v>0</v>
      </c>
      <c r="E237" s="6">
        <f>IF(A237="", "", IFERROR(INDEX(Articles!$C$2:$C$31, MATCH(A237, Articles!$A$2:$A$31,0)),""))</f>
        <v>0</v>
      </c>
    </row>
    <row r="238" spans="1:5">
      <c r="A238" s="6">
        <f>IFERROR(INDEX(Articles!$A$2:$A$31,20),"")</f>
        <v>0</v>
      </c>
      <c r="B238" s="4">
        <v>8</v>
      </c>
      <c r="C238" s="3">
        <f>Paramètres!I8</f>
        <v>0</v>
      </c>
      <c r="D238" s="4">
        <f>IF(A238="", "", IFERROR(MRP!J163,0))</f>
        <v>0</v>
      </c>
      <c r="E238" s="6">
        <f>IF(A238="", "", IFERROR(INDEX(Articles!$C$2:$C$31, MATCH(A238, Articles!$A$2:$A$31,0)),""))</f>
        <v>0</v>
      </c>
    </row>
    <row r="239" spans="1:5">
      <c r="A239" s="6">
        <f>IFERROR(INDEX(Articles!$A$2:$A$31,20),"")</f>
        <v>0</v>
      </c>
      <c r="B239" s="4">
        <v>9</v>
      </c>
      <c r="C239" s="3">
        <f>Paramètres!J8</f>
        <v>0</v>
      </c>
      <c r="D239" s="4">
        <f>IF(A239="", "", IFERROR(MRP!K163,0))</f>
        <v>0</v>
      </c>
      <c r="E239" s="6">
        <f>IF(A239="", "", IFERROR(INDEX(Articles!$C$2:$C$31, MATCH(A239, Articles!$A$2:$A$31,0)),""))</f>
        <v>0</v>
      </c>
    </row>
    <row r="240" spans="1:5">
      <c r="A240" s="6">
        <f>IFERROR(INDEX(Articles!$A$2:$A$31,20),"")</f>
        <v>0</v>
      </c>
      <c r="B240" s="4">
        <v>10</v>
      </c>
      <c r="C240" s="3">
        <f>Paramètres!K8</f>
        <v>0</v>
      </c>
      <c r="D240" s="4">
        <f>IF(A240="", "", IFERROR(MRP!L163,0))</f>
        <v>0</v>
      </c>
      <c r="E240" s="6">
        <f>IF(A240="", "", IFERROR(INDEX(Articles!$C$2:$C$31, MATCH(A240, Articles!$A$2:$A$31,0)),""))</f>
        <v>0</v>
      </c>
    </row>
    <row r="241" spans="1:5">
      <c r="A241" s="6">
        <f>IFERROR(INDEX(Articles!$A$2:$A$31,20),"")</f>
        <v>0</v>
      </c>
      <c r="B241" s="4">
        <v>11</v>
      </c>
      <c r="C241" s="3">
        <f>Paramètres!L8</f>
        <v>0</v>
      </c>
      <c r="D241" s="4">
        <f>IF(A241="", "", IFERROR(MRP!M163,0))</f>
        <v>0</v>
      </c>
      <c r="E241" s="6">
        <f>IF(A241="", "", IFERROR(INDEX(Articles!$C$2:$C$31, MATCH(A241, Articles!$A$2:$A$31,0)),""))</f>
        <v>0</v>
      </c>
    </row>
    <row r="242" spans="1:5">
      <c r="A242" s="6">
        <f>IFERROR(INDEX(Articles!$A$2:$A$31,20),"")</f>
        <v>0</v>
      </c>
      <c r="B242" s="4">
        <v>12</v>
      </c>
      <c r="C242" s="3">
        <f>Paramètres!M8</f>
        <v>0</v>
      </c>
      <c r="D242" s="4">
        <f>IF(A242="", "", IFERROR(MRP!N163,0))</f>
        <v>0</v>
      </c>
      <c r="E242" s="6">
        <f>IF(A242="", "", IFERROR(INDEX(Articles!$C$2:$C$31, MATCH(A242, Articles!$A$2:$A$31,0)),""))</f>
        <v>0</v>
      </c>
    </row>
    <row r="244" spans="1:5">
      <c r="A244" s="2" t="s">
        <v>74</v>
      </c>
      <c r="B244" s="8" t="s">
        <v>75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Paramètres</vt:lpstr>
      <vt:lpstr>Articles</vt:lpstr>
      <vt:lpstr>Nomenclature</vt:lpstr>
      <vt:lpstr>MPS</vt:lpstr>
      <vt:lpstr>Réceptions</vt:lpstr>
      <vt:lpstr>MRP</vt:lpstr>
      <vt:lpstr>KPI &amp; Benchmarks</vt:lpstr>
      <vt:lpstr>Ordres (liste)</vt:lpstr>
      <vt:lpstr>COVER_MAX</vt:lpstr>
      <vt:lpstr>COVER_MIN</vt:lpstr>
      <vt:lpstr>LV_Policy</vt:lpstr>
      <vt:lpstr>LV_Type</vt:lpstr>
      <vt:lpstr>SL_G</vt:lpstr>
      <vt:lpstr>SL_Y</vt:lpstr>
      <vt:lpstr>SO_R</vt:lpstr>
      <vt:lpstr>SO_Y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2025-09-06T14:36:59Z</dcterms:created>
  <dcterms:modified xsi:type="dcterms:W3CDTF">2025-09-06T14:36:59Z</dcterms:modified>
</cp:coreProperties>
</file>