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/>
  <mc:AlternateContent xmlns:mc="http://schemas.openxmlformats.org/markup-compatibility/2006">
    <mc:Choice Requires="x15">
      <x15ac:absPath xmlns:x15ac="http://schemas.microsoft.com/office/spreadsheetml/2010/11/ac" url="C:\Users\pc\Documents\"/>
    </mc:Choice>
  </mc:AlternateContent>
  <xr:revisionPtr revIDLastSave="0" documentId="8_{2AAEB73E-3D27-4774-8C4C-8FC49848EB12}" xr6:coauthVersionLast="47" xr6:coauthVersionMax="47" xr10:uidLastSave="{00000000-0000-0000-0000-000000000000}"/>
  <bookViews>
    <workbookView xWindow="-120" yWindow="-120" windowWidth="20730" windowHeight="11040" activeTab="4" xr2:uid="{00000000-000D-0000-FFFF-FFFF00000000}"/>
  </bookViews>
  <sheets>
    <sheet name="guide" sheetId="1" r:id="rId1"/>
    <sheet name="Paramètres" sheetId="2" r:id="rId2"/>
    <sheet name="Indices" sheetId="3" r:id="rId3"/>
    <sheet name="Calcul" sheetId="4" r:id="rId4"/>
    <sheet name="Résultats" sheetId="5" r:id="rId5"/>
    <sheet name="Audit" sheetId="6" r:id="rId6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B5" i="5" l="1"/>
  <c r="B4" i="5"/>
  <c r="B3" i="5"/>
  <c r="B2" i="5"/>
  <c r="K5" i="4"/>
  <c r="C5" i="5" s="1"/>
  <c r="I5" i="4"/>
  <c r="H5" i="4"/>
  <c r="D5" i="4"/>
  <c r="C5" i="4"/>
  <c r="B5" i="4"/>
  <c r="K4" i="4"/>
  <c r="C4" i="5" s="1"/>
  <c r="I4" i="4"/>
  <c r="H4" i="4"/>
  <c r="D4" i="4"/>
  <c r="C4" i="4"/>
  <c r="E4" i="4" s="1"/>
  <c r="G4" i="4" s="1"/>
  <c r="J4" i="4" s="1"/>
  <c r="L4" i="4" s="1"/>
  <c r="D4" i="5" s="1"/>
  <c r="E4" i="5" s="1"/>
  <c r="B4" i="4"/>
  <c r="F4" i="4" s="1"/>
  <c r="K3" i="4"/>
  <c r="C3" i="5" s="1"/>
  <c r="I3" i="4"/>
  <c r="H3" i="4"/>
  <c r="D3" i="4"/>
  <c r="C3" i="4"/>
  <c r="B3" i="4"/>
  <c r="K2" i="4"/>
  <c r="C2" i="5" s="1"/>
  <c r="I2" i="4"/>
  <c r="H2" i="4"/>
  <c r="D2" i="4"/>
  <c r="C2" i="4"/>
  <c r="E2" i="4" s="1"/>
  <c r="G2" i="4" s="1"/>
  <c r="J2" i="4" s="1"/>
  <c r="L2" i="4" s="1"/>
  <c r="D2" i="5" s="1"/>
  <c r="E2" i="5" s="1"/>
  <c r="B2" i="4"/>
  <c r="F2" i="4" l="1"/>
  <c r="F2" i="5"/>
  <c r="F4" i="5"/>
  <c r="E3" i="4"/>
  <c r="G3" i="4" s="1"/>
  <c r="J3" i="4" s="1"/>
  <c r="L3" i="4" s="1"/>
  <c r="D3" i="5" s="1"/>
  <c r="E5" i="4"/>
  <c r="G5" i="4" s="1"/>
  <c r="J5" i="4" s="1"/>
  <c r="L5" i="4" s="1"/>
  <c r="D5" i="5" s="1"/>
  <c r="E3" i="5" l="1"/>
  <c r="F3" i="5"/>
  <c r="E5" i="5"/>
  <c r="F5" i="5"/>
  <c r="F3" i="4"/>
  <c r="F5" i="4"/>
</calcChain>
</file>

<file path=xl/sharedStrings.xml><?xml version="1.0" encoding="utf-8"?>
<sst xmlns="http://schemas.openxmlformats.org/spreadsheetml/2006/main" count="89" uniqueCount="71">
  <si>
    <t>Calculateur — Surcharges BAF / PSS / GRI (v1.0)</t>
  </si>
  <si>
    <t>Objectif</t>
  </si>
  <si>
    <t>Calculer automatiquement les surcharges maritimes BAF, PSS, GRI par type de conteneur, avec plancher (deadband) et cap mensuel (%).</t>
  </si>
  <si>
    <t>Mode d'emploi</t>
  </si>
  <si>
    <t>1) Remplissez 'Paramètres' (Incoterm, trade lane, période, cap, plancher, total surcharges M-1).
2) Saisissez les bases BAF (par type) dans 'Paramètres'.
3) Mettez à jour 'Indices' (indice VLSFO, PSS annoncée, GRI annoncée, dates).
4) Consultez 'Calcul' et 'Résultats'.
Note: le cap mensuel s'applique à la variation totale vs M-1 (BAF+PSS+GRI).</t>
  </si>
  <si>
    <t>Code couleur</t>
  </si>
  <si>
    <t>Jaune = à saisir ; Gris = calcul.</t>
  </si>
  <si>
    <t>Champ</t>
  </si>
  <si>
    <t>Valeur</t>
  </si>
  <si>
    <t>Notes</t>
  </si>
  <si>
    <t>Règle Incoterms</t>
  </si>
  <si>
    <t>CIF</t>
  </si>
  <si>
    <t>EXW,FCA,FOB,CIF,CIP,DAP,DDP,DPU</t>
  </si>
  <si>
    <t>Trade lane</t>
  </si>
  <si>
    <t>NEU → WMED</t>
  </si>
  <si>
    <t>Origine → Destination</t>
  </si>
  <si>
    <t>Période (AAAA-MM)</t>
  </si>
  <si>
    <t>2025-10</t>
  </si>
  <si>
    <t>Mois d'application</t>
  </si>
  <si>
    <t>Plancher (deadband) €/box</t>
  </si>
  <si>
    <t>Seuil d'inaction des variations BAF</t>
  </si>
  <si>
    <t>Cap mensuel (%)</t>
  </si>
  <si>
    <t>Limite de variation totale vs M-1</t>
  </si>
  <si>
    <t>Total surcharges M-1 (€/box 40DR)</t>
  </si>
  <si>
    <t>BAF+PSS+GRI mois précédent (pour cap)</t>
  </si>
  <si>
    <t>Devise</t>
  </si>
  <si>
    <t>EUR</t>
  </si>
  <si>
    <t>EUR/USD/MAD...</t>
  </si>
  <si>
    <t>Bases BAF par type</t>
  </si>
  <si>
    <t>20' Dry</t>
  </si>
  <si>
    <t>€/box</t>
  </si>
  <si>
    <t>40' Dry</t>
  </si>
  <si>
    <t>40' HC</t>
  </si>
  <si>
    <t>40' Reefer</t>
  </si>
  <si>
    <t>Indice VLSFO (base)</t>
  </si>
  <si>
    <t>Base pour indexation BAF</t>
  </si>
  <si>
    <t>Indice VLSFO (mois)</t>
  </si>
  <si>
    <t>Indice courant</t>
  </si>
  <si>
    <t>PSS annoncée (€/box)</t>
  </si>
  <si>
    <t>0 si non activée</t>
  </si>
  <si>
    <t>GRI annoncée (€/box)</t>
  </si>
  <si>
    <t>Hausses publiées (non rétroactives)</t>
  </si>
  <si>
    <t>Date circulaire PSS</t>
  </si>
  <si>
    <t>2025-09-20</t>
  </si>
  <si>
    <t>AAAA-MM-JJ</t>
  </si>
  <si>
    <t>Date circulaire GRI</t>
  </si>
  <si>
    <t>2025-09-22</t>
  </si>
  <si>
    <t>Préavis (jours ouvrés)</t>
  </si>
  <si>
    <t>Doit être cohérent avec 'Paramètres'</t>
  </si>
  <si>
    <t>Application au (AAAA-MM)</t>
  </si>
  <si>
    <t>Si annonce après le 25 → M+1 (règle indicative)</t>
  </si>
  <si>
    <t>Type cont.</t>
  </si>
  <si>
    <t>BAF base (€)</t>
  </si>
  <si>
    <t>Indice base</t>
  </si>
  <si>
    <t>Indice mois</t>
  </si>
  <si>
    <t>Δ BAF brut (€)</t>
  </si>
  <si>
    <t>BAF calc (€)</t>
  </si>
  <si>
    <t>BAF ajustée (plancher/cap)</t>
  </si>
  <si>
    <t>PSS (€)</t>
  </si>
  <si>
    <t>GRI annoncé (€)</t>
  </si>
  <si>
    <t>Variation totale M vs M-1 (avant cap)</t>
  </si>
  <si>
    <t>Cap mensuel (€)</t>
  </si>
  <si>
    <t>Total final (après cap)</t>
  </si>
  <si>
    <t>Total surcharges M-1 (€)</t>
  </si>
  <si>
    <t>Total Surcharges M (après cap)</t>
  </si>
  <si>
    <t>Δ vs M-1 (€)</t>
  </si>
  <si>
    <t>Δ vs M-1 (%)</t>
  </si>
  <si>
    <t>Date/Heure</t>
  </si>
  <si>
    <t>Source indice</t>
  </si>
  <si>
    <t>Lien/doc</t>
  </si>
  <si>
    <t>Commentaire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</si>
</sst>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2"/>
      <name val="Calibri"/>
      <family val="2"/>
    </font>
    <font>
      <b/>
      <sz val="11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FFF2CC"/>
      </patternFill>
    </fill>
    <fill>
      <patternFill patternType="solid">
        <fgColor rgb="FFD9D9D9"/>
      </patternFill>
    </fill>
  </fills>
  <borders count="2">
    <border>
      <left/>
      <right/>
      <top/>
      <bottom/>
      <diagonal/>
    </border>
    <border>
      <left style="thin">
        <color rgb="FFBBBBBB"/>
      </left>
      <right style="thin">
        <color rgb="FFBBBBBB"/>
      </right>
      <top style="thin">
        <color rgb="FFBBBBBB"/>
      </top>
      <bottom style="thin">
        <color rgb="FFBBBBBB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1" xfId="0" applyFont="1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2" borderId="1" xfId="0" applyFill="1" applyBorder="1" applyAlignment="1">
      <alignment vertical="top" wrapText="1"/>
    </xf>
    <xf numFmtId="0" fontId="2" fillId="3" borderId="0" xfId="0" applyFont="1" applyFill="1"/>
    <xf numFmtId="0" fontId="2" fillId="3" borderId="1" xfId="0" applyFont="1" applyFill="1" applyBorder="1" applyAlignment="1">
      <alignment vertical="top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10"/>
  <sheetViews>
    <sheetView workbookViewId="0">
      <selection activeCell="B14" sqref="B14"/>
    </sheetView>
  </sheetViews>
  <sheetFormatPr baseColWidth="10" defaultColWidth="9.140625" defaultRowHeight="15" x14ac:dyDescent="0.25"/>
  <cols>
    <col min="1" max="1" width="28" customWidth="1"/>
    <col min="2" max="2" width="110" customWidth="1"/>
  </cols>
  <sheetData>
    <row r="1" spans="1:2" ht="31.5" x14ac:dyDescent="0.25">
      <c r="A1" s="1" t="s">
        <v>0</v>
      </c>
      <c r="B1" s="2"/>
    </row>
    <row r="2" spans="1:2" x14ac:dyDescent="0.25">
      <c r="A2" s="2"/>
      <c r="B2" s="2"/>
    </row>
    <row r="3" spans="1:2" ht="30" x14ac:dyDescent="0.25">
      <c r="A3" s="2" t="s">
        <v>1</v>
      </c>
      <c r="B3" s="2" t="s">
        <v>2</v>
      </c>
    </row>
    <row r="4" spans="1:2" ht="75" x14ac:dyDescent="0.25">
      <c r="A4" s="2" t="s">
        <v>3</v>
      </c>
      <c r="B4" s="2" t="s">
        <v>4</v>
      </c>
    </row>
    <row r="5" spans="1:2" x14ac:dyDescent="0.25">
      <c r="A5" s="2" t="s">
        <v>5</v>
      </c>
      <c r="B5" s="3" t="s">
        <v>6</v>
      </c>
    </row>
    <row r="6" spans="1:2" x14ac:dyDescent="0.25">
      <c r="A6" s="2"/>
      <c r="B6" s="2"/>
    </row>
    <row r="7" spans="1:2" x14ac:dyDescent="0.25">
      <c r="A7" s="2"/>
      <c r="B7" s="2"/>
    </row>
    <row r="8" spans="1:2" x14ac:dyDescent="0.25">
      <c r="A8" s="2"/>
      <c r="B8" s="2"/>
    </row>
    <row r="9" spans="1:2" x14ac:dyDescent="0.25">
      <c r="A9" s="2"/>
      <c r="B9" s="2"/>
    </row>
    <row r="10" spans="1:2" x14ac:dyDescent="0.25">
      <c r="A10" s="2"/>
      <c r="B10" s="2"/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C14"/>
  <sheetViews>
    <sheetView workbookViewId="0">
      <selection activeCell="C19" sqref="C19"/>
    </sheetView>
  </sheetViews>
  <sheetFormatPr baseColWidth="10" defaultColWidth="9.140625" defaultRowHeight="15" x14ac:dyDescent="0.25"/>
  <cols>
    <col min="1" max="1" width="28" customWidth="1"/>
    <col min="2" max="2" width="22" customWidth="1"/>
    <col min="3" max="3" width="70" customWidth="1"/>
  </cols>
  <sheetData>
    <row r="1" spans="1:3" x14ac:dyDescent="0.25">
      <c r="A1" s="4" t="s">
        <v>7</v>
      </c>
      <c r="B1" s="4" t="s">
        <v>8</v>
      </c>
      <c r="C1" s="4" t="s">
        <v>9</v>
      </c>
    </row>
    <row r="2" spans="1:3" x14ac:dyDescent="0.25">
      <c r="A2" s="2" t="s">
        <v>10</v>
      </c>
      <c r="B2" s="3" t="s">
        <v>11</v>
      </c>
      <c r="C2" s="2" t="s">
        <v>12</v>
      </c>
    </row>
    <row r="3" spans="1:3" x14ac:dyDescent="0.25">
      <c r="A3" s="2" t="s">
        <v>13</v>
      </c>
      <c r="B3" s="3" t="s">
        <v>14</v>
      </c>
      <c r="C3" s="2" t="s">
        <v>15</v>
      </c>
    </row>
    <row r="4" spans="1:3" x14ac:dyDescent="0.25">
      <c r="A4" s="2" t="s">
        <v>16</v>
      </c>
      <c r="B4" s="3" t="s">
        <v>17</v>
      </c>
      <c r="C4" s="2" t="s">
        <v>18</v>
      </c>
    </row>
    <row r="5" spans="1:3" x14ac:dyDescent="0.25">
      <c r="A5" s="2" t="s">
        <v>19</v>
      </c>
      <c r="B5" s="3">
        <v>25</v>
      </c>
      <c r="C5" s="2" t="s">
        <v>20</v>
      </c>
    </row>
    <row r="6" spans="1:3" x14ac:dyDescent="0.25">
      <c r="A6" s="2" t="s">
        <v>21</v>
      </c>
      <c r="B6" s="3">
        <v>15</v>
      </c>
      <c r="C6" s="2" t="s">
        <v>22</v>
      </c>
    </row>
    <row r="7" spans="1:3" ht="30" x14ac:dyDescent="0.25">
      <c r="A7" s="2" t="s">
        <v>23</v>
      </c>
      <c r="B7" s="3">
        <v>300</v>
      </c>
      <c r="C7" s="2" t="s">
        <v>24</v>
      </c>
    </row>
    <row r="8" spans="1:3" x14ac:dyDescent="0.25">
      <c r="A8" s="2" t="s">
        <v>25</v>
      </c>
      <c r="B8" s="3" t="s">
        <v>26</v>
      </c>
      <c r="C8" s="2" t="s">
        <v>27</v>
      </c>
    </row>
    <row r="9" spans="1:3" x14ac:dyDescent="0.25">
      <c r="A9" s="2"/>
      <c r="B9" s="3"/>
      <c r="C9" s="2"/>
    </row>
    <row r="10" spans="1:3" x14ac:dyDescent="0.25">
      <c r="A10" s="2" t="s">
        <v>28</v>
      </c>
      <c r="B10" s="3"/>
      <c r="C10" s="2"/>
    </row>
    <row r="11" spans="1:3" x14ac:dyDescent="0.25">
      <c r="A11" s="2" t="s">
        <v>29</v>
      </c>
      <c r="B11" s="3">
        <v>120</v>
      </c>
      <c r="C11" s="2" t="s">
        <v>30</v>
      </c>
    </row>
    <row r="12" spans="1:3" x14ac:dyDescent="0.25">
      <c r="A12" s="2" t="s">
        <v>31</v>
      </c>
      <c r="B12" s="3">
        <v>180</v>
      </c>
      <c r="C12" s="2" t="s">
        <v>30</v>
      </c>
    </row>
    <row r="13" spans="1:3" x14ac:dyDescent="0.25">
      <c r="A13" s="2" t="s">
        <v>32</v>
      </c>
      <c r="B13" s="3">
        <v>200</v>
      </c>
      <c r="C13" s="2" t="s">
        <v>30</v>
      </c>
    </row>
    <row r="14" spans="1:3" x14ac:dyDescent="0.25">
      <c r="A14" s="2" t="s">
        <v>33</v>
      </c>
      <c r="B14" s="3">
        <v>260</v>
      </c>
      <c r="C14" s="2" t="s">
        <v>30</v>
      </c>
    </row>
  </sheetData>
  <dataValidations count="2">
    <dataValidation type="list" showInputMessage="1" showErrorMessage="1" sqref="B2" xr:uid="{00000000-0002-0000-0100-000000000000}">
      <formula1>"EXW,FCA,FOB,CIF,CIP,DAP,DDP,DPU"</formula1>
    </dataValidation>
    <dataValidation type="list" showInputMessage="1" showErrorMessage="1" sqref="B7" xr:uid="{00000000-0002-0000-0100-000001000000}">
      <formula1>"EUR,USD,MAD,GBP"</formula1>
    </dataValidation>
  </dataValidations>
  <pageMargins left="0.75" right="0.75" top="1" bottom="1" header="0.5" footer="0.5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C9"/>
  <sheetViews>
    <sheetView workbookViewId="0"/>
  </sheetViews>
  <sheetFormatPr baseColWidth="10" defaultColWidth="9.140625" defaultRowHeight="15" x14ac:dyDescent="0.25"/>
  <cols>
    <col min="1" max="1" width="30" customWidth="1"/>
    <col min="2" max="2" width="22" customWidth="1"/>
    <col min="3" max="3" width="70" customWidth="1"/>
  </cols>
  <sheetData>
    <row r="1" spans="1:3" x14ac:dyDescent="0.25">
      <c r="A1" s="4" t="s">
        <v>7</v>
      </c>
      <c r="B1" s="4" t="s">
        <v>8</v>
      </c>
      <c r="C1" s="4" t="s">
        <v>9</v>
      </c>
    </row>
    <row r="2" spans="1:3" x14ac:dyDescent="0.25">
      <c r="A2" s="2" t="s">
        <v>34</v>
      </c>
      <c r="B2" s="3">
        <v>100</v>
      </c>
      <c r="C2" s="2" t="s">
        <v>35</v>
      </c>
    </row>
    <row r="3" spans="1:3" x14ac:dyDescent="0.25">
      <c r="A3" s="2" t="s">
        <v>36</v>
      </c>
      <c r="B3" s="3">
        <v>112</v>
      </c>
      <c r="C3" s="2" t="s">
        <v>37</v>
      </c>
    </row>
    <row r="4" spans="1:3" x14ac:dyDescent="0.25">
      <c r="A4" s="2" t="s">
        <v>38</v>
      </c>
      <c r="B4" s="3">
        <v>0</v>
      </c>
      <c r="C4" s="2" t="s">
        <v>39</v>
      </c>
    </row>
    <row r="5" spans="1:3" x14ac:dyDescent="0.25">
      <c r="A5" s="2" t="s">
        <v>40</v>
      </c>
      <c r="B5" s="3">
        <v>75</v>
      </c>
      <c r="C5" s="2" t="s">
        <v>41</v>
      </c>
    </row>
    <row r="6" spans="1:3" x14ac:dyDescent="0.25">
      <c r="A6" s="2" t="s">
        <v>42</v>
      </c>
      <c r="B6" s="3" t="s">
        <v>43</v>
      </c>
      <c r="C6" s="2" t="s">
        <v>44</v>
      </c>
    </row>
    <row r="7" spans="1:3" x14ac:dyDescent="0.25">
      <c r="A7" s="2" t="s">
        <v>45</v>
      </c>
      <c r="B7" s="3" t="s">
        <v>46</v>
      </c>
      <c r="C7" s="2" t="s">
        <v>44</v>
      </c>
    </row>
    <row r="8" spans="1:3" x14ac:dyDescent="0.25">
      <c r="A8" s="2" t="s">
        <v>47</v>
      </c>
      <c r="B8" s="3">
        <v>7</v>
      </c>
      <c r="C8" s="2" t="s">
        <v>48</v>
      </c>
    </row>
    <row r="9" spans="1:3" x14ac:dyDescent="0.25">
      <c r="A9" s="2" t="s">
        <v>49</v>
      </c>
      <c r="B9" s="3" t="s">
        <v>17</v>
      </c>
      <c r="C9" s="2" t="s">
        <v>50</v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L5"/>
  <sheetViews>
    <sheetView workbookViewId="0">
      <selection activeCell="J17" sqref="J17"/>
    </sheetView>
  </sheetViews>
  <sheetFormatPr baseColWidth="10" defaultColWidth="9.140625" defaultRowHeight="15" x14ac:dyDescent="0.25"/>
  <cols>
    <col min="1" max="2" width="14" customWidth="1"/>
    <col min="3" max="4" width="12" customWidth="1"/>
    <col min="5" max="6" width="14" customWidth="1"/>
    <col min="7" max="7" width="20" customWidth="1"/>
    <col min="8" max="8" width="12" customWidth="1"/>
    <col min="9" max="9" width="14" customWidth="1"/>
    <col min="10" max="10" width="24" customWidth="1"/>
    <col min="11" max="11" width="16" customWidth="1"/>
    <col min="12" max="12" width="20" customWidth="1"/>
  </cols>
  <sheetData>
    <row r="1" spans="1:12" x14ac:dyDescent="0.25">
      <c r="A1" s="4" t="s">
        <v>51</v>
      </c>
      <c r="B1" s="4" t="s">
        <v>52</v>
      </c>
      <c r="C1" s="4" t="s">
        <v>53</v>
      </c>
      <c r="D1" s="4" t="s">
        <v>54</v>
      </c>
      <c r="E1" s="4" t="s">
        <v>55</v>
      </c>
      <c r="F1" s="4" t="s">
        <v>56</v>
      </c>
      <c r="G1" s="4" t="s">
        <v>57</v>
      </c>
      <c r="H1" s="4" t="s">
        <v>58</v>
      </c>
      <c r="I1" s="4" t="s">
        <v>59</v>
      </c>
      <c r="J1" s="4" t="s">
        <v>60</v>
      </c>
      <c r="K1" s="4" t="s">
        <v>61</v>
      </c>
      <c r="L1" s="4" t="s">
        <v>62</v>
      </c>
    </row>
    <row r="2" spans="1:12" x14ac:dyDescent="0.25">
      <c r="A2" s="2" t="s">
        <v>29</v>
      </c>
      <c r="B2" s="3">
        <f>Paramètres!B11</f>
        <v>120</v>
      </c>
      <c r="C2" s="2">
        <f>Indices!B2</f>
        <v>100</v>
      </c>
      <c r="D2" s="2">
        <f>Indices!B3</f>
        <v>112</v>
      </c>
      <c r="E2" s="2">
        <f>B2*((D2/C2)-1)</f>
        <v>14.400000000000013</v>
      </c>
      <c r="F2" s="2">
        <f>B2+E2</f>
        <v>134.4</v>
      </c>
      <c r="G2" s="2">
        <f>B2+SIGN(E2)*MIN(ABS(E2), (Paramètres!B6/100)*B2, IF(ABS(E2)&lt;Paramètres!B5, 0, ABS(E2)))</f>
        <v>120</v>
      </c>
      <c r="H2" s="2">
        <f>Indices!B4</f>
        <v>0</v>
      </c>
      <c r="I2" s="2">
        <f>Indices!B5</f>
        <v>75</v>
      </c>
      <c r="J2" s="2">
        <f>(G2-B2)+H2+I2</f>
        <v>75</v>
      </c>
      <c r="K2" s="2">
        <f>(Paramètres!B6/100)*Paramètres!B7</f>
        <v>45</v>
      </c>
      <c r="L2" s="2">
        <f>Paramètres!B7 + SIGN(J2)*MIN(ABS(J2), K2)</f>
        <v>345</v>
      </c>
    </row>
    <row r="3" spans="1:12" x14ac:dyDescent="0.25">
      <c r="A3" s="2" t="s">
        <v>31</v>
      </c>
      <c r="B3" s="3">
        <f>Paramètres!B12</f>
        <v>180</v>
      </c>
      <c r="C3" s="2">
        <f>Indices!B2</f>
        <v>100</v>
      </c>
      <c r="D3" s="2">
        <f>Indices!B3</f>
        <v>112</v>
      </c>
      <c r="E3" s="2">
        <f>B3*((D3/C3)-1)</f>
        <v>21.600000000000019</v>
      </c>
      <c r="F3" s="2">
        <f>B3+E3</f>
        <v>201.60000000000002</v>
      </c>
      <c r="G3" s="2">
        <f>B3+SIGN(E3)*MIN(ABS(E3), (Paramètres!B6/100)*B3, IF(ABS(E3)&lt;Paramètres!B5, 0, ABS(E3)))</f>
        <v>180</v>
      </c>
      <c r="H3" s="2">
        <f>Indices!B4</f>
        <v>0</v>
      </c>
      <c r="I3" s="2">
        <f>Indices!B5</f>
        <v>75</v>
      </c>
      <c r="J3" s="2">
        <f>(G3-B3)+H3+I3</f>
        <v>75</v>
      </c>
      <c r="K3" s="2">
        <f>(Paramètres!B6/100)*Paramètres!B7</f>
        <v>45</v>
      </c>
      <c r="L3" s="2">
        <f>Paramètres!B7 + SIGN(J3)*MIN(ABS(J3), K3)</f>
        <v>345</v>
      </c>
    </row>
    <row r="4" spans="1:12" x14ac:dyDescent="0.25">
      <c r="A4" s="2" t="s">
        <v>32</v>
      </c>
      <c r="B4" s="3">
        <f>Paramètres!B13</f>
        <v>200</v>
      </c>
      <c r="C4" s="2">
        <f>Indices!B2</f>
        <v>100</v>
      </c>
      <c r="D4" s="2">
        <f>Indices!B3</f>
        <v>112</v>
      </c>
      <c r="E4" s="2">
        <f>B4*((D4/C4)-1)</f>
        <v>24.000000000000021</v>
      </c>
      <c r="F4" s="2">
        <f>B4+E4</f>
        <v>224.00000000000003</v>
      </c>
      <c r="G4" s="2">
        <f>B4+SIGN(E4)*MIN(ABS(E4), (Paramètres!B6/100)*B4, IF(ABS(E4)&lt;Paramètres!B5, 0, ABS(E4)))</f>
        <v>200</v>
      </c>
      <c r="H4" s="2">
        <f>Indices!B4</f>
        <v>0</v>
      </c>
      <c r="I4" s="2">
        <f>Indices!B5</f>
        <v>75</v>
      </c>
      <c r="J4" s="2">
        <f>(G4-B4)+H4+I4</f>
        <v>75</v>
      </c>
      <c r="K4" s="2">
        <f>(Paramètres!B6/100)*Paramètres!B7</f>
        <v>45</v>
      </c>
      <c r="L4" s="2">
        <f>Paramètres!B7 + SIGN(J4)*MIN(ABS(J4), K4)</f>
        <v>345</v>
      </c>
    </row>
    <row r="5" spans="1:12" x14ac:dyDescent="0.25">
      <c r="A5" s="2" t="s">
        <v>33</v>
      </c>
      <c r="B5" s="3">
        <f>Paramètres!B14</f>
        <v>260</v>
      </c>
      <c r="C5" s="2">
        <f>Indices!B2</f>
        <v>100</v>
      </c>
      <c r="D5" s="2">
        <f>Indices!B3</f>
        <v>112</v>
      </c>
      <c r="E5" s="2">
        <f>B5*((D5/C5)-1)</f>
        <v>31.200000000000028</v>
      </c>
      <c r="F5" s="2">
        <f>B5+E5</f>
        <v>291.20000000000005</v>
      </c>
      <c r="G5" s="2">
        <f>B5+SIGN(E5)*MIN(ABS(E5), (Paramètres!B6/100)*B5, IF(ABS(E5)&lt;Paramètres!B5, 0, ABS(E5)))</f>
        <v>291.20000000000005</v>
      </c>
      <c r="H5" s="2">
        <f>Indices!B4</f>
        <v>0</v>
      </c>
      <c r="I5" s="2">
        <f>Indices!B5</f>
        <v>75</v>
      </c>
      <c r="J5" s="2">
        <f>(G5-B5)+H5+I5</f>
        <v>106.20000000000005</v>
      </c>
      <c r="K5" s="2">
        <f>(Paramètres!B6/100)*Paramètres!B7</f>
        <v>45</v>
      </c>
      <c r="L5" s="2">
        <f>Paramètres!B7 + SIGN(J5)*MIN(ABS(J5), K5)</f>
        <v>345</v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F5"/>
  <sheetViews>
    <sheetView tabSelected="1" workbookViewId="0">
      <selection activeCell="E14" sqref="E14"/>
    </sheetView>
  </sheetViews>
  <sheetFormatPr baseColWidth="10" defaultColWidth="9.140625" defaultRowHeight="15" x14ac:dyDescent="0.25"/>
  <cols>
    <col min="1" max="1" width="16" customWidth="1"/>
    <col min="2" max="2" width="22" customWidth="1"/>
    <col min="3" max="3" width="16" customWidth="1"/>
    <col min="4" max="4" width="26" customWidth="1"/>
    <col min="5" max="6" width="16" customWidth="1"/>
  </cols>
  <sheetData>
    <row r="1" spans="1:6" x14ac:dyDescent="0.25">
      <c r="A1" s="4" t="s">
        <v>51</v>
      </c>
      <c r="B1" s="4" t="s">
        <v>63</v>
      </c>
      <c r="C1" s="4" t="s">
        <v>61</v>
      </c>
      <c r="D1" s="4" t="s">
        <v>64</v>
      </c>
      <c r="E1" s="4" t="s">
        <v>65</v>
      </c>
      <c r="F1" s="4" t="s">
        <v>66</v>
      </c>
    </row>
    <row r="2" spans="1:6" x14ac:dyDescent="0.25">
      <c r="A2" s="2" t="s">
        <v>29</v>
      </c>
      <c r="B2" s="2">
        <f>Paramètres!B7</f>
        <v>300</v>
      </c>
      <c r="C2" s="2">
        <f>Calcul!K2</f>
        <v>45</v>
      </c>
      <c r="D2" s="2">
        <f>Calcul!L2</f>
        <v>345</v>
      </c>
      <c r="E2" s="2">
        <f>D2-B2</f>
        <v>45</v>
      </c>
      <c r="F2" s="2">
        <f>IF(B2=0,0,(D2-B2)/B2)</f>
        <v>0.15</v>
      </c>
    </row>
    <row r="3" spans="1:6" x14ac:dyDescent="0.25">
      <c r="A3" s="2" t="s">
        <v>31</v>
      </c>
      <c r="B3" s="2">
        <f>Paramètres!B7</f>
        <v>300</v>
      </c>
      <c r="C3" s="2">
        <f>Calcul!K3</f>
        <v>45</v>
      </c>
      <c r="D3" s="2">
        <f>Calcul!L3</f>
        <v>345</v>
      </c>
      <c r="E3" s="2">
        <f>D3-B3</f>
        <v>45</v>
      </c>
      <c r="F3" s="2">
        <f>IF(B3=0,0,(D3-B3)/B3)</f>
        <v>0.15</v>
      </c>
    </row>
    <row r="4" spans="1:6" x14ac:dyDescent="0.25">
      <c r="A4" s="2" t="s">
        <v>32</v>
      </c>
      <c r="B4" s="2">
        <f>Paramètres!B7</f>
        <v>300</v>
      </c>
      <c r="C4" s="2">
        <f>Calcul!K4</f>
        <v>45</v>
      </c>
      <c r="D4" s="2">
        <f>Calcul!L4</f>
        <v>345</v>
      </c>
      <c r="E4" s="2">
        <f>D4-B4</f>
        <v>45</v>
      </c>
      <c r="F4" s="2">
        <f>IF(B4=0,0,(D4-B4)/B4)</f>
        <v>0.15</v>
      </c>
    </row>
    <row r="5" spans="1:6" x14ac:dyDescent="0.25">
      <c r="A5" s="2" t="s">
        <v>33</v>
      </c>
      <c r="B5" s="2">
        <f>Paramètres!B7</f>
        <v>300</v>
      </c>
      <c r="C5" s="2">
        <f>Calcul!K5</f>
        <v>45</v>
      </c>
      <c r="D5" s="2">
        <f>Calcul!L5</f>
        <v>345</v>
      </c>
      <c r="E5" s="2">
        <f>D5-B5</f>
        <v>45</v>
      </c>
      <c r="F5" s="2">
        <f>IF(B5=0,0,(D5-B5)/B5)</f>
        <v>0.15</v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D1"/>
  <sheetViews>
    <sheetView workbookViewId="0"/>
  </sheetViews>
  <sheetFormatPr baseColWidth="10" defaultColWidth="9.140625" defaultRowHeight="15" x14ac:dyDescent="0.25"/>
  <cols>
    <col min="1" max="1" width="18" customWidth="1"/>
    <col min="2" max="2" width="26" customWidth="1"/>
    <col min="3" max="3" width="60" customWidth="1"/>
    <col min="4" max="4" width="50" customWidth="1"/>
  </cols>
  <sheetData>
    <row r="1" spans="1:4" x14ac:dyDescent="0.25">
      <c r="A1" s="5" t="s">
        <v>67</v>
      </c>
      <c r="B1" s="5" t="s">
        <v>68</v>
      </c>
      <c r="C1" s="5" t="s">
        <v>69</v>
      </c>
      <c r="D1" s="5" t="s">
        <v>70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6</vt:i4>
      </vt:variant>
    </vt:vector>
  </HeadingPairs>
  <TitlesOfParts>
    <vt:vector size="6" baseType="lpstr">
      <vt:lpstr>guide</vt:lpstr>
      <vt:lpstr>Paramètres</vt:lpstr>
      <vt:lpstr>Indices</vt:lpstr>
      <vt:lpstr>Calcul</vt:lpstr>
      <vt:lpstr>Résultats</vt:lpstr>
      <vt:lpstr>Audit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pc</cp:lastModifiedBy>
  <dcterms:created xsi:type="dcterms:W3CDTF">2025-09-24T04:57:11Z</dcterms:created>
  <dcterms:modified xsi:type="dcterms:W3CDTF">2025-09-24T05:47:36Z</dcterms:modified>
</cp:coreProperties>
</file>