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enu" sheetId="1" r:id="rId1"/>
    <sheet name="Limites" sheetId="2" r:id="rId2"/>
    <sheet name="Empilage" sheetId="3" r:id="rId3"/>
    <sheet name="Ajustements" sheetId="4" r:id="rId4"/>
    <sheet name="Capabilite" sheetId="5" r:id="rId5"/>
    <sheet name="Aide" sheetId="6" r:id="rId6"/>
  </sheets>
  <calcPr calcId="124519" fullCalcOnLoad="1"/>
</workbook>
</file>

<file path=xl/sharedStrings.xml><?xml version="1.0" encoding="utf-8"?>
<sst xmlns="http://schemas.openxmlformats.org/spreadsheetml/2006/main" count="113" uniqueCount="107">
  <si>
    <t>Calculateur Contrôle Dimensionnel – Pièces mécaniques</t>
  </si>
  <si>
    <t>Date de génération :</t>
  </si>
  <si>
    <t>2025-09-08</t>
  </si>
  <si>
    <t>Navigation rapide :</t>
  </si>
  <si>
    <t>Aller à « Limites de cotes »</t>
  </si>
  <si>
    <t>Aller à « Empilage (chaîne de cotes) »</t>
  </si>
  <si>
    <t>Aller à « Ajustements (jeu/serrement) »</t>
  </si>
  <si>
    <t>Aller à « Capabilité (Cp/Cpk) »</t>
  </si>
  <si>
    <t>Aller à « Aide &amp; conseils »</t>
  </si>
  <si>
    <t>Couleurs :</t>
  </si>
  <si>
    <t>Zone de saisie</t>
  </si>
  <si>
    <t>Résultats</t>
  </si>
  <si>
    <t>Alerte / Non conforme</t>
  </si>
  <si>
    <t>Conseil séparateur décimal :</t>
  </si>
  <si>
    <t>Selon votre Excel, remplacez les virgules des formules par des points‑virgules si nécessaire.</t>
  </si>
  <si>
    <t>Limites de cotes &amp; décision (avec incertitude)</t>
  </si>
  <si>
    <t>Paramètres</t>
  </si>
  <si>
    <t>Unité</t>
  </si>
  <si>
    <t>Cote nominale</t>
  </si>
  <si>
    <t>Tolérance +</t>
  </si>
  <si>
    <t>Tolérance –</t>
  </si>
  <si>
    <t>USL</t>
  </si>
  <si>
    <t>LSL</t>
  </si>
  <si>
    <t>mm</t>
  </si>
  <si>
    <t>Calculs</t>
  </si>
  <si>
    <t>Limite sup (USL*)</t>
  </si>
  <si>
    <t>Limite inf (LSL*)</t>
  </si>
  <si>
    <t>Plage tol.</t>
  </si>
  <si>
    <t>Nominal effectif</t>
  </si>
  <si>
    <t>Mesures &amp; décision</t>
  </si>
  <si>
    <t>Mesure</t>
  </si>
  <si>
    <t>Incertitude élargie U</t>
  </si>
  <si>
    <t>Conforme (simple)</t>
  </si>
  <si>
    <t>Décision avec incertitude</t>
  </si>
  <si>
    <t>Commentaire</t>
  </si>
  <si>
    <t>Empilage — chaîne de cotes (Worst‑Case &amp; RSS)</t>
  </si>
  <si>
    <t>Spécification d’ensemble (objectif)</t>
  </si>
  <si>
    <t>LSL (min)</t>
  </si>
  <si>
    <t>USL (max)</t>
  </si>
  <si>
    <t>Tolérance cible</t>
  </si>
  <si>
    <t>Résultats d’empilage</t>
  </si>
  <si>
    <t>Nominal Σ</t>
  </si>
  <si>
    <t>Min Σ (Worst‑Case)</t>
  </si>
  <si>
    <t>Max Σ (Worst‑Case)</t>
  </si>
  <si>
    <t>Tol. Σ WC</t>
  </si>
  <si>
    <t>Centre WC</t>
  </si>
  <si>
    <t>σ_RSS (approx.)</t>
  </si>
  <si>
    <t>Plage ±3σ</t>
  </si>
  <si>
    <t>Min Σ (±3σ)</t>
  </si>
  <si>
    <t>Max Σ (±3σ)</t>
  </si>
  <si>
    <t>Éléments</t>
  </si>
  <si>
    <t>Élément</t>
  </si>
  <si>
    <t>Sens (+/-)</t>
  </si>
  <si>
    <t>Nominal</t>
  </si>
  <si>
    <t>Tol +</t>
  </si>
  <si>
    <t>Tol –</t>
  </si>
  <si>
    <t>Min contrib.</t>
  </si>
  <si>
    <t>Max contrib.</t>
  </si>
  <si>
    <t>σ_i≈(Δ/2)/√3</t>
  </si>
  <si>
    <t>Signe(+1/‑1)</t>
  </si>
  <si>
    <t>Conformité</t>
  </si>
  <si>
    <t>Worst‑Case vs cible</t>
  </si>
  <si>
    <t>RSS (±3σ) vs cible</t>
  </si>
  <si>
    <t>Notes :</t>
  </si>
  <si>
    <t>• Saisir les tolérances avec signe (ex. Tol – = -0,02). Le sens « - » signifie qu’on soustrait la cote dans la chaîne.
• Worst‑Case : extrêmes arithmétiques. RSS : hypothèse indépendance, distribution uniforme → σ_i≈(Δ/2)/√3.</t>
  </si>
  <si>
    <t>Ajustements — jeu / serrage (déviations fournies)</t>
  </si>
  <si>
    <t>Entrées (trou / arbre)</t>
  </si>
  <si>
    <t>Nominal trou D (mm)</t>
  </si>
  <si>
    <t>ES (µm)</t>
  </si>
  <si>
    <t>EI (µm)</t>
  </si>
  <si>
    <t>Nominal arbre d (mm)</t>
  </si>
  <si>
    <t>es (µm)</t>
  </si>
  <si>
    <t>ei (µm)</t>
  </si>
  <si>
    <t>Trou max (mm)</t>
  </si>
  <si>
    <t>Trou min (mm)</t>
  </si>
  <si>
    <t>Arbre max (mm)</t>
  </si>
  <si>
    <t>Arbre min (mm)</t>
  </si>
  <si>
    <t>Jeu min (mm)</t>
  </si>
  <si>
    <t>Jeu max (mm)</t>
  </si>
  <si>
    <t>Type d’ajustement</t>
  </si>
  <si>
    <t>Astuce :</t>
  </si>
  <si>
    <t xml:space="preserve">Renseignez les déviations issues des tableaux ISO 286 (ES/EI pour le trou, es/ei pour l’arbre) en micromètres. Le calcul classe automatiquement l’ajustement en jeu / serré / transition. </t>
  </si>
  <si>
    <t>Capabilité dimensionnelle — Cp / Cpk</t>
  </si>
  <si>
    <t>Spécification</t>
  </si>
  <si>
    <t>Données (coller vos mesures en C11:C210)</t>
  </si>
  <si>
    <t>n</t>
  </si>
  <si>
    <t>Moyenne</t>
  </si>
  <si>
    <t>Écart-type (σ)</t>
  </si>
  <si>
    <t>Min</t>
  </si>
  <si>
    <t>Max</t>
  </si>
  <si>
    <t>Cp</t>
  </si>
  <si>
    <t>Cpk</t>
  </si>
  <si>
    <t>KPI</t>
  </si>
  <si>
    <t xml:space="preserve"> Cp </t>
  </si>
  <si>
    <t xml:space="preserve"> Cpk </t>
  </si>
  <si>
    <t>Copiez vos données dans C11:C210. Les indices utilisent σ court terme (STDEV.S). Pour Pp/Ppk (long terme), remplacez σ par STDEV.P ou utilisez des données regroupées par période.</t>
  </si>
  <si>
    <t>Aide &amp; Conseils d’utilisation</t>
  </si>
  <si>
    <t>1) Limites de cotes :</t>
  </si>
  <si>
    <t>• Renseignez nominal et tolérances (ou directement USL/LSL). La décision simple et avec incertitude s’affiche pour chaque mesure.</t>
  </si>
  <si>
    <t>2) Empilage :</t>
  </si>
  <si>
    <t>• Indiquez le sens (+/-), le nominal et tolérances signées (ex. Tol – = -0,02). Worst‑Case et RSS sont comparés à la cible.</t>
  </si>
  <si>
    <t>3) Ajustements :</t>
  </si>
  <si>
    <t>• Entrez les déviations ES/EI (trou) et es/ei (arbre) en µm. Le calcul classe l’ajustement (jeu/serré/transition).</t>
  </si>
  <si>
    <t>4) Capabilité :</t>
  </si>
  <si>
    <t>• Collez vos mesures en C11:C210 ; ajustez USL/LSL ; l’outil calcule Cp/Cpk et colore le résultat selon les seuils.</t>
  </si>
  <si>
    <t>Astuce séparateurs :</t>
  </si>
  <si>
    <t>• Si Excel utilise « ; » dans les formules, remplacez les virgules des formules par des points‑virgules.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</si>
</sst>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"/>
  </numFmts>
  <fonts count="7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555555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3" borderId="1" xfId="0" applyFont="1" applyFill="1" applyBorder="1"/>
    <xf numFmtId="0" fontId="0" fillId="0" borderId="1" xfId="0" applyBorder="1"/>
    <xf numFmtId="0" fontId="3" fillId="0" borderId="0" xfId="0" applyFont="1"/>
    <xf numFmtId="0" fontId="0" fillId="4" borderId="1" xfId="0" applyFill="1" applyBorder="1"/>
    <xf numFmtId="0" fontId="4" fillId="5" borderId="1" xfId="0" applyFont="1" applyFill="1" applyBorder="1"/>
    <xf numFmtId="0" fontId="4" fillId="6" borderId="1" xfId="0" applyFont="1" applyFill="1" applyBorder="1"/>
    <xf numFmtId="0" fontId="5" fillId="0" borderId="0" xfId="0" applyFont="1"/>
    <xf numFmtId="0" fontId="4" fillId="7" borderId="1" xfId="0" applyFont="1" applyFill="1" applyBorder="1"/>
    <xf numFmtId="164" fontId="0" fillId="0" borderId="1" xfId="0" applyNumberFormat="1" applyBorder="1"/>
    <xf numFmtId="0" fontId="6" fillId="0" borderId="1" xfId="0" applyFont="1" applyBorder="1" applyAlignment="1">
      <alignment horizontal="center" vertical="center"/>
    </xf>
    <xf numFmtId="165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3">
    <dxf>
      <font>
        <b/>
      </font>
      <fill>
        <patternFill>
          <bgColor rgb="FFE2F0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8CBA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FE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D21"/>
  <sheetViews>
    <sheetView tabSelected="1" workbookViewId="0"/>
  </sheetViews>
  <sheetFormatPr defaultRowHeight="15"/>
  <cols>
    <col min="1" max="1" width="3.7109375" customWidth="1"/>
    <col min="2" max="4" width="42.7109375" customWidth="1"/>
  </cols>
  <sheetData>
    <row r="2" spans="2:4">
      <c r="B2" s="1" t="s">
        <v>0</v>
      </c>
      <c r="C2" s="1"/>
      <c r="D2" s="1"/>
    </row>
    <row r="3" spans="2:4">
      <c r="B3" s="1"/>
      <c r="C3" s="1"/>
      <c r="D3" s="1"/>
    </row>
    <row r="5" spans="2:4">
      <c r="B5" s="2" t="s">
        <v>1</v>
      </c>
      <c r="C5" s="3" t="s">
        <v>2</v>
      </c>
    </row>
    <row r="7" spans="2:4">
      <c r="B7" s="2" t="s">
        <v>3</v>
      </c>
    </row>
    <row r="8" spans="2:4">
      <c r="B8" s="4" t="s">
        <v>4</v>
      </c>
    </row>
    <row r="9" spans="2:4">
      <c r="B9" s="4" t="s">
        <v>5</v>
      </c>
    </row>
    <row r="10" spans="2:4">
      <c r="B10" s="4" t="s">
        <v>6</v>
      </c>
    </row>
    <row r="11" spans="2:4">
      <c r="B11" s="4" t="s">
        <v>7</v>
      </c>
    </row>
    <row r="12" spans="2:4">
      <c r="B12" s="4" t="s">
        <v>8</v>
      </c>
    </row>
    <row r="14" spans="2:4">
      <c r="B14" s="2" t="s">
        <v>9</v>
      </c>
    </row>
    <row r="15" spans="2:4">
      <c r="B15" s="5" t="s">
        <v>10</v>
      </c>
      <c r="C15" s="6" t="s">
        <v>11</v>
      </c>
      <c r="D15" s="7" t="s">
        <v>12</v>
      </c>
    </row>
    <row r="17" spans="2:4">
      <c r="B17" s="2" t="s">
        <v>13</v>
      </c>
    </row>
    <row r="18" spans="2:4">
      <c r="B18" s="8" t="s">
        <v>14</v>
      </c>
      <c r="C18" s="8"/>
      <c r="D18" s="8"/>
    </row>
    <row r="19" spans="2:4">
      <c r="B19" s="8"/>
      <c r="C19" s="8"/>
      <c r="D19" s="8"/>
    </row>
    <row r="20" spans="2:4">
      <c r="B20" s="8"/>
      <c r="C20" s="8"/>
      <c r="D20" s="8"/>
    </row>
    <row r="21" spans="2:4">
      <c r="B21" s="8"/>
      <c r="C21" s="8"/>
      <c r="D21" s="8"/>
    </row>
  </sheetData>
  <mergeCells count="2">
    <mergeCell ref="B2:D3"/>
    <mergeCell ref="B18:D21"/>
  </mergeCells>
  <hyperlinks>
    <hyperlink ref="B8" location="'Limites'!A1" display="Aller à « Limites de cotes »"/>
    <hyperlink ref="B9" location="'Empilage'!A1" display="Aller à « Empilage (chaîne de cotes) »"/>
    <hyperlink ref="B10" location="'Ajustements'!A1" display="Aller à « Ajustements (jeu/serrement) »"/>
    <hyperlink ref="B11" location="'Capabilite'!A1" display="Aller à « Capabilité (Cp/Cpk) »"/>
    <hyperlink ref="B12" location="'Aide'!A1" display="Aller à « Aide &amp; conseils »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G2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.7109375" customWidth="1"/>
    <col min="2" max="2" width="38.7109375" customWidth="1"/>
    <col min="3" max="6" width="18.7109375" customWidth="1"/>
  </cols>
  <sheetData>
    <row r="2" spans="2:7">
      <c r="B2" s="1" t="s">
        <v>15</v>
      </c>
      <c r="C2" s="1"/>
      <c r="D2" s="1"/>
      <c r="E2" s="1"/>
      <c r="F2" s="1"/>
    </row>
    <row r="3" spans="2:7">
      <c r="B3" s="1"/>
      <c r="C3" s="1"/>
      <c r="D3" s="1"/>
      <c r="E3" s="1"/>
      <c r="F3" s="1"/>
    </row>
    <row r="5" spans="2:7">
      <c r="B5" s="2" t="s">
        <v>16</v>
      </c>
    </row>
    <row r="6" spans="2:7">
      <c r="B6" s="9" t="s">
        <v>17</v>
      </c>
      <c r="C6" s="9" t="s">
        <v>18</v>
      </c>
      <c r="D6" s="9" t="s">
        <v>19</v>
      </c>
      <c r="E6" s="9" t="s">
        <v>20</v>
      </c>
      <c r="F6" s="9" t="s">
        <v>21</v>
      </c>
      <c r="G6" s="9" t="s">
        <v>22</v>
      </c>
    </row>
    <row r="7" spans="2:7">
      <c r="B7" s="5" t="s">
        <v>23</v>
      </c>
      <c r="C7" s="5">
        <v>10</v>
      </c>
      <c r="D7" s="5">
        <v>0.05</v>
      </c>
      <c r="E7" s="5">
        <v>-0.02</v>
      </c>
      <c r="F7" s="5"/>
      <c r="G7" s="5"/>
    </row>
    <row r="9" spans="2:7">
      <c r="B9" s="2" t="s">
        <v>24</v>
      </c>
    </row>
    <row r="10" spans="2:7">
      <c r="B10" s="9" t="s">
        <v>25</v>
      </c>
      <c r="C10" s="9" t="s">
        <v>26</v>
      </c>
      <c r="D10" s="9" t="s">
        <v>27</v>
      </c>
      <c r="E10" s="9" t="s">
        <v>28</v>
      </c>
    </row>
    <row r="11" spans="2:7">
      <c r="B11" s="10">
        <f>IF(F7&lt;&gt;"",F7,C7+D7)</f>
        <v>0</v>
      </c>
      <c r="C11" s="10">
        <f>IF(G7&lt;&gt;"",G7,C7+E7)</f>
        <v>0</v>
      </c>
      <c r="D11" s="10">
        <f>B11-C11</f>
        <v>0</v>
      </c>
      <c r="E11" s="10">
        <f>C7</f>
        <v>0</v>
      </c>
    </row>
    <row r="13" spans="2:7">
      <c r="B13" s="2" t="s">
        <v>29</v>
      </c>
    </row>
    <row r="14" spans="2:7">
      <c r="B14" s="9" t="s">
        <v>30</v>
      </c>
      <c r="C14" s="9" t="s">
        <v>31</v>
      </c>
      <c r="D14" s="9" t="s">
        <v>32</v>
      </c>
      <c r="E14" s="9" t="s">
        <v>33</v>
      </c>
      <c r="F14" s="9" t="s">
        <v>34</v>
      </c>
    </row>
    <row r="15" spans="2:7">
      <c r="B15" s="5"/>
      <c r="C15" s="5">
        <v>0.005</v>
      </c>
      <c r="D15" s="3">
        <f>IF(AND($C$11&lt;&gt;"",$B$11&lt;&gt;"",B15&gt;= $C$11, B15&lt;= $B$11), "OK", IF(B15="","", "NOK"))</f>
        <v>0</v>
      </c>
      <c r="E15" s="3">
        <f>IF(B15="","", IF(AND(B15+C15&lt;= $B$11, B15-C15&gt;= $C$11), "Accepter", IF(OR(B15&gt;$B$11, B15&lt;$C$11), "Rejeter", "Inconclu")))</f>
        <v>0</v>
      </c>
      <c r="F15" s="3"/>
    </row>
    <row r="16" spans="2:7">
      <c r="B16" s="5"/>
      <c r="C16" s="5">
        <v>0.005</v>
      </c>
      <c r="D16" s="3">
        <f>IF(AND($C$11&lt;&gt;"",$B$11&lt;&gt;"",B16&gt;= $C$11, B16&lt;= $B$11), "OK", IF(B16="","", "NOK"))</f>
        <v>0</v>
      </c>
      <c r="E16" s="3">
        <f>IF(B16="","", IF(AND(B16+C16&lt;= $B$11, B16-C16&gt;= $C$11), "Accepter", IF(OR(B16&gt;$B$11, B16&lt;$C$11), "Rejeter", "Inconclu")))</f>
        <v>0</v>
      </c>
      <c r="F16" s="3"/>
    </row>
    <row r="17" spans="2:6">
      <c r="B17" s="5"/>
      <c r="C17" s="5">
        <v>0.005</v>
      </c>
      <c r="D17" s="3">
        <f>IF(AND($C$11&lt;&gt;"",$B$11&lt;&gt;"",B17&gt;= $C$11, B17&lt;= $B$11), "OK", IF(B17="","", "NOK"))</f>
        <v>0</v>
      </c>
      <c r="E17" s="3">
        <f>IF(B17="","", IF(AND(B17+C17&lt;= $B$11, B17-C17&gt;= $C$11), "Accepter", IF(OR(B17&gt;$B$11, B17&lt;$C$11), "Rejeter", "Inconclu")))</f>
        <v>0</v>
      </c>
      <c r="F17" s="3"/>
    </row>
    <row r="18" spans="2:6">
      <c r="B18" s="5"/>
      <c r="C18" s="5">
        <v>0.005</v>
      </c>
      <c r="D18" s="3">
        <f>IF(AND($C$11&lt;&gt;"",$B$11&lt;&gt;"",B18&gt;= $C$11, B18&lt;= $B$11), "OK", IF(B18="","", "NOK"))</f>
        <v>0</v>
      </c>
      <c r="E18" s="3">
        <f>IF(B18="","", IF(AND(B18+C18&lt;= $B$11, B18-C18&gt;= $C$11), "Accepter", IF(OR(B18&gt;$B$11, B18&lt;$C$11), "Rejeter", "Inconclu")))</f>
        <v>0</v>
      </c>
      <c r="F18" s="3"/>
    </row>
    <row r="19" spans="2:6">
      <c r="B19" s="5"/>
      <c r="C19" s="5">
        <v>0.005</v>
      </c>
      <c r="D19" s="3">
        <f>IF(AND($C$11&lt;&gt;"",$B$11&lt;&gt;"",B19&gt;= $C$11, B19&lt;= $B$11), "OK", IF(B19="","", "NOK"))</f>
        <v>0</v>
      </c>
      <c r="E19" s="3">
        <f>IF(B19="","", IF(AND(B19+C19&lt;= $B$11, B19-C19&gt;= $C$11), "Accepter", IF(OR(B19&gt;$B$11, B19&lt;$C$11), "Rejeter", "Inconclu")))</f>
        <v>0</v>
      </c>
      <c r="F19" s="3"/>
    </row>
    <row r="20" spans="2:6">
      <c r="B20" s="5"/>
      <c r="C20" s="5">
        <v>0.005</v>
      </c>
      <c r="D20" s="3">
        <f>IF(AND($C$11&lt;&gt;"",$B$11&lt;&gt;"",B20&gt;= $C$11, B20&lt;= $B$11), "OK", IF(B20="","", "NOK"))</f>
        <v>0</v>
      </c>
      <c r="E20" s="3">
        <f>IF(B20="","", IF(AND(B20+C20&lt;= $B$11, B20-C20&gt;= $C$11), "Accepter", IF(OR(B20&gt;$B$11, B20&lt;$C$11), "Rejeter", "Inconclu")))</f>
        <v>0</v>
      </c>
      <c r="F20" s="3"/>
    </row>
    <row r="21" spans="2:6">
      <c r="B21" s="5"/>
      <c r="C21" s="5">
        <v>0.005</v>
      </c>
      <c r="D21" s="3">
        <f>IF(AND($C$11&lt;&gt;"",$B$11&lt;&gt;"",B21&gt;= $C$11, B21&lt;= $B$11), "OK", IF(B21="","", "NOK"))</f>
        <v>0</v>
      </c>
      <c r="E21" s="3">
        <f>IF(B21="","", IF(AND(B21+C21&lt;= $B$11, B21-C21&gt;= $C$11), "Accepter", IF(OR(B21&gt;$B$11, B21&lt;$C$11), "Rejeter", "Inconclu")))</f>
        <v>0</v>
      </c>
      <c r="F21" s="3"/>
    </row>
    <row r="22" spans="2:6">
      <c r="B22" s="5"/>
      <c r="C22" s="5">
        <v>0.005</v>
      </c>
      <c r="D22" s="3">
        <f>IF(AND($C$11&lt;&gt;"",$B$11&lt;&gt;"",B22&gt;= $C$11, B22&lt;= $B$11), "OK", IF(B22="","", "NOK"))</f>
        <v>0</v>
      </c>
      <c r="E22" s="3">
        <f>IF(B22="","", IF(AND(B22+C22&lt;= $B$11, B22-C22&gt;= $C$11), "Accepter", IF(OR(B22&gt;$B$11, B22&lt;$C$11), "Rejeter", "Inconclu")))</f>
        <v>0</v>
      </c>
      <c r="F22" s="3"/>
    </row>
    <row r="23" spans="2:6">
      <c r="B23" s="5"/>
      <c r="C23" s="5">
        <v>0.005</v>
      </c>
      <c r="D23" s="3">
        <f>IF(AND($C$11&lt;&gt;"",$B$11&lt;&gt;"",B23&gt;= $C$11, B23&lt;= $B$11), "OK", IF(B23="","", "NOK"))</f>
        <v>0</v>
      </c>
      <c r="E23" s="3">
        <f>IF(B23="","", IF(AND(B23+C23&lt;= $B$11, B23-C23&gt;= $C$11), "Accepter", IF(OR(B23&gt;$B$11, B23&lt;$C$11), "Rejeter", "Inconclu")))</f>
        <v>0</v>
      </c>
      <c r="F23" s="3"/>
    </row>
    <row r="24" spans="2:6">
      <c r="B24" s="5"/>
      <c r="C24" s="5">
        <v>0.005</v>
      </c>
      <c r="D24" s="3">
        <f>IF(AND($C$11&lt;&gt;"",$B$11&lt;&gt;"",B24&gt;= $C$11, B24&lt;= $B$11), "OK", IF(B24="","", "NOK"))</f>
        <v>0</v>
      </c>
      <c r="E24" s="3">
        <f>IF(B24="","", IF(AND(B24+C24&lt;= $B$11, B24-C24&gt;= $C$11), "Accepter", IF(OR(B24&gt;$B$11, B24&lt;$C$11), "Rejeter", "Inconclu")))</f>
        <v>0</v>
      </c>
      <c r="F24" s="3"/>
    </row>
    <row r="25" spans="2:6">
      <c r="B25" s="5"/>
      <c r="C25" s="5">
        <v>0.005</v>
      </c>
      <c r="D25" s="3">
        <f>IF(AND($C$11&lt;&gt;"",$B$11&lt;&gt;"",B25&gt;= $C$11, B25&lt;= $B$11), "OK", IF(B25="","", "NOK"))</f>
        <v>0</v>
      </c>
      <c r="E25" s="3">
        <f>IF(B25="","", IF(AND(B25+C25&lt;= $B$11, B25-C25&gt;= $C$11), "Accepter", IF(OR(B25&gt;$B$11, B25&lt;$C$11), "Rejeter", "Inconclu")))</f>
        <v>0</v>
      </c>
      <c r="F25" s="3"/>
    </row>
    <row r="26" spans="2:6">
      <c r="B26" s="5"/>
      <c r="C26" s="5">
        <v>0.005</v>
      </c>
      <c r="D26" s="3">
        <f>IF(AND($C$11&lt;&gt;"",$B$11&lt;&gt;"",B26&gt;= $C$11, B26&lt;= $B$11), "OK", IF(B26="","", "NOK"))</f>
        <v>0</v>
      </c>
      <c r="E26" s="3">
        <f>IF(B26="","", IF(AND(B26+C26&lt;= $B$11, B26-C26&gt;= $C$11), "Accepter", IF(OR(B26&gt;$B$11, B26&lt;$C$11), "Rejeter", "Inconclu")))</f>
        <v>0</v>
      </c>
      <c r="F26" s="3"/>
    </row>
    <row r="27" spans="2:6">
      <c r="B27" s="5"/>
      <c r="C27" s="5">
        <v>0.005</v>
      </c>
      <c r="D27" s="3">
        <f>IF(AND($C$11&lt;&gt;"",$B$11&lt;&gt;"",B27&gt;= $C$11, B27&lt;= $B$11), "OK", IF(B27="","", "NOK"))</f>
        <v>0</v>
      </c>
      <c r="E27" s="3">
        <f>IF(B27="","", IF(AND(B27+C27&lt;= $B$11, B27-C27&gt;= $C$11), "Accepter", IF(OR(B27&gt;$B$11, B27&lt;$C$11), "Rejeter", "Inconclu")))</f>
        <v>0</v>
      </c>
      <c r="F27" s="3"/>
    </row>
    <row r="28" spans="2:6">
      <c r="B28" s="5"/>
      <c r="C28" s="5">
        <v>0.005</v>
      </c>
      <c r="D28" s="3">
        <f>IF(AND($C$11&lt;&gt;"",$B$11&lt;&gt;"",B28&gt;= $C$11, B28&lt;= $B$11), "OK", IF(B28="","", "NOK"))</f>
        <v>0</v>
      </c>
      <c r="E28" s="3">
        <f>IF(B28="","", IF(AND(B28+C28&lt;= $B$11, B28-C28&gt;= $C$11), "Accepter", IF(OR(B28&gt;$B$11, B28&lt;$C$11), "Rejeter", "Inconclu")))</f>
        <v>0</v>
      </c>
      <c r="F28" s="3"/>
    </row>
    <row r="29" spans="2:6">
      <c r="B29" s="5"/>
      <c r="C29" s="5">
        <v>0.005</v>
      </c>
      <c r="D29" s="3">
        <f>IF(AND($C$11&lt;&gt;"",$B$11&lt;&gt;"",B29&gt;= $C$11, B29&lt;= $B$11), "OK", IF(B29="","", "NOK"))</f>
        <v>0</v>
      </c>
      <c r="E29" s="3">
        <f>IF(B29="","", IF(AND(B29+C29&lt;= $B$11, B29-C29&gt;= $C$11), "Accepter", IF(OR(B29&gt;$B$11, B29&lt;$C$11), "Rejeter", "Inconclu")))</f>
        <v>0</v>
      </c>
      <c r="F29" s="3"/>
    </row>
  </sheetData>
  <mergeCells count="1">
    <mergeCell ref="B2:F3"/>
  </mergeCells>
  <conditionalFormatting sqref="D15:D29">
    <cfRule type="containsText" dxfId="0" priority="1" operator="containsText" text="OK">
      <formula>NOT(ISERROR(SEARCH("OK",D15)))</formula>
    </cfRule>
    <cfRule type="containsText" dxfId="1" priority="2" operator="containsText" text="NOK">
      <formula>NOT(ISERROR(SEARCH("NOK",D15)))</formula>
    </cfRule>
  </conditionalFormatting>
  <conditionalFormatting sqref="E15:E29">
    <cfRule type="containsText" dxfId="0" priority="3" operator="containsText" text="Accepter">
      <formula>NOT(ISERROR(SEARCH("Accepter",E15)))</formula>
    </cfRule>
    <cfRule type="containsText" dxfId="1" priority="4" operator="containsText" text="Rejeter">
      <formula>NOT(ISERROR(SEARCH("Rejeter",E15)))</formula>
    </cfRule>
    <cfRule type="containsText" dxfId="2" priority="5" operator="containsText" text="Inconclu">
      <formula>NOT(ISERROR(SEARCH("Inconclu",E15)))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N32"/>
  <sheetViews>
    <sheetView workbookViewId="0">
      <pane ySplit="9" topLeftCell="A10" activePane="bottomLeft" state="frozen"/>
      <selection pane="bottomLeft"/>
    </sheetView>
  </sheetViews>
  <sheetFormatPr defaultRowHeight="15"/>
  <cols>
    <col min="1" max="1" width="2.7109375" customWidth="1"/>
    <col min="2" max="2" width="34.7109375" customWidth="1"/>
    <col min="3" max="10" width="14.7109375" customWidth="1"/>
    <col min="11" max="14" width="16.7109375" customWidth="1"/>
  </cols>
  <sheetData>
    <row r="2" spans="2:14">
      <c r="B2" s="1" t="s">
        <v>35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2:1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5" spans="2:14">
      <c r="B5" s="2" t="s">
        <v>36</v>
      </c>
      <c r="F5" s="2" t="s">
        <v>40</v>
      </c>
    </row>
    <row r="6" spans="2:14">
      <c r="B6" s="9" t="s">
        <v>37</v>
      </c>
      <c r="C6" s="9" t="s">
        <v>38</v>
      </c>
      <c r="D6" s="9" t="s">
        <v>39</v>
      </c>
      <c r="F6" s="9" t="s">
        <v>41</v>
      </c>
      <c r="G6" s="9" t="s">
        <v>42</v>
      </c>
      <c r="H6" s="9" t="s">
        <v>43</v>
      </c>
      <c r="I6" s="9" t="s">
        <v>44</v>
      </c>
      <c r="J6" s="9" t="s">
        <v>45</v>
      </c>
      <c r="K6" s="9" t="s">
        <v>46</v>
      </c>
      <c r="L6" s="9" t="s">
        <v>47</v>
      </c>
      <c r="M6" s="9" t="s">
        <v>48</v>
      </c>
      <c r="N6" s="9" t="s">
        <v>49</v>
      </c>
    </row>
    <row r="7" spans="2:14">
      <c r="B7" s="5">
        <v>99.90000000000001</v>
      </c>
      <c r="C7" s="5">
        <v>100.1</v>
      </c>
      <c r="D7" s="10">
        <f>C7-B7</f>
        <v>0</v>
      </c>
      <c r="F7" s="10">
        <f>SUMPRODUCT(J11:J22,D11:D22)</f>
        <v>0</v>
      </c>
      <c r="G7" s="10">
        <f>SUM(G11:G22)</f>
        <v>0</v>
      </c>
      <c r="H7" s="10">
        <f>SUM(H11:H22)</f>
        <v>0</v>
      </c>
      <c r="I7" s="10">
        <f>H7-G7</f>
        <v>0</v>
      </c>
      <c r="J7" s="10">
        <f>(H7+G7)/2</f>
        <v>0</v>
      </c>
      <c r="K7" s="10">
        <f>SQRT(SUMPRODUCT(I11:I22,I11:I22))</f>
        <v>0</v>
      </c>
      <c r="L7" s="10">
        <f>6*K7</f>
        <v>0</v>
      </c>
      <c r="M7" s="10">
        <f>F7-3*K7</f>
        <v>0</v>
      </c>
      <c r="N7" s="10">
        <f>F7+3*K7</f>
        <v>0</v>
      </c>
    </row>
    <row r="9" spans="2:14">
      <c r="B9" s="2" t="s">
        <v>50</v>
      </c>
    </row>
    <row r="10" spans="2:14">
      <c r="B10" s="9" t="s">
        <v>51</v>
      </c>
      <c r="C10" s="9" t="s">
        <v>52</v>
      </c>
      <c r="D10" s="9" t="s">
        <v>53</v>
      </c>
      <c r="E10" s="9" t="s">
        <v>54</v>
      </c>
      <c r="F10" s="9" t="s">
        <v>55</v>
      </c>
      <c r="G10" s="9" t="s">
        <v>56</v>
      </c>
      <c r="H10" s="9" t="s">
        <v>57</v>
      </c>
      <c r="I10" s="9" t="s">
        <v>58</v>
      </c>
      <c r="J10" s="9" t="s">
        <v>59</v>
      </c>
    </row>
    <row r="11" spans="2:14">
      <c r="B11" s="3"/>
      <c r="D11" s="5"/>
      <c r="E11" s="5"/>
      <c r="F11" s="5"/>
      <c r="G11" s="10">
        <f>IF(C11="","", IF(C11="+", D11+IF(F11="",0,F11), -(D11+IF(E11="",0,E11))))</f>
        <v>0</v>
      </c>
      <c r="H11" s="10">
        <f>IF(C11="","", IF(C11="+", D11+IF(E11="",0,E11), -(D11+IF(F11="",0,F11))))</f>
        <v>0</v>
      </c>
      <c r="I11" s="10">
        <f>IF(OR(E11="",F11=""),"", (ABS(E11-F11)/2)/SQRT(3))</f>
        <v>0</v>
      </c>
      <c r="J11" s="3">
        <f>IF(C11="","+", IF(C11="+",1,-1))</f>
        <v>0</v>
      </c>
    </row>
    <row r="12" spans="2:14">
      <c r="B12" s="3"/>
      <c r="D12" s="5"/>
      <c r="E12" s="5"/>
      <c r="F12" s="5"/>
      <c r="G12" s="10">
        <f>IF(C12="","", IF(C12="+", D12+IF(F12="",0,F12), -(D12+IF(E12="",0,E12))))</f>
        <v>0</v>
      </c>
      <c r="H12" s="10">
        <f>IF(C12="","", IF(C12="+", D12+IF(E12="",0,E12), -(D12+IF(F12="",0,F12))))</f>
        <v>0</v>
      </c>
      <c r="I12" s="10">
        <f>IF(OR(E12="",F12=""),"", (ABS(E12-F12)/2)/SQRT(3))</f>
        <v>0</v>
      </c>
      <c r="J12" s="3">
        <f>IF(C12="","+", IF(C12="+",1,-1))</f>
        <v>0</v>
      </c>
    </row>
    <row r="13" spans="2:14">
      <c r="B13" s="3"/>
      <c r="D13" s="5"/>
      <c r="E13" s="5"/>
      <c r="F13" s="5"/>
      <c r="G13" s="10">
        <f>IF(C13="","", IF(C13="+", D13+IF(F13="",0,F13), -(D13+IF(E13="",0,E13))))</f>
        <v>0</v>
      </c>
      <c r="H13" s="10">
        <f>IF(C13="","", IF(C13="+", D13+IF(E13="",0,E13), -(D13+IF(F13="",0,F13))))</f>
        <v>0</v>
      </c>
      <c r="I13" s="10">
        <f>IF(OR(E13="",F13=""),"", (ABS(E13-F13)/2)/SQRT(3))</f>
        <v>0</v>
      </c>
      <c r="J13" s="3">
        <f>IF(C13="","+", IF(C13="+",1,-1))</f>
        <v>0</v>
      </c>
    </row>
    <row r="14" spans="2:14">
      <c r="B14" s="3"/>
      <c r="D14" s="5"/>
      <c r="E14" s="5"/>
      <c r="F14" s="5"/>
      <c r="G14" s="10">
        <f>IF(C14="","", IF(C14="+", D14+IF(F14="",0,F14), -(D14+IF(E14="",0,E14))))</f>
        <v>0</v>
      </c>
      <c r="H14" s="10">
        <f>IF(C14="","", IF(C14="+", D14+IF(E14="",0,E14), -(D14+IF(F14="",0,F14))))</f>
        <v>0</v>
      </c>
      <c r="I14" s="10">
        <f>IF(OR(E14="",F14=""),"", (ABS(E14-F14)/2)/SQRT(3))</f>
        <v>0</v>
      </c>
      <c r="J14" s="3">
        <f>IF(C14="","+", IF(C14="+",1,-1))</f>
        <v>0</v>
      </c>
    </row>
    <row r="15" spans="2:14">
      <c r="B15" s="3"/>
      <c r="D15" s="5"/>
      <c r="E15" s="5"/>
      <c r="F15" s="5"/>
      <c r="G15" s="10">
        <f>IF(C15="","", IF(C15="+", D15+IF(F15="",0,F15), -(D15+IF(E15="",0,E15))))</f>
        <v>0</v>
      </c>
      <c r="H15" s="10">
        <f>IF(C15="","", IF(C15="+", D15+IF(E15="",0,E15), -(D15+IF(F15="",0,F15))))</f>
        <v>0</v>
      </c>
      <c r="I15" s="10">
        <f>IF(OR(E15="",F15=""),"", (ABS(E15-F15)/2)/SQRT(3))</f>
        <v>0</v>
      </c>
      <c r="J15" s="3">
        <f>IF(C15="","+", IF(C15="+",1,-1))</f>
        <v>0</v>
      </c>
    </row>
    <row r="16" spans="2:14">
      <c r="B16" s="3"/>
      <c r="D16" s="5"/>
      <c r="E16" s="5"/>
      <c r="F16" s="5"/>
      <c r="G16" s="10">
        <f>IF(C16="","", IF(C16="+", D16+IF(F16="",0,F16), -(D16+IF(E16="",0,E16))))</f>
        <v>0</v>
      </c>
      <c r="H16" s="10">
        <f>IF(C16="","", IF(C16="+", D16+IF(E16="",0,E16), -(D16+IF(F16="",0,F16))))</f>
        <v>0</v>
      </c>
      <c r="I16" s="10">
        <f>IF(OR(E16="",F16=""),"", (ABS(E16-F16)/2)/SQRT(3))</f>
        <v>0</v>
      </c>
      <c r="J16" s="3">
        <f>IF(C16="","+", IF(C16="+",1,-1))</f>
        <v>0</v>
      </c>
    </row>
    <row r="17" spans="2:14">
      <c r="B17" s="3"/>
      <c r="D17" s="5"/>
      <c r="E17" s="5"/>
      <c r="F17" s="5"/>
      <c r="G17" s="10">
        <f>IF(C17="","", IF(C17="+", D17+IF(F17="",0,F17), -(D17+IF(E17="",0,E17))))</f>
        <v>0</v>
      </c>
      <c r="H17" s="10">
        <f>IF(C17="","", IF(C17="+", D17+IF(E17="",0,E17), -(D17+IF(F17="",0,F17))))</f>
        <v>0</v>
      </c>
      <c r="I17" s="10">
        <f>IF(OR(E17="",F17=""),"", (ABS(E17-F17)/2)/SQRT(3))</f>
        <v>0</v>
      </c>
      <c r="J17" s="3">
        <f>IF(C17="","+", IF(C17="+",1,-1))</f>
        <v>0</v>
      </c>
    </row>
    <row r="18" spans="2:14">
      <c r="B18" s="3"/>
      <c r="D18" s="5"/>
      <c r="E18" s="5"/>
      <c r="F18" s="5"/>
      <c r="G18" s="10">
        <f>IF(C18="","", IF(C18="+", D18+IF(F18="",0,F18), -(D18+IF(E18="",0,E18))))</f>
        <v>0</v>
      </c>
      <c r="H18" s="10">
        <f>IF(C18="","", IF(C18="+", D18+IF(E18="",0,E18), -(D18+IF(F18="",0,F18))))</f>
        <v>0</v>
      </c>
      <c r="I18" s="10">
        <f>IF(OR(E18="",F18=""),"", (ABS(E18-F18)/2)/SQRT(3))</f>
        <v>0</v>
      </c>
      <c r="J18" s="3">
        <f>IF(C18="","+", IF(C18="+",1,-1))</f>
        <v>0</v>
      </c>
    </row>
    <row r="19" spans="2:14">
      <c r="B19" s="3"/>
      <c r="D19" s="5"/>
      <c r="E19" s="5"/>
      <c r="F19" s="5"/>
      <c r="G19" s="10">
        <f>IF(C19="","", IF(C19="+", D19+IF(F19="",0,F19), -(D19+IF(E19="",0,E19))))</f>
        <v>0</v>
      </c>
      <c r="H19" s="10">
        <f>IF(C19="","", IF(C19="+", D19+IF(E19="",0,E19), -(D19+IF(F19="",0,F19))))</f>
        <v>0</v>
      </c>
      <c r="I19" s="10">
        <f>IF(OR(E19="",F19=""),"", (ABS(E19-F19)/2)/SQRT(3))</f>
        <v>0</v>
      </c>
      <c r="J19" s="3">
        <f>IF(C19="","+", IF(C19="+",1,-1))</f>
        <v>0</v>
      </c>
    </row>
    <row r="20" spans="2:14">
      <c r="B20" s="3"/>
      <c r="D20" s="5"/>
      <c r="E20" s="5"/>
      <c r="F20" s="5"/>
      <c r="G20" s="10">
        <f>IF(C20="","", IF(C20="+", D20+IF(F20="",0,F20), -(D20+IF(E20="",0,E20))))</f>
        <v>0</v>
      </c>
      <c r="H20" s="10">
        <f>IF(C20="","", IF(C20="+", D20+IF(E20="",0,E20), -(D20+IF(F20="",0,F20))))</f>
        <v>0</v>
      </c>
      <c r="I20" s="10">
        <f>IF(OR(E20="",F20=""),"", (ABS(E20-F20)/2)/SQRT(3))</f>
        <v>0</v>
      </c>
      <c r="J20" s="3">
        <f>IF(C20="","+", IF(C20="+",1,-1))</f>
        <v>0</v>
      </c>
    </row>
    <row r="21" spans="2:14">
      <c r="B21" s="3"/>
      <c r="D21" s="5"/>
      <c r="E21" s="5"/>
      <c r="F21" s="5"/>
      <c r="G21" s="10">
        <f>IF(C21="","", IF(C21="+", D21+IF(F21="",0,F21), -(D21+IF(E21="",0,E21))))</f>
        <v>0</v>
      </c>
      <c r="H21" s="10">
        <f>IF(C21="","", IF(C21="+", D21+IF(E21="",0,E21), -(D21+IF(F21="",0,F21))))</f>
        <v>0</v>
      </c>
      <c r="I21" s="10">
        <f>IF(OR(E21="",F21=""),"", (ABS(E21-F21)/2)/SQRT(3))</f>
        <v>0</v>
      </c>
      <c r="J21" s="3">
        <f>IF(C21="","+", IF(C21="+",1,-1))</f>
        <v>0</v>
      </c>
    </row>
    <row r="22" spans="2:14">
      <c r="B22" s="3"/>
      <c r="D22" s="5"/>
      <c r="E22" s="5"/>
      <c r="F22" s="5"/>
      <c r="G22" s="10">
        <f>IF(C22="","", IF(C22="+", D22+IF(F22="",0,F22), -(D22+IF(E22="",0,E22))))</f>
        <v>0</v>
      </c>
      <c r="H22" s="10">
        <f>IF(C22="","", IF(C22="+", D22+IF(E22="",0,E22), -(D22+IF(F22="",0,F22))))</f>
        <v>0</v>
      </c>
      <c r="I22" s="10">
        <f>IF(OR(E22="",F22=""),"", (ABS(E22-F22)/2)/SQRT(3))</f>
        <v>0</v>
      </c>
      <c r="J22" s="3">
        <f>IF(C22="","+", IF(C22="+",1,-1))</f>
        <v>0</v>
      </c>
    </row>
    <row r="24" spans="2:14">
      <c r="B24" s="2" t="s">
        <v>60</v>
      </c>
    </row>
    <row r="25" spans="2:14">
      <c r="B25" s="9" t="s">
        <v>61</v>
      </c>
      <c r="C25" s="9" t="s">
        <v>62</v>
      </c>
    </row>
    <row r="26" spans="2:14">
      <c r="B26" s="11">
        <f>IF(AND(G7&gt;=B7,H7&lt;=C7),"OK","NOK")</f>
        <v>0</v>
      </c>
      <c r="C26" s="11">
        <f>IF(AND(M7&gt;=B7,N7&lt;=C7),"OK","NOK")</f>
        <v>0</v>
      </c>
    </row>
    <row r="28" spans="2:14">
      <c r="B28" s="2" t="s">
        <v>63</v>
      </c>
    </row>
    <row r="29" spans="2:14">
      <c r="B29" s="8" t="s">
        <v>64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2:14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pans="2:14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2:14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</sheetData>
  <mergeCells count="2">
    <mergeCell ref="B2:N3"/>
    <mergeCell ref="B29:N32"/>
  </mergeCells>
  <conditionalFormatting sqref="B26:C26">
    <cfRule type="containsText" dxfId="0" priority="1" operator="containsText" text="OK">
      <formula>NOT(ISERROR(SEARCH("OK",B26)))</formula>
    </cfRule>
    <cfRule type="containsText" dxfId="1" priority="2" operator="containsText" text="NOK">
      <formula>NOT(ISERROR(SEARCH("NOK",B26)))</formula>
    </cfRule>
  </conditionalFormatting>
  <dataValidations count="12">
    <dataValidation type="list" allowBlank="1" showInputMessage="1" showErrorMessage="1" sqref="C11">
      <formula1>"+,-"</formula1>
    </dataValidation>
    <dataValidation type="list" allowBlank="1" showInputMessage="1" showErrorMessage="1" sqref="C12">
      <formula1>"+,-"</formula1>
    </dataValidation>
    <dataValidation type="list" allowBlank="1" showInputMessage="1" showErrorMessage="1" sqref="C13">
      <formula1>"+,-"</formula1>
    </dataValidation>
    <dataValidation type="list" allowBlank="1" showInputMessage="1" showErrorMessage="1" sqref="C14">
      <formula1>"+,-"</formula1>
    </dataValidation>
    <dataValidation type="list" allowBlank="1" showInputMessage="1" showErrorMessage="1" sqref="C15">
      <formula1>"+,-"</formula1>
    </dataValidation>
    <dataValidation type="list" allowBlank="1" showInputMessage="1" showErrorMessage="1" sqref="C16">
      <formula1>"+,-"</formula1>
    </dataValidation>
    <dataValidation type="list" allowBlank="1" showInputMessage="1" showErrorMessage="1" sqref="C17">
      <formula1>"+,-"</formula1>
    </dataValidation>
    <dataValidation type="list" allowBlank="1" showInputMessage="1" showErrorMessage="1" sqref="C18">
      <formula1>"+,-"</formula1>
    </dataValidation>
    <dataValidation type="list" allowBlank="1" showInputMessage="1" showErrorMessage="1" sqref="C19">
      <formula1>"+,-"</formula1>
    </dataValidation>
    <dataValidation type="list" allowBlank="1" showInputMessage="1" showErrorMessage="1" sqref="C20">
      <formula1>"+,-"</formula1>
    </dataValidation>
    <dataValidation type="list" allowBlank="1" showInputMessage="1" showErrorMessage="1" sqref="C21">
      <formula1>"+,-"</formula1>
    </dataValidation>
    <dataValidation type="list" allowBlank="1" showInputMessage="1" showErrorMessage="1" sqref="C22">
      <formula1>"+,-"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H16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.7109375" customWidth="1"/>
    <col min="2" max="2" width="38.7109375" customWidth="1"/>
    <col min="3" max="8" width="16.7109375" customWidth="1"/>
  </cols>
  <sheetData>
    <row r="2" spans="2:8">
      <c r="B2" s="1" t="s">
        <v>65</v>
      </c>
      <c r="C2" s="1"/>
      <c r="D2" s="1"/>
      <c r="E2" s="1"/>
      <c r="F2" s="1"/>
      <c r="G2" s="1"/>
      <c r="H2" s="1"/>
    </row>
    <row r="3" spans="2:8">
      <c r="B3" s="1"/>
      <c r="C3" s="1"/>
      <c r="D3" s="1"/>
      <c r="E3" s="1"/>
      <c r="F3" s="1"/>
      <c r="G3" s="1"/>
      <c r="H3" s="1"/>
    </row>
    <row r="5" spans="2:8">
      <c r="B5" s="2" t="s">
        <v>66</v>
      </c>
    </row>
    <row r="6" spans="2:8">
      <c r="B6" s="9" t="s">
        <v>67</v>
      </c>
      <c r="C6" s="9" t="s">
        <v>68</v>
      </c>
      <c r="D6" s="9" t="s">
        <v>69</v>
      </c>
      <c r="E6" s="9" t="s">
        <v>70</v>
      </c>
      <c r="F6" s="9" t="s">
        <v>71</v>
      </c>
      <c r="G6" s="9" t="s">
        <v>72</v>
      </c>
    </row>
    <row r="7" spans="2:8">
      <c r="B7" s="5">
        <v>50</v>
      </c>
      <c r="C7" s="5">
        <v>0</v>
      </c>
      <c r="D7" s="5">
        <v>0</v>
      </c>
      <c r="E7" s="5">
        <v>50</v>
      </c>
      <c r="F7" s="5">
        <v>0</v>
      </c>
      <c r="G7" s="5">
        <v>0</v>
      </c>
    </row>
    <row r="9" spans="2:8">
      <c r="B9" s="2" t="s">
        <v>24</v>
      </c>
    </row>
    <row r="10" spans="2:8">
      <c r="B10" s="9" t="s">
        <v>73</v>
      </c>
      <c r="C10" s="9" t="s">
        <v>74</v>
      </c>
      <c r="D10" s="9" t="s">
        <v>75</v>
      </c>
      <c r="E10" s="9" t="s">
        <v>76</v>
      </c>
      <c r="F10" s="9" t="s">
        <v>77</v>
      </c>
      <c r="G10" s="9" t="s">
        <v>78</v>
      </c>
      <c r="H10" s="9" t="s">
        <v>79</v>
      </c>
    </row>
    <row r="11" spans="2:8">
      <c r="B11" s="12">
        <f>B7 + C7/1000</f>
        <v>0</v>
      </c>
      <c r="C11" s="12">
        <f>B7 + D7/1000</f>
        <v>0</v>
      </c>
      <c r="D11" s="12">
        <f>E7 + F7/1000</f>
        <v>0</v>
      </c>
      <c r="E11" s="12">
        <f>E7 + G7/1000</f>
        <v>0</v>
      </c>
      <c r="F11" s="12">
        <f>C11 - D11</f>
        <v>0</v>
      </c>
      <c r="G11" s="12">
        <f>B11 - E11</f>
        <v>0</v>
      </c>
      <c r="H11" s="3">
        <f>IF(F11&gt;=0,"A jeu", IF(G11&lt;0,"Serré","Transition"))</f>
        <v>0</v>
      </c>
    </row>
    <row r="13" spans="2:8">
      <c r="B13" s="2" t="s">
        <v>80</v>
      </c>
    </row>
    <row r="14" spans="2:8">
      <c r="B14" s="8" t="s">
        <v>81</v>
      </c>
      <c r="C14" s="8"/>
      <c r="D14" s="8"/>
      <c r="E14" s="8"/>
      <c r="F14" s="8"/>
      <c r="G14" s="8"/>
      <c r="H14" s="8"/>
    </row>
    <row r="15" spans="2:8">
      <c r="B15" s="8"/>
      <c r="C15" s="8"/>
      <c r="D15" s="8"/>
      <c r="E15" s="8"/>
      <c r="F15" s="8"/>
      <c r="G15" s="8"/>
      <c r="H15" s="8"/>
    </row>
    <row r="16" spans="2:8">
      <c r="B16" s="8"/>
      <c r="C16" s="8"/>
      <c r="D16" s="8"/>
      <c r="E16" s="8"/>
      <c r="F16" s="8"/>
      <c r="G16" s="8"/>
      <c r="H16" s="8"/>
    </row>
  </sheetData>
  <mergeCells count="2">
    <mergeCell ref="B2:H3"/>
    <mergeCell ref="B14:H16"/>
  </mergeCells>
  <conditionalFormatting sqref="H11">
    <cfRule type="containsText" dxfId="0" priority="1" operator="containsText" text="A jeu">
      <formula>NOT(ISERROR(SEARCH("A jeu",H11)))</formula>
    </cfRule>
    <cfRule type="containsText" dxfId="1" priority="2" operator="containsText" text="Serré">
      <formula>NOT(ISERROR(SEARCH("Serré",H11)))</formula>
    </cfRule>
    <cfRule type="containsText" dxfId="2" priority="3" operator="containsText" text="Transition">
      <formula>NOT(ISERROR(SEARCH("Transition",H11)))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2:H40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.7109375" customWidth="1"/>
    <col min="2" max="2" width="38.7109375" customWidth="1"/>
    <col min="3" max="8" width="18.7109375" customWidth="1"/>
  </cols>
  <sheetData>
    <row r="2" spans="2:8">
      <c r="B2" s="1" t="s">
        <v>82</v>
      </c>
      <c r="C2" s="1"/>
      <c r="D2" s="1"/>
      <c r="E2" s="1"/>
      <c r="F2" s="1"/>
      <c r="G2" s="1"/>
      <c r="H2" s="1"/>
    </row>
    <row r="3" spans="2:8">
      <c r="B3" s="1"/>
      <c r="C3" s="1"/>
      <c r="D3" s="1"/>
      <c r="E3" s="1"/>
      <c r="F3" s="1"/>
      <c r="G3" s="1"/>
      <c r="H3" s="1"/>
    </row>
    <row r="5" spans="2:8">
      <c r="B5" s="2" t="s">
        <v>83</v>
      </c>
    </row>
    <row r="6" spans="2:8">
      <c r="B6" s="9" t="s">
        <v>21</v>
      </c>
      <c r="C6" s="9" t="s">
        <v>22</v>
      </c>
      <c r="D6" s="9" t="s">
        <v>17</v>
      </c>
    </row>
    <row r="7" spans="2:8">
      <c r="B7" s="5">
        <v>10.1</v>
      </c>
      <c r="C7" s="5">
        <v>9.9</v>
      </c>
      <c r="D7" s="5" t="s">
        <v>23</v>
      </c>
    </row>
    <row r="9" spans="2:8">
      <c r="B9" s="2" t="s">
        <v>84</v>
      </c>
    </row>
    <row r="10" spans="2:8">
      <c r="B10" s="9" t="s">
        <v>85</v>
      </c>
      <c r="C10" s="9" t="s">
        <v>86</v>
      </c>
      <c r="D10" s="9" t="s">
        <v>87</v>
      </c>
      <c r="E10" s="9" t="s">
        <v>88</v>
      </c>
      <c r="F10" s="9" t="s">
        <v>89</v>
      </c>
      <c r="G10" s="9" t="s">
        <v>90</v>
      </c>
      <c r="H10" s="9" t="s">
        <v>91</v>
      </c>
    </row>
    <row r="11" spans="2:8">
      <c r="B11" s="13">
        <f>COUNTA(C11:C210)</f>
        <v>0</v>
      </c>
      <c r="C11" s="10">
        <f>IF(B11=0,"",AVERAGE(C11:C210))</f>
        <v>0</v>
      </c>
      <c r="D11" s="10">
        <f>IF(B11&lt;2,"",STDEV.S(C11:C210))</f>
        <v>0</v>
      </c>
      <c r="E11" s="10">
        <f>IF(B11=0,"",MIN(C11:C210))</f>
        <v>0</v>
      </c>
      <c r="F11" s="10">
        <f>IF(B11=0,"",MAX(C11:C210))</f>
        <v>0</v>
      </c>
      <c r="G11" s="10">
        <f>IF(D11=0,"", (B7-C7)/(6*D11))</f>
        <v>0</v>
      </c>
      <c r="H11" s="10">
        <f>IF(D11=0,"", MIN( (B7-C11)/(3*D11), (C11-C7)/(3*D11) ))</f>
        <v>0</v>
      </c>
    </row>
    <row r="12" spans="2:8">
      <c r="C12" s="3">
        <v>9.986000000000001</v>
      </c>
    </row>
    <row r="13" spans="2:8">
      <c r="C13" s="3">
        <v>9.987</v>
      </c>
    </row>
    <row r="14" spans="2:8">
      <c r="B14" s="2" t="s">
        <v>92</v>
      </c>
      <c r="C14" s="3">
        <v>9.988</v>
      </c>
    </row>
    <row r="15" spans="2:8">
      <c r="B15" s="2" t="s">
        <v>93</v>
      </c>
      <c r="C15" s="2"/>
      <c r="D15" s="2"/>
      <c r="E15" s="2" t="s">
        <v>94</v>
      </c>
      <c r="F15" s="2"/>
      <c r="G15" s="2"/>
    </row>
    <row r="16" spans="2:8">
      <c r="B16" s="2"/>
      <c r="C16" s="2"/>
      <c r="D16" s="2"/>
      <c r="E16" s="2"/>
      <c r="F16" s="2"/>
      <c r="G16" s="2"/>
    </row>
    <row r="17" spans="2:8">
      <c r="B17" s="2"/>
      <c r="C17" s="2"/>
      <c r="D17" s="2"/>
      <c r="E17" s="2"/>
      <c r="F17" s="2"/>
      <c r="G17" s="2"/>
    </row>
    <row r="18" spans="2:8">
      <c r="B18" s="11">
        <f>G11</f>
        <v>0</v>
      </c>
      <c r="C18" s="11"/>
      <c r="D18" s="11"/>
      <c r="E18" s="11">
        <f>H11</f>
        <v>0</v>
      </c>
      <c r="F18" s="11"/>
      <c r="G18" s="11"/>
    </row>
    <row r="19" spans="2:8">
      <c r="B19" s="11"/>
      <c r="C19" s="11"/>
      <c r="D19" s="11"/>
      <c r="E19" s="11"/>
      <c r="F19" s="11"/>
      <c r="G19" s="11"/>
    </row>
    <row r="20" spans="2:8">
      <c r="B20" s="11"/>
      <c r="C20" s="11"/>
      <c r="D20" s="11"/>
      <c r="E20" s="11"/>
      <c r="F20" s="11"/>
      <c r="G20" s="11"/>
    </row>
    <row r="21" spans="2:8">
      <c r="C21" s="3">
        <v>9.994999999999999</v>
      </c>
    </row>
    <row r="22" spans="2:8">
      <c r="B22" s="2" t="s">
        <v>63</v>
      </c>
      <c r="C22" s="3">
        <v>9.996</v>
      </c>
    </row>
    <row r="23" spans="2:8">
      <c r="B23" s="8" t="s">
        <v>95</v>
      </c>
      <c r="C23" s="8"/>
      <c r="D23" s="8"/>
      <c r="E23" s="8"/>
      <c r="F23" s="8"/>
      <c r="G23" s="8"/>
      <c r="H23" s="8"/>
    </row>
    <row r="24" spans="2:8">
      <c r="B24" s="8"/>
      <c r="C24" s="8"/>
      <c r="D24" s="8"/>
      <c r="E24" s="8"/>
      <c r="F24" s="8"/>
      <c r="G24" s="8"/>
      <c r="H24" s="8"/>
    </row>
    <row r="25" spans="2:8">
      <c r="B25" s="8"/>
      <c r="C25" s="8"/>
      <c r="D25" s="8"/>
      <c r="E25" s="8"/>
      <c r="F25" s="8"/>
      <c r="G25" s="8"/>
      <c r="H25" s="8"/>
    </row>
    <row r="26" spans="2:8">
      <c r="B26" s="8"/>
      <c r="C26" s="8"/>
      <c r="D26" s="8"/>
      <c r="E26" s="8"/>
      <c r="F26" s="8"/>
      <c r="G26" s="8"/>
      <c r="H26" s="8"/>
    </row>
    <row r="27" spans="2:8">
      <c r="C27" s="3">
        <v>10.001</v>
      </c>
    </row>
    <row r="28" spans="2:8">
      <c r="C28" s="3">
        <v>10.002</v>
      </c>
    </row>
    <row r="29" spans="2:8">
      <c r="C29" s="3">
        <v>10.003</v>
      </c>
    </row>
    <row r="30" spans="2:8">
      <c r="C30" s="3">
        <v>10.004</v>
      </c>
    </row>
    <row r="31" spans="2:8">
      <c r="C31" s="3">
        <v>10.005</v>
      </c>
    </row>
    <row r="32" spans="2:8">
      <c r="C32" s="3">
        <v>10.006</v>
      </c>
    </row>
    <row r="33" spans="3:3">
      <c r="C33" s="3">
        <v>10.007</v>
      </c>
    </row>
    <row r="34" spans="3:3">
      <c r="C34" s="3">
        <v>10.008</v>
      </c>
    </row>
    <row r="35" spans="3:3">
      <c r="C35" s="3">
        <v>10.009</v>
      </c>
    </row>
    <row r="36" spans="3:3">
      <c r="C36" s="3">
        <v>10.01</v>
      </c>
    </row>
    <row r="37" spans="3:3">
      <c r="C37" s="3">
        <v>10.011</v>
      </c>
    </row>
    <row r="38" spans="3:3">
      <c r="C38" s="3">
        <v>10.012</v>
      </c>
    </row>
    <row r="39" spans="3:3">
      <c r="C39" s="3">
        <v>10.013</v>
      </c>
    </row>
    <row r="40" spans="3:3">
      <c r="C40" s="3">
        <v>10.014</v>
      </c>
    </row>
  </sheetData>
  <mergeCells count="6">
    <mergeCell ref="B2:H3"/>
    <mergeCell ref="B15:D17"/>
    <mergeCell ref="B18:D20"/>
    <mergeCell ref="E15:G17"/>
    <mergeCell ref="E18:G20"/>
    <mergeCell ref="B23:H26"/>
  </mergeCells>
  <conditionalFormatting sqref="B18:D20">
    <cfRule type="cellIs" dxfId="0" priority="1" operator="greaterThanOrEqual">
      <formula>1.33</formula>
    </cfRule>
    <cfRule type="cellIs" dxfId="2" priority="2" operator="between">
      <formula>1.0</formula>
      <formula>1.33</formula>
    </cfRule>
    <cfRule type="cellIs" dxfId="1" priority="3" operator="lessThan">
      <formula>1.0</formula>
    </cfRule>
  </conditionalFormatting>
  <conditionalFormatting sqref="E18:G20">
    <cfRule type="cellIs" dxfId="0" priority="4" operator="greaterThanOrEqual">
      <formula>1.33</formula>
    </cfRule>
    <cfRule type="cellIs" dxfId="2" priority="5" operator="between">
      <formula>1.0</formula>
      <formula>1.33</formula>
    </cfRule>
    <cfRule type="cellIs" dxfId="1" priority="6" operator="lessThan">
      <formula>1.0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F18"/>
  <sheetViews>
    <sheetView workbookViewId="0"/>
  </sheetViews>
  <sheetFormatPr defaultRowHeight="15"/>
  <cols>
    <col min="1" max="1" width="3.7109375" customWidth="1"/>
    <col min="2" max="2" width="120.7109375" customWidth="1"/>
  </cols>
  <sheetData>
    <row r="2" spans="2:6">
      <c r="B2" s="1" t="s">
        <v>96</v>
      </c>
      <c r="C2" s="1"/>
      <c r="D2" s="1"/>
      <c r="E2" s="1"/>
      <c r="F2" s="1"/>
    </row>
    <row r="3" spans="2:6">
      <c r="B3" s="1"/>
      <c r="C3" s="1"/>
      <c r="D3" s="1"/>
      <c r="E3" s="1"/>
      <c r="F3" s="1"/>
    </row>
    <row r="5" spans="2:6">
      <c r="B5" s="2" t="s">
        <v>97</v>
      </c>
    </row>
    <row r="6" spans="2:6">
      <c r="B6" s="3" t="s">
        <v>98</v>
      </c>
    </row>
    <row r="8" spans="2:6">
      <c r="B8" s="2" t="s">
        <v>99</v>
      </c>
    </row>
    <row r="9" spans="2:6">
      <c r="B9" s="3" t="s">
        <v>100</v>
      </c>
    </row>
    <row r="11" spans="2:6">
      <c r="B11" s="2" t="s">
        <v>101</v>
      </c>
    </row>
    <row r="12" spans="2:6">
      <c r="B12" s="3" t="s">
        <v>102</v>
      </c>
    </row>
    <row r="14" spans="2:6">
      <c r="B14" s="2" t="s">
        <v>103</v>
      </c>
    </row>
    <row r="15" spans="2:6">
      <c r="B15" s="3" t="s">
        <v>104</v>
      </c>
    </row>
    <row r="17" spans="2:2">
      <c r="B17" s="2" t="s">
        <v>105</v>
      </c>
    </row>
    <row r="18" spans="2:2">
      <c r="B18" s="8" t="s">
        <v>106</v>
      </c>
    </row>
  </sheetData>
  <mergeCells count="1">
    <mergeCell ref="B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Menu</vt:lpstr>
      <vt:lpstr>Limites</vt:lpstr>
      <vt:lpstr>Empilage</vt:lpstr>
      <vt:lpstr>Ajustements</vt:lpstr>
      <vt:lpstr>Capabilite</vt:lpstr>
      <vt:lpstr>Aide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2025-09-08T15:54:16Z</dcterms:created>
  <dcterms:modified xsi:type="dcterms:W3CDTF">2025-09-08T15:54:16Z</dcterms:modified>
</cp:coreProperties>
</file>