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lculateur" sheetId="1" r:id="rId1"/>
  </sheets>
  <definedNames>
    <definedName name="Assoc_Codes">Calculateur!$E$10:$E$13</definedName>
    <definedName name="Assoc_RS">Calculateur!$I$10:$I$13</definedName>
    <definedName name="Assoc_Sel">Calculateur!$A$5</definedName>
    <definedName name="Assoc_Soldes">Calculateur!$J$10:$J$13</definedName>
    <definedName name="Assoc_Types">Calculateur!$G$10:$G$13</definedName>
    <definedName name="BaseJour">Calculateur!$D$5</definedName>
    <definedName name="Cap_Debuts">Calculateur!$A$45:$A$48</definedName>
    <definedName name="Cap_Taux">Calculateur!$C$45:$C$48</definedName>
    <definedName name="CapitalLibere">Calculateur!$F$5</definedName>
    <definedName name="Mov_Codes">Calculateur!$N$10:$N$310</definedName>
    <definedName name="Mov_Dates">Calculateur!$M$10:$M$310</definedName>
    <definedName name="Mov_Monts">Calculateur!$O$10:$O$310</definedName>
    <definedName name="Periode_Debut">Calculateur!$B$5</definedName>
    <definedName name="Periode_Fin">Calculateur!$C$5</definedName>
    <definedName name="TauxContractuel">Calculateur!$E$5</definedName>
    <definedName name="Types_PFU">Calculateur!$B$9:$B$12</definedName>
    <definedName name="Types_PS">Calculateur!$C$9:$C$12</definedName>
    <definedName name="Types_Type">Calculateur!$A$9:$A$12</definedName>
  </definedNames>
  <calcPr calcId="124519" fullCalcOnLoad="1"/>
</workbook>
</file>

<file path=xl/sharedStrings.xml><?xml version="1.0" encoding="utf-8"?>
<sst xmlns="http://schemas.openxmlformats.org/spreadsheetml/2006/main" count="132" uniqueCount="86">
  <si>
    <t>CALCULATEUR CCA — COMPAT MAX (sans tableaux structurés)</t>
  </si>
  <si>
    <t>Entrées — Sélection &amp; paramètres</t>
  </si>
  <si>
    <t>Assoc. (code)</t>
  </si>
  <si>
    <t>Période début</t>
  </si>
  <si>
    <t>Période fin</t>
  </si>
  <si>
    <t>Base jour</t>
  </si>
  <si>
    <t>Taux contractuel</t>
  </si>
  <si>
    <t>Capital libéré ?</t>
  </si>
  <si>
    <t>Type associé</t>
  </si>
  <si>
    <t>PFU (IR) %</t>
  </si>
  <si>
    <t>Prélèv. sociaux %</t>
  </si>
  <si>
    <t>RS (si NR) %</t>
  </si>
  <si>
    <t>A001</t>
  </si>
  <si>
    <t>Oui</t>
  </si>
  <si>
    <t>IR/PFU %</t>
  </si>
  <si>
    <t>Personne physique FR</t>
  </si>
  <si>
    <t>Personne morale FR</t>
  </si>
  <si>
    <t>Non-résident UE</t>
  </si>
  <si>
    <t>Non-résident hors UE</t>
  </si>
  <si>
    <t>Associés (éditable)</t>
  </si>
  <si>
    <t>Code</t>
  </si>
  <si>
    <t>Nom</t>
  </si>
  <si>
    <t>Pays</t>
  </si>
  <si>
    <t>Solde initial (€)</t>
  </si>
  <si>
    <t>Date solde init.</t>
  </si>
  <si>
    <t>Mme Martin</t>
  </si>
  <si>
    <t>France</t>
  </si>
  <si>
    <t>A002</t>
  </si>
  <si>
    <t>SAS Orion</t>
  </si>
  <si>
    <t>A003</t>
  </si>
  <si>
    <t>Mr Rossi</t>
  </si>
  <si>
    <t>Italie</t>
  </si>
  <si>
    <t>A004</t>
  </si>
  <si>
    <t>LLC Nova</t>
  </si>
  <si>
    <t>USA</t>
  </si>
  <si>
    <t>Mouvements (éditable)</t>
  </si>
  <si>
    <t>Date</t>
  </si>
  <si>
    <t>Code associé</t>
  </si>
  <si>
    <t>Montant (€)</t>
  </si>
  <si>
    <t>Libellé</t>
  </si>
  <si>
    <t>Canal</t>
  </si>
  <si>
    <t>Réf.</t>
  </si>
  <si>
    <t>Dépôt CCA</t>
  </si>
  <si>
    <t>VIR</t>
  </si>
  <si>
    <t>A001-VIR-001</t>
  </si>
  <si>
    <t>Retrait CCA</t>
  </si>
  <si>
    <t>A001-VIR-014</t>
  </si>
  <si>
    <t>A001-VIR-033</t>
  </si>
  <si>
    <t>A001-VIR-311</t>
  </si>
  <si>
    <t>CHQ</t>
  </si>
  <si>
    <t>A002-CHQ-778</t>
  </si>
  <si>
    <t>A002-VIR-122</t>
  </si>
  <si>
    <t>A002-VIR-199</t>
  </si>
  <si>
    <t>A003-VIR-201</t>
  </si>
  <si>
    <t>A003-VIR-265</t>
  </si>
  <si>
    <t>A003-VIR-347</t>
  </si>
  <si>
    <t>A004-VIR-001</t>
  </si>
  <si>
    <t>A004-VIR-009</t>
  </si>
  <si>
    <t>A004-VIR-018</t>
  </si>
  <si>
    <t>Plafonds trimestriels — taux plafond annuel</t>
  </si>
  <si>
    <t>Début trimestre</t>
  </si>
  <si>
    <t>Fin trimestre</t>
  </si>
  <si>
    <t>Taux plafond annuel</t>
  </si>
  <si>
    <t>Résultats (automatiques)</t>
  </si>
  <si>
    <t>Solde initial</t>
  </si>
  <si>
    <t>Période (texte)</t>
  </si>
  <si>
    <t>Intérêts bruts (contrat)</t>
  </si>
  <si>
    <t>Intérêts déductibles</t>
  </si>
  <si>
    <t>Part non déductible</t>
  </si>
  <si>
    <t>PFU/IR</t>
  </si>
  <si>
    <t>PS</t>
  </si>
  <si>
    <t>RS</t>
  </si>
  <si>
    <t>Total retenues</t>
  </si>
  <si>
    <t>Net à payer</t>
  </si>
  <si>
    <t>Mvt jour</t>
  </si>
  <si>
    <t>Solde cumulé</t>
  </si>
  <si>
    <t>Plafond</t>
  </si>
  <si>
    <t>Taux utilisé</t>
  </si>
  <si>
    <t>Intér. jour (contrat)</t>
  </si>
  <si>
    <t>Intér. jour (déductible)</t>
  </si>
  <si>
    <t>Non déductible</t>
  </si>
  <si>
    <t>Contrôles</t>
  </si>
  <si>
    <t>Période</t>
  </si>
  <si>
    <t>Couverture plafonds</t>
  </si>
  <si>
    <t>Base 360/365</t>
  </si>
  <si>
    <t>Identité brut=ded+non-ded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</si>
</sst>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0.00%"/>
    <numFmt numFmtId="166" formatCode="#,##0.00&quot; €&quot;"/>
  </numFmts>
  <fonts count="3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  <fill>
      <patternFill patternType="solid">
        <fgColor rgb="FFF97316"/>
        <bgColor indexed="64"/>
      </patternFill>
    </fill>
    <fill>
      <patternFill patternType="solid">
        <fgColor rgb="FFE5E7EB"/>
        <bgColor indexed="64"/>
      </patternFill>
    </fill>
    <fill>
      <patternFill patternType="solid">
        <fgColor rgb="FFFEF3C7"/>
        <bgColor indexed="64"/>
      </patternFill>
    </fill>
    <fill>
      <patternFill patternType="solid">
        <fgColor rgb="FFFFEB3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2" fillId="4" borderId="1" xfId="0" applyFont="1" applyFill="1" applyBorder="1"/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0" fontId="2" fillId="5" borderId="1" xfId="0" applyFont="1" applyFill="1" applyBorder="1" applyAlignment="1">
      <alignment horizontal="center"/>
    </xf>
    <xf numFmtId="166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2" fillId="6" borderId="1" xfId="0" applyFont="1" applyFill="1" applyBorder="1" applyAlignment="1">
      <alignment horizontal="left"/>
    </xf>
    <xf numFmtId="166" fontId="2" fillId="6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505"/>
  <sheetViews>
    <sheetView tabSelected="1" workbookViewId="0">
      <pane ySplit="9" topLeftCell="A10" activePane="bottomLeft" state="frozen"/>
      <selection pane="bottomLeft"/>
    </sheetView>
  </sheetViews>
  <sheetFormatPr defaultRowHeight="15"/>
  <cols>
    <col min="1" max="10" width="22.7109375" customWidth="1"/>
    <col min="11" max="15" width="18.7109375" customWidth="1"/>
    <col min="23" max="30" width="12.7109375" hidden="1" customWidth="1"/>
  </cols>
  <sheetData>
    <row r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3" spans="1:3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30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</row>
    <row r="5" spans="1:30">
      <c r="A5" t="s">
        <v>12</v>
      </c>
      <c r="B5" s="4">
        <v>45839</v>
      </c>
      <c r="C5" s="4">
        <v>46022</v>
      </c>
      <c r="D5">
        <v>365</v>
      </c>
      <c r="E5" s="5">
        <v>0.06</v>
      </c>
      <c r="F5" t="s">
        <v>13</v>
      </c>
      <c r="G5">
        <f>IFERROR(INDEX(Assoc_Types, MATCH(Assoc_Sel, Assoc_Codes, 0)), "")</f>
        <v>0</v>
      </c>
      <c r="H5" s="5">
        <f>IF(G5="",0,IFERROR(INDEX(Types_PFU, MATCH(G5, Types_Type, 0)),0))</f>
        <v>0</v>
      </c>
      <c r="I5" s="5">
        <f>IF(G5="",0,IFERROR(INDEX(Types_PS, MATCH(G5, Types_Type, 0)),0))</f>
        <v>0</v>
      </c>
      <c r="J5" s="5">
        <f>IFERROR(INDEX(Assoc_RS, MATCH(Assoc_Sel, Assoc_Codes, 0)), 0)</f>
        <v>0</v>
      </c>
      <c r="L5" s="6" t="s">
        <v>81</v>
      </c>
      <c r="W5" s="3" t="s">
        <v>36</v>
      </c>
      <c r="X5" s="3" t="s">
        <v>74</v>
      </c>
      <c r="Y5" s="3" t="s">
        <v>75</v>
      </c>
      <c r="Z5" s="3" t="s">
        <v>76</v>
      </c>
      <c r="AA5" s="3" t="s">
        <v>77</v>
      </c>
      <c r="AB5" s="3" t="s">
        <v>78</v>
      </c>
      <c r="AC5" s="3" t="s">
        <v>79</v>
      </c>
      <c r="AD5" s="3" t="s">
        <v>80</v>
      </c>
    </row>
    <row r="6" spans="1:30">
      <c r="A6" s="2" t="s">
        <v>63</v>
      </c>
      <c r="B6" s="2"/>
      <c r="C6" s="2"/>
      <c r="D6" s="2"/>
      <c r="E6" s="2"/>
      <c r="F6" s="2"/>
      <c r="G6" s="2"/>
      <c r="H6" s="2"/>
      <c r="I6" s="2"/>
      <c r="J6" s="2"/>
      <c r="K6" s="2"/>
      <c r="L6" s="3" t="s">
        <v>82</v>
      </c>
      <c r="M6" s="3" t="s">
        <v>83</v>
      </c>
      <c r="N6" s="3" t="s">
        <v>84</v>
      </c>
      <c r="O6" s="3" t="s">
        <v>85</v>
      </c>
      <c r="P6" s="2"/>
      <c r="Q6" s="2"/>
      <c r="R6" s="2"/>
      <c r="S6" s="2"/>
      <c r="T6" s="2"/>
      <c r="W6" s="4">
        <f>Periode_Debut</f>
        <v>0</v>
      </c>
      <c r="X6" s="7">
        <f>IF(W6="", "", SUMIFS(Mov_Monts, Mov_Codes, Assoc_Sel, Mov_Dates, W6))</f>
        <v>0</v>
      </c>
      <c r="Y6" s="7">
        <f>IFERROR(INDEX(Assoc_Soldes, MATCH(Assoc_Sel, Assoc_Codes, 0)),0)+SUMIFS(Mov_Monts, Mov_Codes, Assoc_Sel, Mov_Dates, W6)</f>
        <v>0</v>
      </c>
      <c r="Z6" s="5">
        <f>IF(W6="", "", LOOKUP(W6, Cap_Debuts, Cap_Taux))</f>
        <v>0</v>
      </c>
      <c r="AA6" s="5">
        <f>IF(W6="", "", IF(Y6&gt;0, MIN(TauxContractuel, Z6), 0))</f>
        <v>0</v>
      </c>
      <c r="AB6" s="7">
        <f>IF(OR(W6="", W6&gt;Periode_Fin), "", IF(Y6&gt;0, Y6*TauxContractuel/BaseJour, 0))</f>
        <v>0</v>
      </c>
      <c r="AC6" s="7">
        <f>IF(OR(W6="", W6&gt;Periode_Fin), "", IF(Y6&gt;0, Y6*AA6/BaseJour, 0))</f>
        <v>0</v>
      </c>
      <c r="AD6" s="7">
        <f>IF(AB6="","", AB6-AC6)</f>
        <v>0</v>
      </c>
    </row>
    <row r="7" spans="1:30">
      <c r="A7" s="3" t="s">
        <v>64</v>
      </c>
      <c r="B7" s="3" t="s">
        <v>65</v>
      </c>
      <c r="C7" s="3" t="s">
        <v>66</v>
      </c>
      <c r="D7" s="3" t="s">
        <v>67</v>
      </c>
      <c r="E7" s="3" t="s">
        <v>68</v>
      </c>
      <c r="F7" s="3" t="s">
        <v>69</v>
      </c>
      <c r="G7" s="3" t="s">
        <v>70</v>
      </c>
      <c r="H7" s="3" t="s">
        <v>71</v>
      </c>
      <c r="I7" s="3" t="s">
        <v>72</v>
      </c>
      <c r="J7" s="3" t="s">
        <v>73</v>
      </c>
      <c r="L7" s="8">
        <f>IF(C5&gt;=B5,"✅","❌")</f>
        <v>0</v>
      </c>
      <c r="M7" s="8">
        <f>IF(AND(Periode_Debut&gt;=MIN(Cap_Debuts),Periode_Fin&lt;=MAX(Cap_Debuts)),"✅","❌")</f>
        <v>0</v>
      </c>
      <c r="N7" s="8">
        <f>IF(OR(BaseJour=360,BaseJour=365),"✅","❌")</f>
        <v>0</v>
      </c>
      <c r="O7" s="8">
        <f>IF(ABS(C8-(D8+E8))&lt;=0.01,"✅","❌")</f>
        <v>0</v>
      </c>
      <c r="W7" s="4">
        <f>IF(W6="", "", W6+1)</f>
        <v>0</v>
      </c>
      <c r="X7" s="7">
        <f>IF(W7="", "", SUMIFS(Mov_Monts, Mov_Codes, Assoc_Sel, Mov_Dates, W7))</f>
        <v>0</v>
      </c>
      <c r="Y7" s="7">
        <f>IF(W6="","", Y6 + SUMIFS(Mov_Monts, Mov_Codes, Assoc_Sel, Mov_Dates, W7))</f>
        <v>0</v>
      </c>
      <c r="Z7" s="5">
        <f>IF(W7="", "", LOOKUP(W7, Cap_Debuts, Cap_Taux))</f>
        <v>0</v>
      </c>
      <c r="AA7" s="5">
        <f>IF(W7="", "", IF(Y7&gt;0, MIN(TauxContractuel, Z7), 0))</f>
        <v>0</v>
      </c>
      <c r="AB7" s="7">
        <f>IF(OR(W7="", W7&gt;Periode_Fin), "", IF(Y7&gt;0, Y7*TauxContractuel/BaseJour, 0))</f>
        <v>0</v>
      </c>
      <c r="AC7" s="7">
        <f>IF(OR(W7="", W7&gt;Periode_Fin), "", IF(Y7&gt;0, Y7*AA7/BaseJour, 0))</f>
        <v>0</v>
      </c>
      <c r="AD7" s="7">
        <f>IF(AB7="","", AB7-AC7)</f>
        <v>0</v>
      </c>
    </row>
    <row r="8" spans="1:30">
      <c r="A8" s="7">
        <f>IFERROR(INDEX(Assoc_Soldes, MATCH(Assoc_Sel, Assoc_Codes, 0)),0)</f>
        <v>0</v>
      </c>
      <c r="B8" s="9">
        <f>TEXT(Periode_Debut,"yyyy-mm-dd")&amp;" → "&amp;TEXT(Periode_Fin,"yyyy-mm-dd")</f>
        <v>0</v>
      </c>
      <c r="C8" s="10">
        <f>ROUND(SUM(AB6:AB505),2)</f>
        <v>0</v>
      </c>
      <c r="D8" s="10">
        <f>ROUND(SUM(AC6:AC505),2)</f>
        <v>0</v>
      </c>
      <c r="E8" s="10">
        <f>ROUND(MAX(C8-D8,0),2)</f>
        <v>0</v>
      </c>
      <c r="F8" s="10">
        <f>ROUND(IF(G5="Personne physique FR",C8*H5,0),2)</f>
        <v>0</v>
      </c>
      <c r="G8" s="10">
        <f>ROUND(IF(G5="Personne physique FR",C8*I5,0),2)</f>
        <v>0</v>
      </c>
      <c r="H8" s="10">
        <f>ROUND(IF(OR(G5="Non-résident UE",G5="Non-résident hors UE"),C8*J5,0),2)</f>
        <v>0</v>
      </c>
      <c r="I8" s="10">
        <f>ROUND(F8+G8+H8,2)</f>
        <v>0</v>
      </c>
      <c r="J8" s="10">
        <f>ROUND(C8-I8,2)</f>
        <v>0</v>
      </c>
      <c r="K8" s="2"/>
      <c r="M8" s="2" t="s">
        <v>35</v>
      </c>
      <c r="N8" s="2"/>
      <c r="O8" s="2"/>
      <c r="P8" s="2"/>
      <c r="Q8" s="2"/>
      <c r="R8" s="2"/>
      <c r="S8" s="2"/>
      <c r="T8" s="2"/>
      <c r="W8" s="4">
        <f>IF(W7="", "", W7+1)</f>
        <v>0</v>
      </c>
      <c r="X8" s="7">
        <f>IF(W8="", "", SUMIFS(Mov_Monts, Mov_Codes, Assoc_Sel, Mov_Dates, W8))</f>
        <v>0</v>
      </c>
      <c r="Y8" s="7">
        <f>IF(W7="","", Y7 + SUMIFS(Mov_Monts, Mov_Codes, Assoc_Sel, Mov_Dates, W8))</f>
        <v>0</v>
      </c>
      <c r="Z8" s="5">
        <f>IF(W8="", "", LOOKUP(W8, Cap_Debuts, Cap_Taux))</f>
        <v>0</v>
      </c>
      <c r="AA8" s="5">
        <f>IF(W8="", "", IF(Y8&gt;0, MIN(TauxContractuel, Z8), 0))</f>
        <v>0</v>
      </c>
      <c r="AB8" s="7">
        <f>IF(OR(W8="", W8&gt;Periode_Fin), "", IF(Y8&gt;0, Y8*TauxContractuel/BaseJour, 0))</f>
        <v>0</v>
      </c>
      <c r="AC8" s="7">
        <f>IF(OR(W8="", W8&gt;Periode_Fin), "", IF(Y8&gt;0, Y8*AA8/BaseJour, 0))</f>
        <v>0</v>
      </c>
      <c r="AD8" s="7">
        <f>IF(AB8="","", AB8-AC8)</f>
        <v>0</v>
      </c>
    </row>
    <row r="9" spans="1:30">
      <c r="E9" s="3" t="s">
        <v>20</v>
      </c>
      <c r="F9" s="3" t="s">
        <v>21</v>
      </c>
      <c r="G9" s="3" t="s">
        <v>8</v>
      </c>
      <c r="H9" s="3" t="s">
        <v>22</v>
      </c>
      <c r="I9" s="3" t="s">
        <v>11</v>
      </c>
      <c r="J9" s="3" t="s">
        <v>23</v>
      </c>
      <c r="K9" s="3" t="s">
        <v>24</v>
      </c>
      <c r="M9" s="3" t="s">
        <v>36</v>
      </c>
      <c r="N9" s="3" t="s">
        <v>37</v>
      </c>
      <c r="O9" s="3" t="s">
        <v>38</v>
      </c>
      <c r="P9" s="3" t="s">
        <v>39</v>
      </c>
      <c r="Q9" s="3" t="s">
        <v>40</v>
      </c>
      <c r="R9" s="3" t="s">
        <v>41</v>
      </c>
      <c r="W9" s="4">
        <f>IF(W8="", "", W8+1)</f>
        <v>0</v>
      </c>
      <c r="X9" s="7">
        <f>IF(W9="", "", SUMIFS(Mov_Monts, Mov_Codes, Assoc_Sel, Mov_Dates, W9))</f>
        <v>0</v>
      </c>
      <c r="Y9" s="7">
        <f>IF(W8="","", Y8 + SUMIFS(Mov_Monts, Mov_Codes, Assoc_Sel, Mov_Dates, W9))</f>
        <v>0</v>
      </c>
      <c r="Z9" s="5">
        <f>IF(W9="", "", LOOKUP(W9, Cap_Debuts, Cap_Taux))</f>
        <v>0</v>
      </c>
      <c r="AA9" s="5">
        <f>IF(W9="", "", IF(Y9&gt;0, MIN(TauxContractuel, Z9), 0))</f>
        <v>0</v>
      </c>
      <c r="AB9" s="7">
        <f>IF(OR(W9="", W9&gt;Periode_Fin), "", IF(Y9&gt;0, Y9*TauxContractuel/BaseJour, 0))</f>
        <v>0</v>
      </c>
      <c r="AC9" s="7">
        <f>IF(OR(W9="", W9&gt;Periode_Fin), "", IF(Y9&gt;0, Y9*AA9/BaseJour, 0))</f>
        <v>0</v>
      </c>
      <c r="AD9" s="7">
        <f>IF(AB9="","", AB9-AC9)</f>
        <v>0</v>
      </c>
    </row>
    <row r="10" spans="1:30">
      <c r="A10" t="s">
        <v>15</v>
      </c>
      <c r="B10">
        <v>0.128</v>
      </c>
      <c r="C10">
        <v>0.172</v>
      </c>
      <c r="W10" s="4">
        <f>IF(W9="", "", W9+1)</f>
        <v>0</v>
      </c>
      <c r="X10" s="7">
        <f>IF(W10="", "", SUMIFS(Mov_Monts, Mov_Codes, Assoc_Sel, Mov_Dates, W10))</f>
        <v>0</v>
      </c>
      <c r="Y10" s="7">
        <f>IF(W9="","", Y9 + SUMIFS(Mov_Monts, Mov_Codes, Assoc_Sel, Mov_Dates, W10))</f>
        <v>0</v>
      </c>
      <c r="Z10" s="5">
        <f>IF(W10="", "", LOOKUP(W10, Cap_Debuts, Cap_Taux))</f>
        <v>0</v>
      </c>
      <c r="AA10" s="5">
        <f>IF(W10="", "", IF(Y10&gt;0, MIN(TauxContractuel, Z10), 0))</f>
        <v>0</v>
      </c>
      <c r="AB10" s="7">
        <f>IF(OR(W10="", W10&gt;Periode_Fin), "", IF(Y10&gt;0, Y10*TauxContractuel/BaseJour, 0))</f>
        <v>0</v>
      </c>
      <c r="AC10" s="7">
        <f>IF(OR(W10="", W10&gt;Periode_Fin), "", IF(Y10&gt;0, Y10*AA10/BaseJour, 0))</f>
        <v>0</v>
      </c>
      <c r="AD10" s="7">
        <f>IF(AB10="","", AB10-AC10)</f>
        <v>0</v>
      </c>
    </row>
    <row r="11" spans="1:30">
      <c r="A11" t="s">
        <v>16</v>
      </c>
      <c r="B11">
        <v>0</v>
      </c>
      <c r="C11">
        <v>0</v>
      </c>
      <c r="E11" t="s">
        <v>12</v>
      </c>
      <c r="F11" t="s">
        <v>25</v>
      </c>
      <c r="G11" t="s">
        <v>15</v>
      </c>
      <c r="H11" t="s">
        <v>26</v>
      </c>
      <c r="I11" s="5">
        <v>0</v>
      </c>
      <c r="J11" s="7">
        <v>50000</v>
      </c>
      <c r="K11" s="4">
        <v>45839</v>
      </c>
      <c r="M11" s="4">
        <v>45843</v>
      </c>
      <c r="N11" t="s">
        <v>12</v>
      </c>
      <c r="O11" s="7">
        <v>20000</v>
      </c>
      <c r="P11" t="s">
        <v>42</v>
      </c>
      <c r="Q11" t="s">
        <v>43</v>
      </c>
      <c r="R11" t="s">
        <v>44</v>
      </c>
      <c r="W11" s="4">
        <f>IF(W10="", "", W10+1)</f>
        <v>0</v>
      </c>
      <c r="X11" s="7">
        <f>IF(W11="", "", SUMIFS(Mov_Monts, Mov_Codes, Assoc_Sel, Mov_Dates, W11))</f>
        <v>0</v>
      </c>
      <c r="Y11" s="7">
        <f>IF(W10="","", Y10 + SUMIFS(Mov_Monts, Mov_Codes, Assoc_Sel, Mov_Dates, W11))</f>
        <v>0</v>
      </c>
      <c r="Z11" s="5">
        <f>IF(W11="", "", LOOKUP(W11, Cap_Debuts, Cap_Taux))</f>
        <v>0</v>
      </c>
      <c r="AA11" s="5">
        <f>IF(W11="", "", IF(Y11&gt;0, MIN(TauxContractuel, Z11), 0))</f>
        <v>0</v>
      </c>
      <c r="AB11" s="7">
        <f>IF(OR(W11="", W11&gt;Periode_Fin), "", IF(Y11&gt;0, Y11*TauxContractuel/BaseJour, 0))</f>
        <v>0</v>
      </c>
      <c r="AC11" s="7">
        <f>IF(OR(W11="", W11&gt;Periode_Fin), "", IF(Y11&gt;0, Y11*AA11/BaseJour, 0))</f>
        <v>0</v>
      </c>
      <c r="AD11" s="7">
        <f>IF(AB11="","", AB11-AC11)</f>
        <v>0</v>
      </c>
    </row>
    <row r="12" spans="1:30">
      <c r="A12" t="s">
        <v>17</v>
      </c>
      <c r="B12">
        <v>0.128</v>
      </c>
      <c r="C12">
        <v>0</v>
      </c>
      <c r="E12" t="s">
        <v>27</v>
      </c>
      <c r="F12" t="s">
        <v>28</v>
      </c>
      <c r="G12" t="s">
        <v>16</v>
      </c>
      <c r="H12" t="s">
        <v>26</v>
      </c>
      <c r="I12" s="5">
        <v>0</v>
      </c>
      <c r="J12" s="7">
        <v>150000</v>
      </c>
      <c r="K12" s="4">
        <v>45839</v>
      </c>
      <c r="M12" s="4">
        <v>45879</v>
      </c>
      <c r="N12" t="s">
        <v>12</v>
      </c>
      <c r="O12" s="7">
        <v>-10000</v>
      </c>
      <c r="P12" t="s">
        <v>45</v>
      </c>
      <c r="Q12" t="s">
        <v>43</v>
      </c>
      <c r="R12" t="s">
        <v>46</v>
      </c>
      <c r="W12" s="4">
        <f>IF(W11="", "", W11+1)</f>
        <v>0</v>
      </c>
      <c r="X12" s="7">
        <f>IF(W12="", "", SUMIFS(Mov_Monts, Mov_Codes, Assoc_Sel, Mov_Dates, W12))</f>
        <v>0</v>
      </c>
      <c r="Y12" s="7">
        <f>IF(W11="","", Y11 + SUMIFS(Mov_Monts, Mov_Codes, Assoc_Sel, Mov_Dates, W12))</f>
        <v>0</v>
      </c>
      <c r="Z12" s="5">
        <f>IF(W12="", "", LOOKUP(W12, Cap_Debuts, Cap_Taux))</f>
        <v>0</v>
      </c>
      <c r="AA12" s="5">
        <f>IF(W12="", "", IF(Y12&gt;0, MIN(TauxContractuel, Z12), 0))</f>
        <v>0</v>
      </c>
      <c r="AB12" s="7">
        <f>IF(OR(W12="", W12&gt;Periode_Fin), "", IF(Y12&gt;0, Y12*TauxContractuel/BaseJour, 0))</f>
        <v>0</v>
      </c>
      <c r="AC12" s="7">
        <f>IF(OR(W12="", W12&gt;Periode_Fin), "", IF(Y12&gt;0, Y12*AA12/BaseJour, 0))</f>
        <v>0</v>
      </c>
      <c r="AD12" s="7">
        <f>IF(AB12="","", AB12-AC12)</f>
        <v>0</v>
      </c>
    </row>
    <row r="13" spans="1:30">
      <c r="A13" t="s">
        <v>18</v>
      </c>
      <c r="B13">
        <v>0.128</v>
      </c>
      <c r="C13">
        <v>0</v>
      </c>
      <c r="E13" t="s">
        <v>29</v>
      </c>
      <c r="F13" t="s">
        <v>30</v>
      </c>
      <c r="G13" t="s">
        <v>17</v>
      </c>
      <c r="H13" t="s">
        <v>31</v>
      </c>
      <c r="I13" s="5">
        <v>0</v>
      </c>
      <c r="J13" s="7">
        <v>30000</v>
      </c>
      <c r="K13" s="4">
        <v>45839</v>
      </c>
      <c r="M13" s="4">
        <v>45915</v>
      </c>
      <c r="N13" t="s">
        <v>12</v>
      </c>
      <c r="O13" s="7">
        <v>5000</v>
      </c>
      <c r="P13" t="s">
        <v>42</v>
      </c>
      <c r="Q13" t="s">
        <v>43</v>
      </c>
      <c r="R13" t="s">
        <v>47</v>
      </c>
      <c r="W13" s="4">
        <f>IF(W12="", "", W12+1)</f>
        <v>0</v>
      </c>
      <c r="X13" s="7">
        <f>IF(W13="", "", SUMIFS(Mov_Monts, Mov_Codes, Assoc_Sel, Mov_Dates, W13))</f>
        <v>0</v>
      </c>
      <c r="Y13" s="7">
        <f>IF(W12="","", Y12 + SUMIFS(Mov_Monts, Mov_Codes, Assoc_Sel, Mov_Dates, W13))</f>
        <v>0</v>
      </c>
      <c r="Z13" s="5">
        <f>IF(W13="", "", LOOKUP(W13, Cap_Debuts, Cap_Taux))</f>
        <v>0</v>
      </c>
      <c r="AA13" s="5">
        <f>IF(W13="", "", IF(Y13&gt;0, MIN(TauxContractuel, Z13), 0))</f>
        <v>0</v>
      </c>
      <c r="AB13" s="7">
        <f>IF(OR(W13="", W13&gt;Periode_Fin), "", IF(Y13&gt;0, Y13*TauxContractuel/BaseJour, 0))</f>
        <v>0</v>
      </c>
      <c r="AC13" s="7">
        <f>IF(OR(W13="", W13&gt;Periode_Fin), "", IF(Y13&gt;0, Y13*AA13/BaseJour, 0))</f>
        <v>0</v>
      </c>
      <c r="AD13" s="7">
        <f>IF(AB13="","", AB13-AC13)</f>
        <v>0</v>
      </c>
    </row>
    <row r="14" spans="1:30">
      <c r="E14" t="s">
        <v>32</v>
      </c>
      <c r="F14" t="s">
        <v>33</v>
      </c>
      <c r="G14" t="s">
        <v>18</v>
      </c>
      <c r="H14" t="s">
        <v>34</v>
      </c>
      <c r="I14" s="5">
        <v>0.1</v>
      </c>
      <c r="J14" s="7">
        <v>40000</v>
      </c>
      <c r="K14" s="4">
        <v>45839</v>
      </c>
      <c r="M14" s="4">
        <v>45966</v>
      </c>
      <c r="N14" t="s">
        <v>12</v>
      </c>
      <c r="O14" s="7">
        <v>7000</v>
      </c>
      <c r="P14" t="s">
        <v>42</v>
      </c>
      <c r="Q14" t="s">
        <v>43</v>
      </c>
      <c r="R14" t="s">
        <v>48</v>
      </c>
      <c r="W14" s="4">
        <f>IF(W13="", "", W13+1)</f>
        <v>0</v>
      </c>
      <c r="X14" s="7">
        <f>IF(W14="", "", SUMIFS(Mov_Monts, Mov_Codes, Assoc_Sel, Mov_Dates, W14))</f>
        <v>0</v>
      </c>
      <c r="Y14" s="7">
        <f>IF(W13="","", Y13 + SUMIFS(Mov_Monts, Mov_Codes, Assoc_Sel, Mov_Dates, W14))</f>
        <v>0</v>
      </c>
      <c r="Z14" s="5">
        <f>IF(W14="", "", LOOKUP(W14, Cap_Debuts, Cap_Taux))</f>
        <v>0</v>
      </c>
      <c r="AA14" s="5">
        <f>IF(W14="", "", IF(Y14&gt;0, MIN(TauxContractuel, Z14), 0))</f>
        <v>0</v>
      </c>
      <c r="AB14" s="7">
        <f>IF(OR(W14="", W14&gt;Periode_Fin), "", IF(Y14&gt;0, Y14*TauxContractuel/BaseJour, 0))</f>
        <v>0</v>
      </c>
      <c r="AC14" s="7">
        <f>IF(OR(W14="", W14&gt;Periode_Fin), "", IF(Y14&gt;0, Y14*AA14/BaseJour, 0))</f>
        <v>0</v>
      </c>
      <c r="AD14" s="7">
        <f>IF(AB14="","", AB14-AC14)</f>
        <v>0</v>
      </c>
    </row>
    <row r="15" spans="1:30">
      <c r="M15" s="4">
        <v>45850</v>
      </c>
      <c r="N15" t="s">
        <v>27</v>
      </c>
      <c r="O15" s="7">
        <v>80000</v>
      </c>
      <c r="P15" t="s">
        <v>42</v>
      </c>
      <c r="Q15" t="s">
        <v>49</v>
      </c>
      <c r="R15" t="s">
        <v>50</v>
      </c>
      <c r="W15" s="4">
        <f>IF(W14="", "", W14+1)</f>
        <v>0</v>
      </c>
      <c r="X15" s="7">
        <f>IF(W15="", "", SUMIFS(Mov_Monts, Mov_Codes, Assoc_Sel, Mov_Dates, W15))</f>
        <v>0</v>
      </c>
      <c r="Y15" s="7">
        <f>IF(W14="","", Y14 + SUMIFS(Mov_Monts, Mov_Codes, Assoc_Sel, Mov_Dates, W15))</f>
        <v>0</v>
      </c>
      <c r="Z15" s="5">
        <f>IF(W15="", "", LOOKUP(W15, Cap_Debuts, Cap_Taux))</f>
        <v>0</v>
      </c>
      <c r="AA15" s="5">
        <f>IF(W15="", "", IF(Y15&gt;0, MIN(TauxContractuel, Z15), 0))</f>
        <v>0</v>
      </c>
      <c r="AB15" s="7">
        <f>IF(OR(W15="", W15&gt;Periode_Fin), "", IF(Y15&gt;0, Y15*TauxContractuel/BaseJour, 0))</f>
        <v>0</v>
      </c>
      <c r="AC15" s="7">
        <f>IF(OR(W15="", W15&gt;Periode_Fin), "", IF(Y15&gt;0, Y15*AA15/BaseJour, 0))</f>
        <v>0</v>
      </c>
      <c r="AD15" s="7">
        <f>IF(AB15="","", AB15-AC15)</f>
        <v>0</v>
      </c>
    </row>
    <row r="16" spans="1:30">
      <c r="M16" s="4">
        <v>45933</v>
      </c>
      <c r="N16" t="s">
        <v>27</v>
      </c>
      <c r="O16" s="7">
        <v>-20000</v>
      </c>
      <c r="P16" t="s">
        <v>45</v>
      </c>
      <c r="Q16" t="s">
        <v>43</v>
      </c>
      <c r="R16" t="s">
        <v>51</v>
      </c>
      <c r="W16" s="4">
        <f>IF(W15="", "", W15+1)</f>
        <v>0</v>
      </c>
      <c r="X16" s="7">
        <f>IF(W16="", "", SUMIFS(Mov_Monts, Mov_Codes, Assoc_Sel, Mov_Dates, W16))</f>
        <v>0</v>
      </c>
      <c r="Y16" s="7">
        <f>IF(W15="","", Y15 + SUMIFS(Mov_Monts, Mov_Codes, Assoc_Sel, Mov_Dates, W16))</f>
        <v>0</v>
      </c>
      <c r="Z16" s="5">
        <f>IF(W16="", "", LOOKUP(W16, Cap_Debuts, Cap_Taux))</f>
        <v>0</v>
      </c>
      <c r="AA16" s="5">
        <f>IF(W16="", "", IF(Y16&gt;0, MIN(TauxContractuel, Z16), 0))</f>
        <v>0</v>
      </c>
      <c r="AB16" s="7">
        <f>IF(OR(W16="", W16&gt;Periode_Fin), "", IF(Y16&gt;0, Y16*TauxContractuel/BaseJour, 0))</f>
        <v>0</v>
      </c>
      <c r="AC16" s="7">
        <f>IF(OR(W16="", W16&gt;Periode_Fin), "", IF(Y16&gt;0, Y16*AA16/BaseJour, 0))</f>
        <v>0</v>
      </c>
      <c r="AD16" s="7">
        <f>IF(AB16="","", AB16-AC16)</f>
        <v>0</v>
      </c>
    </row>
    <row r="17" spans="13:30">
      <c r="M17" s="4">
        <v>45992</v>
      </c>
      <c r="N17" t="s">
        <v>27</v>
      </c>
      <c r="O17" s="7">
        <v>10000</v>
      </c>
      <c r="P17" t="s">
        <v>42</v>
      </c>
      <c r="Q17" t="s">
        <v>43</v>
      </c>
      <c r="R17" t="s">
        <v>52</v>
      </c>
      <c r="W17" s="4">
        <f>IF(W16="", "", W16+1)</f>
        <v>0</v>
      </c>
      <c r="X17" s="7">
        <f>IF(W17="", "", SUMIFS(Mov_Monts, Mov_Codes, Assoc_Sel, Mov_Dates, W17))</f>
        <v>0</v>
      </c>
      <c r="Y17" s="7">
        <f>IF(W16="","", Y16 + SUMIFS(Mov_Monts, Mov_Codes, Assoc_Sel, Mov_Dates, W17))</f>
        <v>0</v>
      </c>
      <c r="Z17" s="5">
        <f>IF(W17="", "", LOOKUP(W17, Cap_Debuts, Cap_Taux))</f>
        <v>0</v>
      </c>
      <c r="AA17" s="5">
        <f>IF(W17="", "", IF(Y17&gt;0, MIN(TauxContractuel, Z17), 0))</f>
        <v>0</v>
      </c>
      <c r="AB17" s="7">
        <f>IF(OR(W17="", W17&gt;Periode_Fin), "", IF(Y17&gt;0, Y17*TauxContractuel/BaseJour, 0))</f>
        <v>0</v>
      </c>
      <c r="AC17" s="7">
        <f>IF(OR(W17="", W17&gt;Periode_Fin), "", IF(Y17&gt;0, Y17*AA17/BaseJour, 0))</f>
        <v>0</v>
      </c>
      <c r="AD17" s="7">
        <f>IF(AB17="","", AB17-AC17)</f>
        <v>0</v>
      </c>
    </row>
    <row r="18" spans="13:30">
      <c r="M18" s="4">
        <v>45920</v>
      </c>
      <c r="N18" t="s">
        <v>29</v>
      </c>
      <c r="O18" s="7">
        <v>10000</v>
      </c>
      <c r="P18" t="s">
        <v>42</v>
      </c>
      <c r="Q18" t="s">
        <v>43</v>
      </c>
      <c r="R18" t="s">
        <v>53</v>
      </c>
      <c r="W18" s="4">
        <f>IF(W17="", "", W17+1)</f>
        <v>0</v>
      </c>
      <c r="X18" s="7">
        <f>IF(W18="", "", SUMIFS(Mov_Monts, Mov_Codes, Assoc_Sel, Mov_Dates, W18))</f>
        <v>0</v>
      </c>
      <c r="Y18" s="7">
        <f>IF(W17="","", Y17 + SUMIFS(Mov_Monts, Mov_Codes, Assoc_Sel, Mov_Dates, W18))</f>
        <v>0</v>
      </c>
      <c r="Z18" s="5">
        <f>IF(W18="", "", LOOKUP(W18, Cap_Debuts, Cap_Taux))</f>
        <v>0</v>
      </c>
      <c r="AA18" s="5">
        <f>IF(W18="", "", IF(Y18&gt;0, MIN(TauxContractuel, Z18), 0))</f>
        <v>0</v>
      </c>
      <c r="AB18" s="7">
        <f>IF(OR(W18="", W18&gt;Periode_Fin), "", IF(Y18&gt;0, Y18*TauxContractuel/BaseJour, 0))</f>
        <v>0</v>
      </c>
      <c r="AC18" s="7">
        <f>IF(OR(W18="", W18&gt;Periode_Fin), "", IF(Y18&gt;0, Y18*AA18/BaseJour, 0))</f>
        <v>0</v>
      </c>
      <c r="AD18" s="7">
        <f>IF(AB18="","", AB18-AC18)</f>
        <v>0</v>
      </c>
    </row>
    <row r="19" spans="13:30">
      <c r="M19" s="4">
        <v>45950</v>
      </c>
      <c r="N19" t="s">
        <v>29</v>
      </c>
      <c r="O19" s="7">
        <v>-4000</v>
      </c>
      <c r="P19" t="s">
        <v>45</v>
      </c>
      <c r="Q19" t="s">
        <v>43</v>
      </c>
      <c r="R19" t="s">
        <v>54</v>
      </c>
      <c r="W19" s="4">
        <f>IF(W18="", "", W18+1)</f>
        <v>0</v>
      </c>
      <c r="X19" s="7">
        <f>IF(W19="", "", SUMIFS(Mov_Monts, Mov_Codes, Assoc_Sel, Mov_Dates, W19))</f>
        <v>0</v>
      </c>
      <c r="Y19" s="7">
        <f>IF(W18="","", Y18 + SUMIFS(Mov_Monts, Mov_Codes, Assoc_Sel, Mov_Dates, W19))</f>
        <v>0</v>
      </c>
      <c r="Z19" s="5">
        <f>IF(W19="", "", LOOKUP(W19, Cap_Debuts, Cap_Taux))</f>
        <v>0</v>
      </c>
      <c r="AA19" s="5">
        <f>IF(W19="", "", IF(Y19&gt;0, MIN(TauxContractuel, Z19), 0))</f>
        <v>0</v>
      </c>
      <c r="AB19" s="7">
        <f>IF(OR(W19="", W19&gt;Periode_Fin), "", IF(Y19&gt;0, Y19*TauxContractuel/BaseJour, 0))</f>
        <v>0</v>
      </c>
      <c r="AC19" s="7">
        <f>IF(OR(W19="", W19&gt;Periode_Fin), "", IF(Y19&gt;0, Y19*AA19/BaseJour, 0))</f>
        <v>0</v>
      </c>
      <c r="AD19" s="7">
        <f>IF(AB19="","", AB19-AC19)</f>
        <v>0</v>
      </c>
    </row>
    <row r="20" spans="13:30">
      <c r="M20" s="4">
        <v>46006</v>
      </c>
      <c r="N20" t="s">
        <v>29</v>
      </c>
      <c r="O20" s="7">
        <v>3000</v>
      </c>
      <c r="P20" t="s">
        <v>42</v>
      </c>
      <c r="Q20" t="s">
        <v>43</v>
      </c>
      <c r="R20" t="s">
        <v>55</v>
      </c>
      <c r="W20" s="4">
        <f>IF(W19="", "", W19+1)</f>
        <v>0</v>
      </c>
      <c r="X20" s="7">
        <f>IF(W20="", "", SUMIFS(Mov_Monts, Mov_Codes, Assoc_Sel, Mov_Dates, W20))</f>
        <v>0</v>
      </c>
      <c r="Y20" s="7">
        <f>IF(W19="","", Y19 + SUMIFS(Mov_Monts, Mov_Codes, Assoc_Sel, Mov_Dates, W20))</f>
        <v>0</v>
      </c>
      <c r="Z20" s="5">
        <f>IF(W20="", "", LOOKUP(W20, Cap_Debuts, Cap_Taux))</f>
        <v>0</v>
      </c>
      <c r="AA20" s="5">
        <f>IF(W20="", "", IF(Y20&gt;0, MIN(TauxContractuel, Z20), 0))</f>
        <v>0</v>
      </c>
      <c r="AB20" s="7">
        <f>IF(OR(W20="", W20&gt;Periode_Fin), "", IF(Y20&gt;0, Y20*TauxContractuel/BaseJour, 0))</f>
        <v>0</v>
      </c>
      <c r="AC20" s="7">
        <f>IF(OR(W20="", W20&gt;Periode_Fin), "", IF(Y20&gt;0, Y20*AA20/BaseJour, 0))</f>
        <v>0</v>
      </c>
      <c r="AD20" s="7">
        <f>IF(AB20="","", AB20-AC20)</f>
        <v>0</v>
      </c>
    </row>
    <row r="21" spans="13:30">
      <c r="M21" s="4">
        <v>45863</v>
      </c>
      <c r="N21" t="s">
        <v>32</v>
      </c>
      <c r="O21" s="7">
        <v>15000</v>
      </c>
      <c r="P21" t="s">
        <v>42</v>
      </c>
      <c r="Q21" t="s">
        <v>43</v>
      </c>
      <c r="R21" t="s">
        <v>56</v>
      </c>
      <c r="W21" s="4">
        <f>IF(W20="", "", W20+1)</f>
        <v>0</v>
      </c>
      <c r="X21" s="7">
        <f>IF(W21="", "", SUMIFS(Mov_Monts, Mov_Codes, Assoc_Sel, Mov_Dates, W21))</f>
        <v>0</v>
      </c>
      <c r="Y21" s="7">
        <f>IF(W20="","", Y20 + SUMIFS(Mov_Monts, Mov_Codes, Assoc_Sel, Mov_Dates, W21))</f>
        <v>0</v>
      </c>
      <c r="Z21" s="5">
        <f>IF(W21="", "", LOOKUP(W21, Cap_Debuts, Cap_Taux))</f>
        <v>0</v>
      </c>
      <c r="AA21" s="5">
        <f>IF(W21="", "", IF(Y21&gt;0, MIN(TauxContractuel, Z21), 0))</f>
        <v>0</v>
      </c>
      <c r="AB21" s="7">
        <f>IF(OR(W21="", W21&gt;Periode_Fin), "", IF(Y21&gt;0, Y21*TauxContractuel/BaseJour, 0))</f>
        <v>0</v>
      </c>
      <c r="AC21" s="7">
        <f>IF(OR(W21="", W21&gt;Periode_Fin), "", IF(Y21&gt;0, Y21*AA21/BaseJour, 0))</f>
        <v>0</v>
      </c>
      <c r="AD21" s="7">
        <f>IF(AB21="","", AB21-AC21)</f>
        <v>0</v>
      </c>
    </row>
    <row r="22" spans="13:30">
      <c r="M22" s="4">
        <v>45899</v>
      </c>
      <c r="N22" t="s">
        <v>32</v>
      </c>
      <c r="O22" s="7">
        <v>5000</v>
      </c>
      <c r="P22" t="s">
        <v>42</v>
      </c>
      <c r="Q22" t="s">
        <v>43</v>
      </c>
      <c r="R22" t="s">
        <v>57</v>
      </c>
      <c r="W22" s="4">
        <f>IF(W21="", "", W21+1)</f>
        <v>0</v>
      </c>
      <c r="X22" s="7">
        <f>IF(W22="", "", SUMIFS(Mov_Monts, Mov_Codes, Assoc_Sel, Mov_Dates, W22))</f>
        <v>0</v>
      </c>
      <c r="Y22" s="7">
        <f>IF(W21="","", Y21 + SUMIFS(Mov_Monts, Mov_Codes, Assoc_Sel, Mov_Dates, W22))</f>
        <v>0</v>
      </c>
      <c r="Z22" s="5">
        <f>IF(W22="", "", LOOKUP(W22, Cap_Debuts, Cap_Taux))</f>
        <v>0</v>
      </c>
      <c r="AA22" s="5">
        <f>IF(W22="", "", IF(Y22&gt;0, MIN(TauxContractuel, Z22), 0))</f>
        <v>0</v>
      </c>
      <c r="AB22" s="7">
        <f>IF(OR(W22="", W22&gt;Periode_Fin), "", IF(Y22&gt;0, Y22*TauxContractuel/BaseJour, 0))</f>
        <v>0</v>
      </c>
      <c r="AC22" s="7">
        <f>IF(OR(W22="", W22&gt;Periode_Fin), "", IF(Y22&gt;0, Y22*AA22/BaseJour, 0))</f>
        <v>0</v>
      </c>
      <c r="AD22" s="7">
        <f>IF(AB22="","", AB22-AC22)</f>
        <v>0</v>
      </c>
    </row>
    <row r="23" spans="13:30">
      <c r="M23" s="4">
        <v>45991</v>
      </c>
      <c r="N23" t="s">
        <v>32</v>
      </c>
      <c r="O23" s="7">
        <v>-6000</v>
      </c>
      <c r="P23" t="s">
        <v>45</v>
      </c>
      <c r="Q23" t="s">
        <v>43</v>
      </c>
      <c r="R23" t="s">
        <v>58</v>
      </c>
      <c r="W23" s="4">
        <f>IF(W22="", "", W22+1)</f>
        <v>0</v>
      </c>
      <c r="X23" s="7">
        <f>IF(W23="", "", SUMIFS(Mov_Monts, Mov_Codes, Assoc_Sel, Mov_Dates, W23))</f>
        <v>0</v>
      </c>
      <c r="Y23" s="7">
        <f>IF(W22="","", Y22 + SUMIFS(Mov_Monts, Mov_Codes, Assoc_Sel, Mov_Dates, W23))</f>
        <v>0</v>
      </c>
      <c r="Z23" s="5">
        <f>IF(W23="", "", LOOKUP(W23, Cap_Debuts, Cap_Taux))</f>
        <v>0</v>
      </c>
      <c r="AA23" s="5">
        <f>IF(W23="", "", IF(Y23&gt;0, MIN(TauxContractuel, Z23), 0))</f>
        <v>0</v>
      </c>
      <c r="AB23" s="7">
        <f>IF(OR(W23="", W23&gt;Periode_Fin), "", IF(Y23&gt;0, Y23*TauxContractuel/BaseJour, 0))</f>
        <v>0</v>
      </c>
      <c r="AC23" s="7">
        <f>IF(OR(W23="", W23&gt;Periode_Fin), "", IF(Y23&gt;0, Y23*AA23/BaseJour, 0))</f>
        <v>0</v>
      </c>
      <c r="AD23" s="7">
        <f>IF(AB23="","", AB23-AC23)</f>
        <v>0</v>
      </c>
    </row>
    <row r="24" spans="13:30">
      <c r="M24" s="4"/>
      <c r="W24" s="4">
        <f>IF(W23="", "", W23+1)</f>
        <v>0</v>
      </c>
      <c r="X24" s="7">
        <f>IF(W24="", "", SUMIFS(Mov_Monts, Mov_Codes, Assoc_Sel, Mov_Dates, W24))</f>
        <v>0</v>
      </c>
      <c r="Y24" s="7">
        <f>IF(W23="","", Y23 + SUMIFS(Mov_Monts, Mov_Codes, Assoc_Sel, Mov_Dates, W24))</f>
        <v>0</v>
      </c>
      <c r="Z24" s="5">
        <f>IF(W24="", "", LOOKUP(W24, Cap_Debuts, Cap_Taux))</f>
        <v>0</v>
      </c>
      <c r="AA24" s="5">
        <f>IF(W24="", "", IF(Y24&gt;0, MIN(TauxContractuel, Z24), 0))</f>
        <v>0</v>
      </c>
      <c r="AB24" s="7">
        <f>IF(OR(W24="", W24&gt;Periode_Fin), "", IF(Y24&gt;0, Y24*TauxContractuel/BaseJour, 0))</f>
        <v>0</v>
      </c>
      <c r="AC24" s="7">
        <f>IF(OR(W24="", W24&gt;Periode_Fin), "", IF(Y24&gt;0, Y24*AA24/BaseJour, 0))</f>
        <v>0</v>
      </c>
      <c r="AD24" s="7">
        <f>IF(AB24="","", AB24-AC24)</f>
        <v>0</v>
      </c>
    </row>
    <row r="25" spans="13:30">
      <c r="M25" s="4"/>
      <c r="W25" s="4">
        <f>IF(W24="", "", W24+1)</f>
        <v>0</v>
      </c>
      <c r="X25" s="7">
        <f>IF(W25="", "", SUMIFS(Mov_Monts, Mov_Codes, Assoc_Sel, Mov_Dates, W25))</f>
        <v>0</v>
      </c>
      <c r="Y25" s="7">
        <f>IF(W24="","", Y24 + SUMIFS(Mov_Monts, Mov_Codes, Assoc_Sel, Mov_Dates, W25))</f>
        <v>0</v>
      </c>
      <c r="Z25" s="5">
        <f>IF(W25="", "", LOOKUP(W25, Cap_Debuts, Cap_Taux))</f>
        <v>0</v>
      </c>
      <c r="AA25" s="5">
        <f>IF(W25="", "", IF(Y25&gt;0, MIN(TauxContractuel, Z25), 0))</f>
        <v>0</v>
      </c>
      <c r="AB25" s="7">
        <f>IF(OR(W25="", W25&gt;Periode_Fin), "", IF(Y25&gt;0, Y25*TauxContractuel/BaseJour, 0))</f>
        <v>0</v>
      </c>
      <c r="AC25" s="7">
        <f>IF(OR(W25="", W25&gt;Periode_Fin), "", IF(Y25&gt;0, Y25*AA25/BaseJour, 0))</f>
        <v>0</v>
      </c>
      <c r="AD25" s="7">
        <f>IF(AB25="","", AB25-AC25)</f>
        <v>0</v>
      </c>
    </row>
    <row r="26" spans="13:30">
      <c r="M26" s="4"/>
      <c r="W26" s="4">
        <f>IF(W25="", "", W25+1)</f>
        <v>0</v>
      </c>
      <c r="X26" s="7">
        <f>IF(W26="", "", SUMIFS(Mov_Monts, Mov_Codes, Assoc_Sel, Mov_Dates, W26))</f>
        <v>0</v>
      </c>
      <c r="Y26" s="7">
        <f>IF(W25="","", Y25 + SUMIFS(Mov_Monts, Mov_Codes, Assoc_Sel, Mov_Dates, W26))</f>
        <v>0</v>
      </c>
      <c r="Z26" s="5">
        <f>IF(W26="", "", LOOKUP(W26, Cap_Debuts, Cap_Taux))</f>
        <v>0</v>
      </c>
      <c r="AA26" s="5">
        <f>IF(W26="", "", IF(Y26&gt;0, MIN(TauxContractuel, Z26), 0))</f>
        <v>0</v>
      </c>
      <c r="AB26" s="7">
        <f>IF(OR(W26="", W26&gt;Periode_Fin), "", IF(Y26&gt;0, Y26*TauxContractuel/BaseJour, 0))</f>
        <v>0</v>
      </c>
      <c r="AC26" s="7">
        <f>IF(OR(W26="", W26&gt;Periode_Fin), "", IF(Y26&gt;0, Y26*AA26/BaseJour, 0))</f>
        <v>0</v>
      </c>
      <c r="AD26" s="7">
        <f>IF(AB26="","", AB26-AC26)</f>
        <v>0</v>
      </c>
    </row>
    <row r="27" spans="13:30">
      <c r="M27" s="4"/>
      <c r="W27" s="4">
        <f>IF(W26="", "", W26+1)</f>
        <v>0</v>
      </c>
      <c r="X27" s="7">
        <f>IF(W27="", "", SUMIFS(Mov_Monts, Mov_Codes, Assoc_Sel, Mov_Dates, W27))</f>
        <v>0</v>
      </c>
      <c r="Y27" s="7">
        <f>IF(W26="","", Y26 + SUMIFS(Mov_Monts, Mov_Codes, Assoc_Sel, Mov_Dates, W27))</f>
        <v>0</v>
      </c>
      <c r="Z27" s="5">
        <f>IF(W27="", "", LOOKUP(W27, Cap_Debuts, Cap_Taux))</f>
        <v>0</v>
      </c>
      <c r="AA27" s="5">
        <f>IF(W27="", "", IF(Y27&gt;0, MIN(TauxContractuel, Z27), 0))</f>
        <v>0</v>
      </c>
      <c r="AB27" s="7">
        <f>IF(OR(W27="", W27&gt;Periode_Fin), "", IF(Y27&gt;0, Y27*TauxContractuel/BaseJour, 0))</f>
        <v>0</v>
      </c>
      <c r="AC27" s="7">
        <f>IF(OR(W27="", W27&gt;Periode_Fin), "", IF(Y27&gt;0, Y27*AA27/BaseJour, 0))</f>
        <v>0</v>
      </c>
      <c r="AD27" s="7">
        <f>IF(AB27="","", AB27-AC27)</f>
        <v>0</v>
      </c>
    </row>
    <row r="28" spans="13:30">
      <c r="M28" s="4"/>
      <c r="W28" s="4">
        <f>IF(W27="", "", W27+1)</f>
        <v>0</v>
      </c>
      <c r="X28" s="7">
        <f>IF(W28="", "", SUMIFS(Mov_Monts, Mov_Codes, Assoc_Sel, Mov_Dates, W28))</f>
        <v>0</v>
      </c>
      <c r="Y28" s="7">
        <f>IF(W27="","", Y27 + SUMIFS(Mov_Monts, Mov_Codes, Assoc_Sel, Mov_Dates, W28))</f>
        <v>0</v>
      </c>
      <c r="Z28" s="5">
        <f>IF(W28="", "", LOOKUP(W28, Cap_Debuts, Cap_Taux))</f>
        <v>0</v>
      </c>
      <c r="AA28" s="5">
        <f>IF(W28="", "", IF(Y28&gt;0, MIN(TauxContractuel, Z28), 0))</f>
        <v>0</v>
      </c>
      <c r="AB28" s="7">
        <f>IF(OR(W28="", W28&gt;Periode_Fin), "", IF(Y28&gt;0, Y28*TauxContractuel/BaseJour, 0))</f>
        <v>0</v>
      </c>
      <c r="AC28" s="7">
        <f>IF(OR(W28="", W28&gt;Periode_Fin), "", IF(Y28&gt;0, Y28*AA28/BaseJour, 0))</f>
        <v>0</v>
      </c>
      <c r="AD28" s="7">
        <f>IF(AB28="","", AB28-AC28)</f>
        <v>0</v>
      </c>
    </row>
    <row r="29" spans="13:30">
      <c r="M29" s="4"/>
      <c r="W29" s="4">
        <f>IF(W28="", "", W28+1)</f>
        <v>0</v>
      </c>
      <c r="X29" s="7">
        <f>IF(W29="", "", SUMIFS(Mov_Monts, Mov_Codes, Assoc_Sel, Mov_Dates, W29))</f>
        <v>0</v>
      </c>
      <c r="Y29" s="7">
        <f>IF(W28="","", Y28 + SUMIFS(Mov_Monts, Mov_Codes, Assoc_Sel, Mov_Dates, W29))</f>
        <v>0</v>
      </c>
      <c r="Z29" s="5">
        <f>IF(W29="", "", LOOKUP(W29, Cap_Debuts, Cap_Taux))</f>
        <v>0</v>
      </c>
      <c r="AA29" s="5">
        <f>IF(W29="", "", IF(Y29&gt;0, MIN(TauxContractuel, Z29), 0))</f>
        <v>0</v>
      </c>
      <c r="AB29" s="7">
        <f>IF(OR(W29="", W29&gt;Periode_Fin), "", IF(Y29&gt;0, Y29*TauxContractuel/BaseJour, 0))</f>
        <v>0</v>
      </c>
      <c r="AC29" s="7">
        <f>IF(OR(W29="", W29&gt;Periode_Fin), "", IF(Y29&gt;0, Y29*AA29/BaseJour, 0))</f>
        <v>0</v>
      </c>
      <c r="AD29" s="7">
        <f>IF(AB29="","", AB29-AC29)</f>
        <v>0</v>
      </c>
    </row>
    <row r="30" spans="13:30">
      <c r="M30" s="4"/>
      <c r="W30" s="4">
        <f>IF(W29="", "", W29+1)</f>
        <v>0</v>
      </c>
      <c r="X30" s="7">
        <f>IF(W30="", "", SUMIFS(Mov_Monts, Mov_Codes, Assoc_Sel, Mov_Dates, W30))</f>
        <v>0</v>
      </c>
      <c r="Y30" s="7">
        <f>IF(W29="","", Y29 + SUMIFS(Mov_Monts, Mov_Codes, Assoc_Sel, Mov_Dates, W30))</f>
        <v>0</v>
      </c>
      <c r="Z30" s="5">
        <f>IF(W30="", "", LOOKUP(W30, Cap_Debuts, Cap_Taux))</f>
        <v>0</v>
      </c>
      <c r="AA30" s="5">
        <f>IF(W30="", "", IF(Y30&gt;0, MIN(TauxContractuel, Z30), 0))</f>
        <v>0</v>
      </c>
      <c r="AB30" s="7">
        <f>IF(OR(W30="", W30&gt;Periode_Fin), "", IF(Y30&gt;0, Y30*TauxContractuel/BaseJour, 0))</f>
        <v>0</v>
      </c>
      <c r="AC30" s="7">
        <f>IF(OR(W30="", W30&gt;Periode_Fin), "", IF(Y30&gt;0, Y30*AA30/BaseJour, 0))</f>
        <v>0</v>
      </c>
      <c r="AD30" s="7">
        <f>IF(AB30="","", AB30-AC30)</f>
        <v>0</v>
      </c>
    </row>
    <row r="31" spans="13:30">
      <c r="M31" s="4"/>
      <c r="W31" s="4">
        <f>IF(W30="", "", W30+1)</f>
        <v>0</v>
      </c>
      <c r="X31" s="7">
        <f>IF(W31="", "", SUMIFS(Mov_Monts, Mov_Codes, Assoc_Sel, Mov_Dates, W31))</f>
        <v>0</v>
      </c>
      <c r="Y31" s="7">
        <f>IF(W30="","", Y30 + SUMIFS(Mov_Monts, Mov_Codes, Assoc_Sel, Mov_Dates, W31))</f>
        <v>0</v>
      </c>
      <c r="Z31" s="5">
        <f>IF(W31="", "", LOOKUP(W31, Cap_Debuts, Cap_Taux))</f>
        <v>0</v>
      </c>
      <c r="AA31" s="5">
        <f>IF(W31="", "", IF(Y31&gt;0, MIN(TauxContractuel, Z31), 0))</f>
        <v>0</v>
      </c>
      <c r="AB31" s="7">
        <f>IF(OR(W31="", W31&gt;Periode_Fin), "", IF(Y31&gt;0, Y31*TauxContractuel/BaseJour, 0))</f>
        <v>0</v>
      </c>
      <c r="AC31" s="7">
        <f>IF(OR(W31="", W31&gt;Periode_Fin), "", IF(Y31&gt;0, Y31*AA31/BaseJour, 0))</f>
        <v>0</v>
      </c>
      <c r="AD31" s="7">
        <f>IF(AB31="","", AB31-AC31)</f>
        <v>0</v>
      </c>
    </row>
    <row r="32" spans="13:30">
      <c r="M32" s="4"/>
      <c r="W32" s="4">
        <f>IF(W31="", "", W31+1)</f>
        <v>0</v>
      </c>
      <c r="X32" s="7">
        <f>IF(W32="", "", SUMIFS(Mov_Monts, Mov_Codes, Assoc_Sel, Mov_Dates, W32))</f>
        <v>0</v>
      </c>
      <c r="Y32" s="7">
        <f>IF(W31="","", Y31 + SUMIFS(Mov_Monts, Mov_Codes, Assoc_Sel, Mov_Dates, W32))</f>
        <v>0</v>
      </c>
      <c r="Z32" s="5">
        <f>IF(W32="", "", LOOKUP(W32, Cap_Debuts, Cap_Taux))</f>
        <v>0</v>
      </c>
      <c r="AA32" s="5">
        <f>IF(W32="", "", IF(Y32&gt;0, MIN(TauxContractuel, Z32), 0))</f>
        <v>0</v>
      </c>
      <c r="AB32" s="7">
        <f>IF(OR(W32="", W32&gt;Periode_Fin), "", IF(Y32&gt;0, Y32*TauxContractuel/BaseJour, 0))</f>
        <v>0</v>
      </c>
      <c r="AC32" s="7">
        <f>IF(OR(W32="", W32&gt;Periode_Fin), "", IF(Y32&gt;0, Y32*AA32/BaseJour, 0))</f>
        <v>0</v>
      </c>
      <c r="AD32" s="7">
        <f>IF(AB32="","", AB32-AC32)</f>
        <v>0</v>
      </c>
    </row>
    <row r="33" spans="1:30">
      <c r="M33" s="4"/>
      <c r="W33" s="4">
        <f>IF(W32="", "", W32+1)</f>
        <v>0</v>
      </c>
      <c r="X33" s="7">
        <f>IF(W33="", "", SUMIFS(Mov_Monts, Mov_Codes, Assoc_Sel, Mov_Dates, W33))</f>
        <v>0</v>
      </c>
      <c r="Y33" s="7">
        <f>IF(W32="","", Y32 + SUMIFS(Mov_Monts, Mov_Codes, Assoc_Sel, Mov_Dates, W33))</f>
        <v>0</v>
      </c>
      <c r="Z33" s="5">
        <f>IF(W33="", "", LOOKUP(W33, Cap_Debuts, Cap_Taux))</f>
        <v>0</v>
      </c>
      <c r="AA33" s="5">
        <f>IF(W33="", "", IF(Y33&gt;0, MIN(TauxContractuel, Z33), 0))</f>
        <v>0</v>
      </c>
      <c r="AB33" s="7">
        <f>IF(OR(W33="", W33&gt;Periode_Fin), "", IF(Y33&gt;0, Y33*TauxContractuel/BaseJour, 0))</f>
        <v>0</v>
      </c>
      <c r="AC33" s="7">
        <f>IF(OR(W33="", W33&gt;Periode_Fin), "", IF(Y33&gt;0, Y33*AA33/BaseJour, 0))</f>
        <v>0</v>
      </c>
      <c r="AD33" s="7">
        <f>IF(AB33="","", AB33-AC33)</f>
        <v>0</v>
      </c>
    </row>
    <row r="34" spans="1:30">
      <c r="M34" s="4"/>
      <c r="W34" s="4">
        <f>IF(W33="", "", W33+1)</f>
        <v>0</v>
      </c>
      <c r="X34" s="7">
        <f>IF(W34="", "", SUMIFS(Mov_Monts, Mov_Codes, Assoc_Sel, Mov_Dates, W34))</f>
        <v>0</v>
      </c>
      <c r="Y34" s="7">
        <f>IF(W33="","", Y33 + SUMIFS(Mov_Monts, Mov_Codes, Assoc_Sel, Mov_Dates, W34))</f>
        <v>0</v>
      </c>
      <c r="Z34" s="5">
        <f>IF(W34="", "", LOOKUP(W34, Cap_Debuts, Cap_Taux))</f>
        <v>0</v>
      </c>
      <c r="AA34" s="5">
        <f>IF(W34="", "", IF(Y34&gt;0, MIN(TauxContractuel, Z34), 0))</f>
        <v>0</v>
      </c>
      <c r="AB34" s="7">
        <f>IF(OR(W34="", W34&gt;Periode_Fin), "", IF(Y34&gt;0, Y34*TauxContractuel/BaseJour, 0))</f>
        <v>0</v>
      </c>
      <c r="AC34" s="7">
        <f>IF(OR(W34="", W34&gt;Periode_Fin), "", IF(Y34&gt;0, Y34*AA34/BaseJour, 0))</f>
        <v>0</v>
      </c>
      <c r="AD34" s="7">
        <f>IF(AB34="","", AB34-AC34)</f>
        <v>0</v>
      </c>
    </row>
    <row r="35" spans="1:30">
      <c r="M35" s="4"/>
      <c r="W35" s="4">
        <f>IF(W34="", "", W34+1)</f>
        <v>0</v>
      </c>
      <c r="X35" s="7">
        <f>IF(W35="", "", SUMIFS(Mov_Monts, Mov_Codes, Assoc_Sel, Mov_Dates, W35))</f>
        <v>0</v>
      </c>
      <c r="Y35" s="7">
        <f>IF(W34="","", Y34 + SUMIFS(Mov_Monts, Mov_Codes, Assoc_Sel, Mov_Dates, W35))</f>
        <v>0</v>
      </c>
      <c r="Z35" s="5">
        <f>IF(W35="", "", LOOKUP(W35, Cap_Debuts, Cap_Taux))</f>
        <v>0</v>
      </c>
      <c r="AA35" s="5">
        <f>IF(W35="", "", IF(Y35&gt;0, MIN(TauxContractuel, Z35), 0))</f>
        <v>0</v>
      </c>
      <c r="AB35" s="7">
        <f>IF(OR(W35="", W35&gt;Periode_Fin), "", IF(Y35&gt;0, Y35*TauxContractuel/BaseJour, 0))</f>
        <v>0</v>
      </c>
      <c r="AC35" s="7">
        <f>IF(OR(W35="", W35&gt;Periode_Fin), "", IF(Y35&gt;0, Y35*AA35/BaseJour, 0))</f>
        <v>0</v>
      </c>
      <c r="AD35" s="7">
        <f>IF(AB35="","", AB35-AC35)</f>
        <v>0</v>
      </c>
    </row>
    <row r="36" spans="1:30">
      <c r="M36" s="4"/>
      <c r="W36" s="4">
        <f>IF(W35="", "", W35+1)</f>
        <v>0</v>
      </c>
      <c r="X36" s="7">
        <f>IF(W36="", "", SUMIFS(Mov_Monts, Mov_Codes, Assoc_Sel, Mov_Dates, W36))</f>
        <v>0</v>
      </c>
      <c r="Y36" s="7">
        <f>IF(W35="","", Y35 + SUMIFS(Mov_Monts, Mov_Codes, Assoc_Sel, Mov_Dates, W36))</f>
        <v>0</v>
      </c>
      <c r="Z36" s="5">
        <f>IF(W36="", "", LOOKUP(W36, Cap_Debuts, Cap_Taux))</f>
        <v>0</v>
      </c>
      <c r="AA36" s="5">
        <f>IF(W36="", "", IF(Y36&gt;0, MIN(TauxContractuel, Z36), 0))</f>
        <v>0</v>
      </c>
      <c r="AB36" s="7">
        <f>IF(OR(W36="", W36&gt;Periode_Fin), "", IF(Y36&gt;0, Y36*TauxContractuel/BaseJour, 0))</f>
        <v>0</v>
      </c>
      <c r="AC36" s="7">
        <f>IF(OR(W36="", W36&gt;Periode_Fin), "", IF(Y36&gt;0, Y36*AA36/BaseJour, 0))</f>
        <v>0</v>
      </c>
      <c r="AD36" s="7">
        <f>IF(AB36="","", AB36-AC36)</f>
        <v>0</v>
      </c>
    </row>
    <row r="37" spans="1:30">
      <c r="M37" s="4"/>
      <c r="W37" s="4">
        <f>IF(W36="", "", W36+1)</f>
        <v>0</v>
      </c>
      <c r="X37" s="7">
        <f>IF(W37="", "", SUMIFS(Mov_Monts, Mov_Codes, Assoc_Sel, Mov_Dates, W37))</f>
        <v>0</v>
      </c>
      <c r="Y37" s="7">
        <f>IF(W36="","", Y36 + SUMIFS(Mov_Monts, Mov_Codes, Assoc_Sel, Mov_Dates, W37))</f>
        <v>0</v>
      </c>
      <c r="Z37" s="5">
        <f>IF(W37="", "", LOOKUP(W37, Cap_Debuts, Cap_Taux))</f>
        <v>0</v>
      </c>
      <c r="AA37" s="5">
        <f>IF(W37="", "", IF(Y37&gt;0, MIN(TauxContractuel, Z37), 0))</f>
        <v>0</v>
      </c>
      <c r="AB37" s="7">
        <f>IF(OR(W37="", W37&gt;Periode_Fin), "", IF(Y37&gt;0, Y37*TauxContractuel/BaseJour, 0))</f>
        <v>0</v>
      </c>
      <c r="AC37" s="7">
        <f>IF(OR(W37="", W37&gt;Periode_Fin), "", IF(Y37&gt;0, Y37*AA37/BaseJour, 0))</f>
        <v>0</v>
      </c>
      <c r="AD37" s="7">
        <f>IF(AB37="","", AB37-AC37)</f>
        <v>0</v>
      </c>
    </row>
    <row r="38" spans="1:30">
      <c r="M38" s="4"/>
      <c r="W38" s="4">
        <f>IF(W37="", "", W37+1)</f>
        <v>0</v>
      </c>
      <c r="X38" s="7">
        <f>IF(W38="", "", SUMIFS(Mov_Monts, Mov_Codes, Assoc_Sel, Mov_Dates, W38))</f>
        <v>0</v>
      </c>
      <c r="Y38" s="7">
        <f>IF(W37="","", Y37 + SUMIFS(Mov_Monts, Mov_Codes, Assoc_Sel, Mov_Dates, W38))</f>
        <v>0</v>
      </c>
      <c r="Z38" s="5">
        <f>IF(W38="", "", LOOKUP(W38, Cap_Debuts, Cap_Taux))</f>
        <v>0</v>
      </c>
      <c r="AA38" s="5">
        <f>IF(W38="", "", IF(Y38&gt;0, MIN(TauxContractuel, Z38), 0))</f>
        <v>0</v>
      </c>
      <c r="AB38" s="7">
        <f>IF(OR(W38="", W38&gt;Periode_Fin), "", IF(Y38&gt;0, Y38*TauxContractuel/BaseJour, 0))</f>
        <v>0</v>
      </c>
      <c r="AC38" s="7">
        <f>IF(OR(W38="", W38&gt;Periode_Fin), "", IF(Y38&gt;0, Y38*AA38/BaseJour, 0))</f>
        <v>0</v>
      </c>
      <c r="AD38" s="7">
        <f>IF(AB38="","", AB38-AC38)</f>
        <v>0</v>
      </c>
    </row>
    <row r="39" spans="1:30">
      <c r="M39" s="4"/>
      <c r="W39" s="4">
        <f>IF(W38="", "", W38+1)</f>
        <v>0</v>
      </c>
      <c r="X39" s="7">
        <f>IF(W39="", "", SUMIFS(Mov_Monts, Mov_Codes, Assoc_Sel, Mov_Dates, W39))</f>
        <v>0</v>
      </c>
      <c r="Y39" s="7">
        <f>IF(W38="","", Y38 + SUMIFS(Mov_Monts, Mov_Codes, Assoc_Sel, Mov_Dates, W39))</f>
        <v>0</v>
      </c>
      <c r="Z39" s="5">
        <f>IF(W39="", "", LOOKUP(W39, Cap_Debuts, Cap_Taux))</f>
        <v>0</v>
      </c>
      <c r="AA39" s="5">
        <f>IF(W39="", "", IF(Y39&gt;0, MIN(TauxContractuel, Z39), 0))</f>
        <v>0</v>
      </c>
      <c r="AB39" s="7">
        <f>IF(OR(W39="", W39&gt;Periode_Fin), "", IF(Y39&gt;0, Y39*TauxContractuel/BaseJour, 0))</f>
        <v>0</v>
      </c>
      <c r="AC39" s="7">
        <f>IF(OR(W39="", W39&gt;Periode_Fin), "", IF(Y39&gt;0, Y39*AA39/BaseJour, 0))</f>
        <v>0</v>
      </c>
      <c r="AD39" s="7">
        <f>IF(AB39="","", AB39-AC39)</f>
        <v>0</v>
      </c>
    </row>
    <row r="40" spans="1:30">
      <c r="M40" s="4"/>
      <c r="W40" s="4">
        <f>IF(W39="", "", W39+1)</f>
        <v>0</v>
      </c>
      <c r="X40" s="7">
        <f>IF(W40="", "", SUMIFS(Mov_Monts, Mov_Codes, Assoc_Sel, Mov_Dates, W40))</f>
        <v>0</v>
      </c>
      <c r="Y40" s="7">
        <f>IF(W39="","", Y39 + SUMIFS(Mov_Monts, Mov_Codes, Assoc_Sel, Mov_Dates, W40))</f>
        <v>0</v>
      </c>
      <c r="Z40" s="5">
        <f>IF(W40="", "", LOOKUP(W40, Cap_Debuts, Cap_Taux))</f>
        <v>0</v>
      </c>
      <c r="AA40" s="5">
        <f>IF(W40="", "", IF(Y40&gt;0, MIN(TauxContractuel, Z40), 0))</f>
        <v>0</v>
      </c>
      <c r="AB40" s="7">
        <f>IF(OR(W40="", W40&gt;Periode_Fin), "", IF(Y40&gt;0, Y40*TauxContractuel/BaseJour, 0))</f>
        <v>0</v>
      </c>
      <c r="AC40" s="7">
        <f>IF(OR(W40="", W40&gt;Periode_Fin), "", IF(Y40&gt;0, Y40*AA40/BaseJour, 0))</f>
        <v>0</v>
      </c>
      <c r="AD40" s="7">
        <f>IF(AB40="","", AB40-AC40)</f>
        <v>0</v>
      </c>
    </row>
    <row r="41" spans="1:30">
      <c r="M41" s="4"/>
      <c r="W41" s="4">
        <f>IF(W40="", "", W40+1)</f>
        <v>0</v>
      </c>
      <c r="X41" s="7">
        <f>IF(W41="", "", SUMIFS(Mov_Monts, Mov_Codes, Assoc_Sel, Mov_Dates, W41))</f>
        <v>0</v>
      </c>
      <c r="Y41" s="7">
        <f>IF(W40="","", Y40 + SUMIFS(Mov_Monts, Mov_Codes, Assoc_Sel, Mov_Dates, W41))</f>
        <v>0</v>
      </c>
      <c r="Z41" s="5">
        <f>IF(W41="", "", LOOKUP(W41, Cap_Debuts, Cap_Taux))</f>
        <v>0</v>
      </c>
      <c r="AA41" s="5">
        <f>IF(W41="", "", IF(Y41&gt;0, MIN(TauxContractuel, Z41), 0))</f>
        <v>0</v>
      </c>
      <c r="AB41" s="7">
        <f>IF(OR(W41="", W41&gt;Periode_Fin), "", IF(Y41&gt;0, Y41*TauxContractuel/BaseJour, 0))</f>
        <v>0</v>
      </c>
      <c r="AC41" s="7">
        <f>IF(OR(W41="", W41&gt;Periode_Fin), "", IF(Y41&gt;0, Y41*AA41/BaseJour, 0))</f>
        <v>0</v>
      </c>
      <c r="AD41" s="7">
        <f>IF(AB41="","", AB41-AC41)</f>
        <v>0</v>
      </c>
    </row>
    <row r="42" spans="1:30">
      <c r="M42" s="4"/>
      <c r="W42" s="4">
        <f>IF(W41="", "", W41+1)</f>
        <v>0</v>
      </c>
      <c r="X42" s="7">
        <f>IF(W42="", "", SUMIFS(Mov_Monts, Mov_Codes, Assoc_Sel, Mov_Dates, W42))</f>
        <v>0</v>
      </c>
      <c r="Y42" s="7">
        <f>IF(W41="","", Y41 + SUMIFS(Mov_Monts, Mov_Codes, Assoc_Sel, Mov_Dates, W42))</f>
        <v>0</v>
      </c>
      <c r="Z42" s="5">
        <f>IF(W42="", "", LOOKUP(W42, Cap_Debuts, Cap_Taux))</f>
        <v>0</v>
      </c>
      <c r="AA42" s="5">
        <f>IF(W42="", "", IF(Y42&gt;0, MIN(TauxContractuel, Z42), 0))</f>
        <v>0</v>
      </c>
      <c r="AB42" s="7">
        <f>IF(OR(W42="", W42&gt;Periode_Fin), "", IF(Y42&gt;0, Y42*TauxContractuel/BaseJour, 0))</f>
        <v>0</v>
      </c>
      <c r="AC42" s="7">
        <f>IF(OR(W42="", W42&gt;Periode_Fin), "", IF(Y42&gt;0, Y42*AA42/BaseJour, 0))</f>
        <v>0</v>
      </c>
      <c r="AD42" s="7">
        <f>IF(AB42="","", AB42-AC42)</f>
        <v>0</v>
      </c>
    </row>
    <row r="43" spans="1:30">
      <c r="A43" s="2" t="s">
        <v>59</v>
      </c>
      <c r="B43" s="2"/>
      <c r="C43" s="2"/>
      <c r="D43" s="2"/>
      <c r="M43" s="4"/>
      <c r="W43" s="4">
        <f>IF(W42="", "", W42+1)</f>
        <v>0</v>
      </c>
      <c r="X43" s="7">
        <f>IF(W43="", "", SUMIFS(Mov_Monts, Mov_Codes, Assoc_Sel, Mov_Dates, W43))</f>
        <v>0</v>
      </c>
      <c r="Y43" s="7">
        <f>IF(W42="","", Y42 + SUMIFS(Mov_Monts, Mov_Codes, Assoc_Sel, Mov_Dates, W43))</f>
        <v>0</v>
      </c>
      <c r="Z43" s="5">
        <f>IF(W43="", "", LOOKUP(W43, Cap_Debuts, Cap_Taux))</f>
        <v>0</v>
      </c>
      <c r="AA43" s="5">
        <f>IF(W43="", "", IF(Y43&gt;0, MIN(TauxContractuel, Z43), 0))</f>
        <v>0</v>
      </c>
      <c r="AB43" s="7">
        <f>IF(OR(W43="", W43&gt;Periode_Fin), "", IF(Y43&gt;0, Y43*TauxContractuel/BaseJour, 0))</f>
        <v>0</v>
      </c>
      <c r="AC43" s="7">
        <f>IF(OR(W43="", W43&gt;Periode_Fin), "", IF(Y43&gt;0, Y43*AA43/BaseJour, 0))</f>
        <v>0</v>
      </c>
      <c r="AD43" s="7">
        <f>IF(AB43="","", AB43-AC43)</f>
        <v>0</v>
      </c>
    </row>
    <row r="44" spans="1:30">
      <c r="A44" s="3" t="s">
        <v>60</v>
      </c>
      <c r="B44" s="3" t="s">
        <v>61</v>
      </c>
      <c r="C44" s="3" t="s">
        <v>62</v>
      </c>
      <c r="M44" s="4"/>
      <c r="W44" s="4">
        <f>IF(W43="", "", W43+1)</f>
        <v>0</v>
      </c>
      <c r="X44" s="7">
        <f>IF(W44="", "", SUMIFS(Mov_Monts, Mov_Codes, Assoc_Sel, Mov_Dates, W44))</f>
        <v>0</v>
      </c>
      <c r="Y44" s="7">
        <f>IF(W43="","", Y43 + SUMIFS(Mov_Monts, Mov_Codes, Assoc_Sel, Mov_Dates, W44))</f>
        <v>0</v>
      </c>
      <c r="Z44" s="5">
        <f>IF(W44="", "", LOOKUP(W44, Cap_Debuts, Cap_Taux))</f>
        <v>0</v>
      </c>
      <c r="AA44" s="5">
        <f>IF(W44="", "", IF(Y44&gt;0, MIN(TauxContractuel, Z44), 0))</f>
        <v>0</v>
      </c>
      <c r="AB44" s="7">
        <f>IF(OR(W44="", W44&gt;Periode_Fin), "", IF(Y44&gt;0, Y44*TauxContractuel/BaseJour, 0))</f>
        <v>0</v>
      </c>
      <c r="AC44" s="7">
        <f>IF(OR(W44="", W44&gt;Periode_Fin), "", IF(Y44&gt;0, Y44*AA44/BaseJour, 0))</f>
        <v>0</v>
      </c>
      <c r="AD44" s="7">
        <f>IF(AB44="","", AB44-AC44)</f>
        <v>0</v>
      </c>
    </row>
    <row r="45" spans="1:30">
      <c r="M45" s="4"/>
      <c r="W45" s="4">
        <f>IF(W44="", "", W44+1)</f>
        <v>0</v>
      </c>
      <c r="X45" s="7">
        <f>IF(W45="", "", SUMIFS(Mov_Monts, Mov_Codes, Assoc_Sel, Mov_Dates, W45))</f>
        <v>0</v>
      </c>
      <c r="Y45" s="7">
        <f>IF(W44="","", Y44 + SUMIFS(Mov_Monts, Mov_Codes, Assoc_Sel, Mov_Dates, W45))</f>
        <v>0</v>
      </c>
      <c r="Z45" s="5">
        <f>IF(W45="", "", LOOKUP(W45, Cap_Debuts, Cap_Taux))</f>
        <v>0</v>
      </c>
      <c r="AA45" s="5">
        <f>IF(W45="", "", IF(Y45&gt;0, MIN(TauxContractuel, Z45), 0))</f>
        <v>0</v>
      </c>
      <c r="AB45" s="7">
        <f>IF(OR(W45="", W45&gt;Periode_Fin), "", IF(Y45&gt;0, Y45*TauxContractuel/BaseJour, 0))</f>
        <v>0</v>
      </c>
      <c r="AC45" s="7">
        <f>IF(OR(W45="", W45&gt;Periode_Fin), "", IF(Y45&gt;0, Y45*AA45/BaseJour, 0))</f>
        <v>0</v>
      </c>
      <c r="AD45" s="7">
        <f>IF(AB45="","", AB45-AC45)</f>
        <v>0</v>
      </c>
    </row>
    <row r="46" spans="1:30">
      <c r="A46" s="4">
        <v>45839</v>
      </c>
      <c r="B46" s="4">
        <v>45930</v>
      </c>
      <c r="C46" s="5">
        <v>0.05</v>
      </c>
      <c r="M46" s="4"/>
      <c r="W46" s="4">
        <f>IF(W45="", "", W45+1)</f>
        <v>0</v>
      </c>
      <c r="X46" s="7">
        <f>IF(W46="", "", SUMIFS(Mov_Monts, Mov_Codes, Assoc_Sel, Mov_Dates, W46))</f>
        <v>0</v>
      </c>
      <c r="Y46" s="7">
        <f>IF(W45="","", Y45 + SUMIFS(Mov_Monts, Mov_Codes, Assoc_Sel, Mov_Dates, W46))</f>
        <v>0</v>
      </c>
      <c r="Z46" s="5">
        <f>IF(W46="", "", LOOKUP(W46, Cap_Debuts, Cap_Taux))</f>
        <v>0</v>
      </c>
      <c r="AA46" s="5">
        <f>IF(W46="", "", IF(Y46&gt;0, MIN(TauxContractuel, Z46), 0))</f>
        <v>0</v>
      </c>
      <c r="AB46" s="7">
        <f>IF(OR(W46="", W46&gt;Periode_Fin), "", IF(Y46&gt;0, Y46*TauxContractuel/BaseJour, 0))</f>
        <v>0</v>
      </c>
      <c r="AC46" s="7">
        <f>IF(OR(W46="", W46&gt;Periode_Fin), "", IF(Y46&gt;0, Y46*AA46/BaseJour, 0))</f>
        <v>0</v>
      </c>
      <c r="AD46" s="7">
        <f>IF(AB46="","", AB46-AC46)</f>
        <v>0</v>
      </c>
    </row>
    <row r="47" spans="1:30">
      <c r="A47" s="4">
        <v>45931</v>
      </c>
      <c r="B47" s="4">
        <v>46022</v>
      </c>
      <c r="C47" s="5">
        <v>0.051</v>
      </c>
      <c r="M47" s="4"/>
      <c r="W47" s="4">
        <f>IF(W46="", "", W46+1)</f>
        <v>0</v>
      </c>
      <c r="X47" s="7">
        <f>IF(W47="", "", SUMIFS(Mov_Monts, Mov_Codes, Assoc_Sel, Mov_Dates, W47))</f>
        <v>0</v>
      </c>
      <c r="Y47" s="7">
        <f>IF(W46="","", Y46 + SUMIFS(Mov_Monts, Mov_Codes, Assoc_Sel, Mov_Dates, W47))</f>
        <v>0</v>
      </c>
      <c r="Z47" s="5">
        <f>IF(W47="", "", LOOKUP(W47, Cap_Debuts, Cap_Taux))</f>
        <v>0</v>
      </c>
      <c r="AA47" s="5">
        <f>IF(W47="", "", IF(Y47&gt;0, MIN(TauxContractuel, Z47), 0))</f>
        <v>0</v>
      </c>
      <c r="AB47" s="7">
        <f>IF(OR(W47="", W47&gt;Periode_Fin), "", IF(Y47&gt;0, Y47*TauxContractuel/BaseJour, 0))</f>
        <v>0</v>
      </c>
      <c r="AC47" s="7">
        <f>IF(OR(W47="", W47&gt;Periode_Fin), "", IF(Y47&gt;0, Y47*AA47/BaseJour, 0))</f>
        <v>0</v>
      </c>
      <c r="AD47" s="7">
        <f>IF(AB47="","", AB47-AC47)</f>
        <v>0</v>
      </c>
    </row>
    <row r="48" spans="1:30">
      <c r="A48" s="4">
        <v>46023</v>
      </c>
      <c r="B48" s="4">
        <v>46112</v>
      </c>
      <c r="C48" s="5">
        <v>0.052</v>
      </c>
      <c r="M48" s="4"/>
      <c r="W48" s="4">
        <f>IF(W47="", "", W47+1)</f>
        <v>0</v>
      </c>
      <c r="X48" s="7">
        <f>IF(W48="", "", SUMIFS(Mov_Monts, Mov_Codes, Assoc_Sel, Mov_Dates, W48))</f>
        <v>0</v>
      </c>
      <c r="Y48" s="7">
        <f>IF(W47="","", Y47 + SUMIFS(Mov_Monts, Mov_Codes, Assoc_Sel, Mov_Dates, W48))</f>
        <v>0</v>
      </c>
      <c r="Z48" s="5">
        <f>IF(W48="", "", LOOKUP(W48, Cap_Debuts, Cap_Taux))</f>
        <v>0</v>
      </c>
      <c r="AA48" s="5">
        <f>IF(W48="", "", IF(Y48&gt;0, MIN(TauxContractuel, Z48), 0))</f>
        <v>0</v>
      </c>
      <c r="AB48" s="7">
        <f>IF(OR(W48="", W48&gt;Periode_Fin), "", IF(Y48&gt;0, Y48*TauxContractuel/BaseJour, 0))</f>
        <v>0</v>
      </c>
      <c r="AC48" s="7">
        <f>IF(OR(W48="", W48&gt;Periode_Fin), "", IF(Y48&gt;0, Y48*AA48/BaseJour, 0))</f>
        <v>0</v>
      </c>
      <c r="AD48" s="7">
        <f>IF(AB48="","", AB48-AC48)</f>
        <v>0</v>
      </c>
    </row>
    <row r="49" spans="1:30">
      <c r="A49" s="4">
        <v>46113</v>
      </c>
      <c r="B49" s="4">
        <v>46203</v>
      </c>
      <c r="C49" s="5">
        <v>0.052</v>
      </c>
      <c r="M49" s="4"/>
      <c r="W49" s="4">
        <f>IF(W48="", "", W48+1)</f>
        <v>0</v>
      </c>
      <c r="X49" s="7">
        <f>IF(W49="", "", SUMIFS(Mov_Monts, Mov_Codes, Assoc_Sel, Mov_Dates, W49))</f>
        <v>0</v>
      </c>
      <c r="Y49" s="7">
        <f>IF(W48="","", Y48 + SUMIFS(Mov_Monts, Mov_Codes, Assoc_Sel, Mov_Dates, W49))</f>
        <v>0</v>
      </c>
      <c r="Z49" s="5">
        <f>IF(W49="", "", LOOKUP(W49, Cap_Debuts, Cap_Taux))</f>
        <v>0</v>
      </c>
      <c r="AA49" s="5">
        <f>IF(W49="", "", IF(Y49&gt;0, MIN(TauxContractuel, Z49), 0))</f>
        <v>0</v>
      </c>
      <c r="AB49" s="7">
        <f>IF(OR(W49="", W49&gt;Periode_Fin), "", IF(Y49&gt;0, Y49*TauxContractuel/BaseJour, 0))</f>
        <v>0</v>
      </c>
      <c r="AC49" s="7">
        <f>IF(OR(W49="", W49&gt;Periode_Fin), "", IF(Y49&gt;0, Y49*AA49/BaseJour, 0))</f>
        <v>0</v>
      </c>
      <c r="AD49" s="7">
        <f>IF(AB49="","", AB49-AC49)</f>
        <v>0</v>
      </c>
    </row>
    <row r="50" spans="1:30">
      <c r="M50" s="4"/>
      <c r="W50" s="4">
        <f>IF(W49="", "", W49+1)</f>
        <v>0</v>
      </c>
      <c r="X50" s="7">
        <f>IF(W50="", "", SUMIFS(Mov_Monts, Mov_Codes, Assoc_Sel, Mov_Dates, W50))</f>
        <v>0</v>
      </c>
      <c r="Y50" s="7">
        <f>IF(W49="","", Y49 + SUMIFS(Mov_Monts, Mov_Codes, Assoc_Sel, Mov_Dates, W50))</f>
        <v>0</v>
      </c>
      <c r="Z50" s="5">
        <f>IF(W50="", "", LOOKUP(W50, Cap_Debuts, Cap_Taux))</f>
        <v>0</v>
      </c>
      <c r="AA50" s="5">
        <f>IF(W50="", "", IF(Y50&gt;0, MIN(TauxContractuel, Z50), 0))</f>
        <v>0</v>
      </c>
      <c r="AB50" s="7">
        <f>IF(OR(W50="", W50&gt;Periode_Fin), "", IF(Y50&gt;0, Y50*TauxContractuel/BaseJour, 0))</f>
        <v>0</v>
      </c>
      <c r="AC50" s="7">
        <f>IF(OR(W50="", W50&gt;Periode_Fin), "", IF(Y50&gt;0, Y50*AA50/BaseJour, 0))</f>
        <v>0</v>
      </c>
      <c r="AD50" s="7">
        <f>IF(AB50="","", AB50-AC50)</f>
        <v>0</v>
      </c>
    </row>
    <row r="51" spans="1:30">
      <c r="M51" s="4"/>
      <c r="W51" s="4">
        <f>IF(W50="", "", W50+1)</f>
        <v>0</v>
      </c>
      <c r="X51" s="7">
        <f>IF(W51="", "", SUMIFS(Mov_Monts, Mov_Codes, Assoc_Sel, Mov_Dates, W51))</f>
        <v>0</v>
      </c>
      <c r="Y51" s="7">
        <f>IF(W50="","", Y50 + SUMIFS(Mov_Monts, Mov_Codes, Assoc_Sel, Mov_Dates, W51))</f>
        <v>0</v>
      </c>
      <c r="Z51" s="5">
        <f>IF(W51="", "", LOOKUP(W51, Cap_Debuts, Cap_Taux))</f>
        <v>0</v>
      </c>
      <c r="AA51" s="5">
        <f>IF(W51="", "", IF(Y51&gt;0, MIN(TauxContractuel, Z51), 0))</f>
        <v>0</v>
      </c>
      <c r="AB51" s="7">
        <f>IF(OR(W51="", W51&gt;Periode_Fin), "", IF(Y51&gt;0, Y51*TauxContractuel/BaseJour, 0))</f>
        <v>0</v>
      </c>
      <c r="AC51" s="7">
        <f>IF(OR(W51="", W51&gt;Periode_Fin), "", IF(Y51&gt;0, Y51*AA51/BaseJour, 0))</f>
        <v>0</v>
      </c>
      <c r="AD51" s="7">
        <f>IF(AB51="","", AB51-AC51)</f>
        <v>0</v>
      </c>
    </row>
    <row r="52" spans="1:30">
      <c r="M52" s="4"/>
      <c r="W52" s="4">
        <f>IF(W51="", "", W51+1)</f>
        <v>0</v>
      </c>
      <c r="X52" s="7">
        <f>IF(W52="", "", SUMIFS(Mov_Monts, Mov_Codes, Assoc_Sel, Mov_Dates, W52))</f>
        <v>0</v>
      </c>
      <c r="Y52" s="7">
        <f>IF(W51="","", Y51 + SUMIFS(Mov_Monts, Mov_Codes, Assoc_Sel, Mov_Dates, W52))</f>
        <v>0</v>
      </c>
      <c r="Z52" s="5">
        <f>IF(W52="", "", LOOKUP(W52, Cap_Debuts, Cap_Taux))</f>
        <v>0</v>
      </c>
      <c r="AA52" s="5">
        <f>IF(W52="", "", IF(Y52&gt;0, MIN(TauxContractuel, Z52), 0))</f>
        <v>0</v>
      </c>
      <c r="AB52" s="7">
        <f>IF(OR(W52="", W52&gt;Periode_Fin), "", IF(Y52&gt;0, Y52*TauxContractuel/BaseJour, 0))</f>
        <v>0</v>
      </c>
      <c r="AC52" s="7">
        <f>IF(OR(W52="", W52&gt;Periode_Fin), "", IF(Y52&gt;0, Y52*AA52/BaseJour, 0))</f>
        <v>0</v>
      </c>
      <c r="AD52" s="7">
        <f>IF(AB52="","", AB52-AC52)</f>
        <v>0</v>
      </c>
    </row>
    <row r="53" spans="1:30">
      <c r="M53" s="4"/>
      <c r="W53" s="4">
        <f>IF(W52="", "", W52+1)</f>
        <v>0</v>
      </c>
      <c r="X53" s="7">
        <f>IF(W53="", "", SUMIFS(Mov_Monts, Mov_Codes, Assoc_Sel, Mov_Dates, W53))</f>
        <v>0</v>
      </c>
      <c r="Y53" s="7">
        <f>IF(W52="","", Y52 + SUMIFS(Mov_Monts, Mov_Codes, Assoc_Sel, Mov_Dates, W53))</f>
        <v>0</v>
      </c>
      <c r="Z53" s="5">
        <f>IF(W53="", "", LOOKUP(W53, Cap_Debuts, Cap_Taux))</f>
        <v>0</v>
      </c>
      <c r="AA53" s="5">
        <f>IF(W53="", "", IF(Y53&gt;0, MIN(TauxContractuel, Z53), 0))</f>
        <v>0</v>
      </c>
      <c r="AB53" s="7">
        <f>IF(OR(W53="", W53&gt;Periode_Fin), "", IF(Y53&gt;0, Y53*TauxContractuel/BaseJour, 0))</f>
        <v>0</v>
      </c>
      <c r="AC53" s="7">
        <f>IF(OR(W53="", W53&gt;Periode_Fin), "", IF(Y53&gt;0, Y53*AA53/BaseJour, 0))</f>
        <v>0</v>
      </c>
      <c r="AD53" s="7">
        <f>IF(AB53="","", AB53-AC53)</f>
        <v>0</v>
      </c>
    </row>
    <row r="54" spans="1:30">
      <c r="M54" s="4"/>
      <c r="W54" s="4">
        <f>IF(W53="", "", W53+1)</f>
        <v>0</v>
      </c>
      <c r="X54" s="7">
        <f>IF(W54="", "", SUMIFS(Mov_Monts, Mov_Codes, Assoc_Sel, Mov_Dates, W54))</f>
        <v>0</v>
      </c>
      <c r="Y54" s="7">
        <f>IF(W53="","", Y53 + SUMIFS(Mov_Monts, Mov_Codes, Assoc_Sel, Mov_Dates, W54))</f>
        <v>0</v>
      </c>
      <c r="Z54" s="5">
        <f>IF(W54="", "", LOOKUP(W54, Cap_Debuts, Cap_Taux))</f>
        <v>0</v>
      </c>
      <c r="AA54" s="5">
        <f>IF(W54="", "", IF(Y54&gt;0, MIN(TauxContractuel, Z54), 0))</f>
        <v>0</v>
      </c>
      <c r="AB54" s="7">
        <f>IF(OR(W54="", W54&gt;Periode_Fin), "", IF(Y54&gt;0, Y54*TauxContractuel/BaseJour, 0))</f>
        <v>0</v>
      </c>
      <c r="AC54" s="7">
        <f>IF(OR(W54="", W54&gt;Periode_Fin), "", IF(Y54&gt;0, Y54*AA54/BaseJour, 0))</f>
        <v>0</v>
      </c>
      <c r="AD54" s="7">
        <f>IF(AB54="","", AB54-AC54)</f>
        <v>0</v>
      </c>
    </row>
    <row r="55" spans="1:30">
      <c r="M55" s="4"/>
      <c r="W55" s="4">
        <f>IF(W54="", "", W54+1)</f>
        <v>0</v>
      </c>
      <c r="X55" s="7">
        <f>IF(W55="", "", SUMIFS(Mov_Monts, Mov_Codes, Assoc_Sel, Mov_Dates, W55))</f>
        <v>0</v>
      </c>
      <c r="Y55" s="7">
        <f>IF(W54="","", Y54 + SUMIFS(Mov_Monts, Mov_Codes, Assoc_Sel, Mov_Dates, W55))</f>
        <v>0</v>
      </c>
      <c r="Z55" s="5">
        <f>IF(W55="", "", LOOKUP(W55, Cap_Debuts, Cap_Taux))</f>
        <v>0</v>
      </c>
      <c r="AA55" s="5">
        <f>IF(W55="", "", IF(Y55&gt;0, MIN(TauxContractuel, Z55), 0))</f>
        <v>0</v>
      </c>
      <c r="AB55" s="7">
        <f>IF(OR(W55="", W55&gt;Periode_Fin), "", IF(Y55&gt;0, Y55*TauxContractuel/BaseJour, 0))</f>
        <v>0</v>
      </c>
      <c r="AC55" s="7">
        <f>IF(OR(W55="", W55&gt;Periode_Fin), "", IF(Y55&gt;0, Y55*AA55/BaseJour, 0))</f>
        <v>0</v>
      </c>
      <c r="AD55" s="7">
        <f>IF(AB55="","", AB55-AC55)</f>
        <v>0</v>
      </c>
    </row>
    <row r="56" spans="1:30">
      <c r="M56" s="4"/>
      <c r="W56" s="4">
        <f>IF(W55="", "", W55+1)</f>
        <v>0</v>
      </c>
      <c r="X56" s="7">
        <f>IF(W56="", "", SUMIFS(Mov_Monts, Mov_Codes, Assoc_Sel, Mov_Dates, W56))</f>
        <v>0</v>
      </c>
      <c r="Y56" s="7">
        <f>IF(W55="","", Y55 + SUMIFS(Mov_Monts, Mov_Codes, Assoc_Sel, Mov_Dates, W56))</f>
        <v>0</v>
      </c>
      <c r="Z56" s="5">
        <f>IF(W56="", "", LOOKUP(W56, Cap_Debuts, Cap_Taux))</f>
        <v>0</v>
      </c>
      <c r="AA56" s="5">
        <f>IF(W56="", "", IF(Y56&gt;0, MIN(TauxContractuel, Z56), 0))</f>
        <v>0</v>
      </c>
      <c r="AB56" s="7">
        <f>IF(OR(W56="", W56&gt;Periode_Fin), "", IF(Y56&gt;0, Y56*TauxContractuel/BaseJour, 0))</f>
        <v>0</v>
      </c>
      <c r="AC56" s="7">
        <f>IF(OR(W56="", W56&gt;Periode_Fin), "", IF(Y56&gt;0, Y56*AA56/BaseJour, 0))</f>
        <v>0</v>
      </c>
      <c r="AD56" s="7">
        <f>IF(AB56="","", AB56-AC56)</f>
        <v>0</v>
      </c>
    </row>
    <row r="57" spans="1:30">
      <c r="M57" s="4"/>
      <c r="W57" s="4">
        <f>IF(W56="", "", W56+1)</f>
        <v>0</v>
      </c>
      <c r="X57" s="7">
        <f>IF(W57="", "", SUMIFS(Mov_Monts, Mov_Codes, Assoc_Sel, Mov_Dates, W57))</f>
        <v>0</v>
      </c>
      <c r="Y57" s="7">
        <f>IF(W56="","", Y56 + SUMIFS(Mov_Monts, Mov_Codes, Assoc_Sel, Mov_Dates, W57))</f>
        <v>0</v>
      </c>
      <c r="Z57" s="5">
        <f>IF(W57="", "", LOOKUP(W57, Cap_Debuts, Cap_Taux))</f>
        <v>0</v>
      </c>
      <c r="AA57" s="5">
        <f>IF(W57="", "", IF(Y57&gt;0, MIN(TauxContractuel, Z57), 0))</f>
        <v>0</v>
      </c>
      <c r="AB57" s="7">
        <f>IF(OR(W57="", W57&gt;Periode_Fin), "", IF(Y57&gt;0, Y57*TauxContractuel/BaseJour, 0))</f>
        <v>0</v>
      </c>
      <c r="AC57" s="7">
        <f>IF(OR(W57="", W57&gt;Periode_Fin), "", IF(Y57&gt;0, Y57*AA57/BaseJour, 0))</f>
        <v>0</v>
      </c>
      <c r="AD57" s="7">
        <f>IF(AB57="","", AB57-AC57)</f>
        <v>0</v>
      </c>
    </row>
    <row r="58" spans="1:30">
      <c r="M58" s="4"/>
      <c r="W58" s="4">
        <f>IF(W57="", "", W57+1)</f>
        <v>0</v>
      </c>
      <c r="X58" s="7">
        <f>IF(W58="", "", SUMIFS(Mov_Monts, Mov_Codes, Assoc_Sel, Mov_Dates, W58))</f>
        <v>0</v>
      </c>
      <c r="Y58" s="7">
        <f>IF(W57="","", Y57 + SUMIFS(Mov_Monts, Mov_Codes, Assoc_Sel, Mov_Dates, W58))</f>
        <v>0</v>
      </c>
      <c r="Z58" s="5">
        <f>IF(W58="", "", LOOKUP(W58, Cap_Debuts, Cap_Taux))</f>
        <v>0</v>
      </c>
      <c r="AA58" s="5">
        <f>IF(W58="", "", IF(Y58&gt;0, MIN(TauxContractuel, Z58), 0))</f>
        <v>0</v>
      </c>
      <c r="AB58" s="7">
        <f>IF(OR(W58="", W58&gt;Periode_Fin), "", IF(Y58&gt;0, Y58*TauxContractuel/BaseJour, 0))</f>
        <v>0</v>
      </c>
      <c r="AC58" s="7">
        <f>IF(OR(W58="", W58&gt;Periode_Fin), "", IF(Y58&gt;0, Y58*AA58/BaseJour, 0))</f>
        <v>0</v>
      </c>
      <c r="AD58" s="7">
        <f>IF(AB58="","", AB58-AC58)</f>
        <v>0</v>
      </c>
    </row>
    <row r="59" spans="1:30">
      <c r="M59" s="4"/>
      <c r="W59" s="4">
        <f>IF(W58="", "", W58+1)</f>
        <v>0</v>
      </c>
      <c r="X59" s="7">
        <f>IF(W59="", "", SUMIFS(Mov_Monts, Mov_Codes, Assoc_Sel, Mov_Dates, W59))</f>
        <v>0</v>
      </c>
      <c r="Y59" s="7">
        <f>IF(W58="","", Y58 + SUMIFS(Mov_Monts, Mov_Codes, Assoc_Sel, Mov_Dates, W59))</f>
        <v>0</v>
      </c>
      <c r="Z59" s="5">
        <f>IF(W59="", "", LOOKUP(W59, Cap_Debuts, Cap_Taux))</f>
        <v>0</v>
      </c>
      <c r="AA59" s="5">
        <f>IF(W59="", "", IF(Y59&gt;0, MIN(TauxContractuel, Z59), 0))</f>
        <v>0</v>
      </c>
      <c r="AB59" s="7">
        <f>IF(OR(W59="", W59&gt;Periode_Fin), "", IF(Y59&gt;0, Y59*TauxContractuel/BaseJour, 0))</f>
        <v>0</v>
      </c>
      <c r="AC59" s="7">
        <f>IF(OR(W59="", W59&gt;Periode_Fin), "", IF(Y59&gt;0, Y59*AA59/BaseJour, 0))</f>
        <v>0</v>
      </c>
      <c r="AD59" s="7">
        <f>IF(AB59="","", AB59-AC59)</f>
        <v>0</v>
      </c>
    </row>
    <row r="60" spans="1:30">
      <c r="M60" s="4"/>
      <c r="W60" s="4">
        <f>IF(W59="", "", W59+1)</f>
        <v>0</v>
      </c>
      <c r="X60" s="7">
        <f>IF(W60="", "", SUMIFS(Mov_Monts, Mov_Codes, Assoc_Sel, Mov_Dates, W60))</f>
        <v>0</v>
      </c>
      <c r="Y60" s="7">
        <f>IF(W59="","", Y59 + SUMIFS(Mov_Monts, Mov_Codes, Assoc_Sel, Mov_Dates, W60))</f>
        <v>0</v>
      </c>
      <c r="Z60" s="5">
        <f>IF(W60="", "", LOOKUP(W60, Cap_Debuts, Cap_Taux))</f>
        <v>0</v>
      </c>
      <c r="AA60" s="5">
        <f>IF(W60="", "", IF(Y60&gt;0, MIN(TauxContractuel, Z60), 0))</f>
        <v>0</v>
      </c>
      <c r="AB60" s="7">
        <f>IF(OR(W60="", W60&gt;Periode_Fin), "", IF(Y60&gt;0, Y60*TauxContractuel/BaseJour, 0))</f>
        <v>0</v>
      </c>
      <c r="AC60" s="7">
        <f>IF(OR(W60="", W60&gt;Periode_Fin), "", IF(Y60&gt;0, Y60*AA60/BaseJour, 0))</f>
        <v>0</v>
      </c>
      <c r="AD60" s="7">
        <f>IF(AB60="","", AB60-AC60)</f>
        <v>0</v>
      </c>
    </row>
    <row r="61" spans="1:30">
      <c r="M61" s="4"/>
      <c r="W61" s="4">
        <f>IF(W60="", "", W60+1)</f>
        <v>0</v>
      </c>
      <c r="X61" s="7">
        <f>IF(W61="", "", SUMIFS(Mov_Monts, Mov_Codes, Assoc_Sel, Mov_Dates, W61))</f>
        <v>0</v>
      </c>
      <c r="Y61" s="7">
        <f>IF(W60="","", Y60 + SUMIFS(Mov_Monts, Mov_Codes, Assoc_Sel, Mov_Dates, W61))</f>
        <v>0</v>
      </c>
      <c r="Z61" s="5">
        <f>IF(W61="", "", LOOKUP(W61, Cap_Debuts, Cap_Taux))</f>
        <v>0</v>
      </c>
      <c r="AA61" s="5">
        <f>IF(W61="", "", IF(Y61&gt;0, MIN(TauxContractuel, Z61), 0))</f>
        <v>0</v>
      </c>
      <c r="AB61" s="7">
        <f>IF(OR(W61="", W61&gt;Periode_Fin), "", IF(Y61&gt;0, Y61*TauxContractuel/BaseJour, 0))</f>
        <v>0</v>
      </c>
      <c r="AC61" s="7">
        <f>IF(OR(W61="", W61&gt;Periode_Fin), "", IF(Y61&gt;0, Y61*AA61/BaseJour, 0))</f>
        <v>0</v>
      </c>
      <c r="AD61" s="7">
        <f>IF(AB61="","", AB61-AC61)</f>
        <v>0</v>
      </c>
    </row>
    <row r="62" spans="1:30">
      <c r="M62" s="4"/>
      <c r="W62" s="4">
        <f>IF(W61="", "", W61+1)</f>
        <v>0</v>
      </c>
      <c r="X62" s="7">
        <f>IF(W62="", "", SUMIFS(Mov_Monts, Mov_Codes, Assoc_Sel, Mov_Dates, W62))</f>
        <v>0</v>
      </c>
      <c r="Y62" s="7">
        <f>IF(W61="","", Y61 + SUMIFS(Mov_Monts, Mov_Codes, Assoc_Sel, Mov_Dates, W62))</f>
        <v>0</v>
      </c>
      <c r="Z62" s="5">
        <f>IF(W62="", "", LOOKUP(W62, Cap_Debuts, Cap_Taux))</f>
        <v>0</v>
      </c>
      <c r="AA62" s="5">
        <f>IF(W62="", "", IF(Y62&gt;0, MIN(TauxContractuel, Z62), 0))</f>
        <v>0</v>
      </c>
      <c r="AB62" s="7">
        <f>IF(OR(W62="", W62&gt;Periode_Fin), "", IF(Y62&gt;0, Y62*TauxContractuel/BaseJour, 0))</f>
        <v>0</v>
      </c>
      <c r="AC62" s="7">
        <f>IF(OR(W62="", W62&gt;Periode_Fin), "", IF(Y62&gt;0, Y62*AA62/BaseJour, 0))</f>
        <v>0</v>
      </c>
      <c r="AD62" s="7">
        <f>IF(AB62="","", AB62-AC62)</f>
        <v>0</v>
      </c>
    </row>
    <row r="63" spans="1:30">
      <c r="M63" s="4"/>
      <c r="W63" s="4">
        <f>IF(W62="", "", W62+1)</f>
        <v>0</v>
      </c>
      <c r="X63" s="7">
        <f>IF(W63="", "", SUMIFS(Mov_Monts, Mov_Codes, Assoc_Sel, Mov_Dates, W63))</f>
        <v>0</v>
      </c>
      <c r="Y63" s="7">
        <f>IF(W62="","", Y62 + SUMIFS(Mov_Monts, Mov_Codes, Assoc_Sel, Mov_Dates, W63))</f>
        <v>0</v>
      </c>
      <c r="Z63" s="5">
        <f>IF(W63="", "", LOOKUP(W63, Cap_Debuts, Cap_Taux))</f>
        <v>0</v>
      </c>
      <c r="AA63" s="5">
        <f>IF(W63="", "", IF(Y63&gt;0, MIN(TauxContractuel, Z63), 0))</f>
        <v>0</v>
      </c>
      <c r="AB63" s="7">
        <f>IF(OR(W63="", W63&gt;Periode_Fin), "", IF(Y63&gt;0, Y63*TauxContractuel/BaseJour, 0))</f>
        <v>0</v>
      </c>
      <c r="AC63" s="7">
        <f>IF(OR(W63="", W63&gt;Periode_Fin), "", IF(Y63&gt;0, Y63*AA63/BaseJour, 0))</f>
        <v>0</v>
      </c>
      <c r="AD63" s="7">
        <f>IF(AB63="","", AB63-AC63)</f>
        <v>0</v>
      </c>
    </row>
    <row r="64" spans="1:30">
      <c r="M64" s="4"/>
      <c r="W64" s="4">
        <f>IF(W63="", "", W63+1)</f>
        <v>0</v>
      </c>
      <c r="X64" s="7">
        <f>IF(W64="", "", SUMIFS(Mov_Monts, Mov_Codes, Assoc_Sel, Mov_Dates, W64))</f>
        <v>0</v>
      </c>
      <c r="Y64" s="7">
        <f>IF(W63="","", Y63 + SUMIFS(Mov_Monts, Mov_Codes, Assoc_Sel, Mov_Dates, W64))</f>
        <v>0</v>
      </c>
      <c r="Z64" s="5">
        <f>IF(W64="", "", LOOKUP(W64, Cap_Debuts, Cap_Taux))</f>
        <v>0</v>
      </c>
      <c r="AA64" s="5">
        <f>IF(W64="", "", IF(Y64&gt;0, MIN(TauxContractuel, Z64), 0))</f>
        <v>0</v>
      </c>
      <c r="AB64" s="7">
        <f>IF(OR(W64="", W64&gt;Periode_Fin), "", IF(Y64&gt;0, Y64*TauxContractuel/BaseJour, 0))</f>
        <v>0</v>
      </c>
      <c r="AC64" s="7">
        <f>IF(OR(W64="", W64&gt;Periode_Fin), "", IF(Y64&gt;0, Y64*AA64/BaseJour, 0))</f>
        <v>0</v>
      </c>
      <c r="AD64" s="7">
        <f>IF(AB64="","", AB64-AC64)</f>
        <v>0</v>
      </c>
    </row>
    <row r="65" spans="13:30">
      <c r="M65" s="4"/>
      <c r="W65" s="4">
        <f>IF(W64="", "", W64+1)</f>
        <v>0</v>
      </c>
      <c r="X65" s="7">
        <f>IF(W65="", "", SUMIFS(Mov_Monts, Mov_Codes, Assoc_Sel, Mov_Dates, W65))</f>
        <v>0</v>
      </c>
      <c r="Y65" s="7">
        <f>IF(W64="","", Y64 + SUMIFS(Mov_Monts, Mov_Codes, Assoc_Sel, Mov_Dates, W65))</f>
        <v>0</v>
      </c>
      <c r="Z65" s="5">
        <f>IF(W65="", "", LOOKUP(W65, Cap_Debuts, Cap_Taux))</f>
        <v>0</v>
      </c>
      <c r="AA65" s="5">
        <f>IF(W65="", "", IF(Y65&gt;0, MIN(TauxContractuel, Z65), 0))</f>
        <v>0</v>
      </c>
      <c r="AB65" s="7">
        <f>IF(OR(W65="", W65&gt;Periode_Fin), "", IF(Y65&gt;0, Y65*TauxContractuel/BaseJour, 0))</f>
        <v>0</v>
      </c>
      <c r="AC65" s="7">
        <f>IF(OR(W65="", W65&gt;Periode_Fin), "", IF(Y65&gt;0, Y65*AA65/BaseJour, 0))</f>
        <v>0</v>
      </c>
      <c r="AD65" s="7">
        <f>IF(AB65="","", AB65-AC65)</f>
        <v>0</v>
      </c>
    </row>
    <row r="66" spans="13:30">
      <c r="M66" s="4"/>
      <c r="W66" s="4">
        <f>IF(W65="", "", W65+1)</f>
        <v>0</v>
      </c>
      <c r="X66" s="7">
        <f>IF(W66="", "", SUMIFS(Mov_Monts, Mov_Codes, Assoc_Sel, Mov_Dates, W66))</f>
        <v>0</v>
      </c>
      <c r="Y66" s="7">
        <f>IF(W65="","", Y65 + SUMIFS(Mov_Monts, Mov_Codes, Assoc_Sel, Mov_Dates, W66))</f>
        <v>0</v>
      </c>
      <c r="Z66" s="5">
        <f>IF(W66="", "", LOOKUP(W66, Cap_Debuts, Cap_Taux))</f>
        <v>0</v>
      </c>
      <c r="AA66" s="5">
        <f>IF(W66="", "", IF(Y66&gt;0, MIN(TauxContractuel, Z66), 0))</f>
        <v>0</v>
      </c>
      <c r="AB66" s="7">
        <f>IF(OR(W66="", W66&gt;Periode_Fin), "", IF(Y66&gt;0, Y66*TauxContractuel/BaseJour, 0))</f>
        <v>0</v>
      </c>
      <c r="AC66" s="7">
        <f>IF(OR(W66="", W66&gt;Periode_Fin), "", IF(Y66&gt;0, Y66*AA66/BaseJour, 0))</f>
        <v>0</v>
      </c>
      <c r="AD66" s="7">
        <f>IF(AB66="","", AB66-AC66)</f>
        <v>0</v>
      </c>
    </row>
    <row r="67" spans="13:30">
      <c r="M67" s="4"/>
      <c r="W67" s="4">
        <f>IF(W66="", "", W66+1)</f>
        <v>0</v>
      </c>
      <c r="X67" s="7">
        <f>IF(W67="", "", SUMIFS(Mov_Monts, Mov_Codes, Assoc_Sel, Mov_Dates, W67))</f>
        <v>0</v>
      </c>
      <c r="Y67" s="7">
        <f>IF(W66="","", Y66 + SUMIFS(Mov_Monts, Mov_Codes, Assoc_Sel, Mov_Dates, W67))</f>
        <v>0</v>
      </c>
      <c r="Z67" s="5">
        <f>IF(W67="", "", LOOKUP(W67, Cap_Debuts, Cap_Taux))</f>
        <v>0</v>
      </c>
      <c r="AA67" s="5">
        <f>IF(W67="", "", IF(Y67&gt;0, MIN(TauxContractuel, Z67), 0))</f>
        <v>0</v>
      </c>
      <c r="AB67" s="7">
        <f>IF(OR(W67="", W67&gt;Periode_Fin), "", IF(Y67&gt;0, Y67*TauxContractuel/BaseJour, 0))</f>
        <v>0</v>
      </c>
      <c r="AC67" s="7">
        <f>IF(OR(W67="", W67&gt;Periode_Fin), "", IF(Y67&gt;0, Y67*AA67/BaseJour, 0))</f>
        <v>0</v>
      </c>
      <c r="AD67" s="7">
        <f>IF(AB67="","", AB67-AC67)</f>
        <v>0</v>
      </c>
    </row>
    <row r="68" spans="13:30">
      <c r="M68" s="4"/>
      <c r="W68" s="4">
        <f>IF(W67="", "", W67+1)</f>
        <v>0</v>
      </c>
      <c r="X68" s="7">
        <f>IF(W68="", "", SUMIFS(Mov_Monts, Mov_Codes, Assoc_Sel, Mov_Dates, W68))</f>
        <v>0</v>
      </c>
      <c r="Y68" s="7">
        <f>IF(W67="","", Y67 + SUMIFS(Mov_Monts, Mov_Codes, Assoc_Sel, Mov_Dates, W68))</f>
        <v>0</v>
      </c>
      <c r="Z68" s="5">
        <f>IF(W68="", "", LOOKUP(W68, Cap_Debuts, Cap_Taux))</f>
        <v>0</v>
      </c>
      <c r="AA68" s="5">
        <f>IF(W68="", "", IF(Y68&gt;0, MIN(TauxContractuel, Z68), 0))</f>
        <v>0</v>
      </c>
      <c r="AB68" s="7">
        <f>IF(OR(W68="", W68&gt;Periode_Fin), "", IF(Y68&gt;0, Y68*TauxContractuel/BaseJour, 0))</f>
        <v>0</v>
      </c>
      <c r="AC68" s="7">
        <f>IF(OR(W68="", W68&gt;Periode_Fin), "", IF(Y68&gt;0, Y68*AA68/BaseJour, 0))</f>
        <v>0</v>
      </c>
      <c r="AD68" s="7">
        <f>IF(AB68="","", AB68-AC68)</f>
        <v>0</v>
      </c>
    </row>
    <row r="69" spans="13:30">
      <c r="M69" s="4"/>
      <c r="W69" s="4">
        <f>IF(W68="", "", W68+1)</f>
        <v>0</v>
      </c>
      <c r="X69" s="7">
        <f>IF(W69="", "", SUMIFS(Mov_Monts, Mov_Codes, Assoc_Sel, Mov_Dates, W69))</f>
        <v>0</v>
      </c>
      <c r="Y69" s="7">
        <f>IF(W68="","", Y68 + SUMIFS(Mov_Monts, Mov_Codes, Assoc_Sel, Mov_Dates, W69))</f>
        <v>0</v>
      </c>
      <c r="Z69" s="5">
        <f>IF(W69="", "", LOOKUP(W69, Cap_Debuts, Cap_Taux))</f>
        <v>0</v>
      </c>
      <c r="AA69" s="5">
        <f>IF(W69="", "", IF(Y69&gt;0, MIN(TauxContractuel, Z69), 0))</f>
        <v>0</v>
      </c>
      <c r="AB69" s="7">
        <f>IF(OR(W69="", W69&gt;Periode_Fin), "", IF(Y69&gt;0, Y69*TauxContractuel/BaseJour, 0))</f>
        <v>0</v>
      </c>
      <c r="AC69" s="7">
        <f>IF(OR(W69="", W69&gt;Periode_Fin), "", IF(Y69&gt;0, Y69*AA69/BaseJour, 0))</f>
        <v>0</v>
      </c>
      <c r="AD69" s="7">
        <f>IF(AB69="","", AB69-AC69)</f>
        <v>0</v>
      </c>
    </row>
    <row r="70" spans="13:30">
      <c r="M70" s="4"/>
      <c r="W70" s="4">
        <f>IF(W69="", "", W69+1)</f>
        <v>0</v>
      </c>
      <c r="X70" s="7">
        <f>IF(W70="", "", SUMIFS(Mov_Monts, Mov_Codes, Assoc_Sel, Mov_Dates, W70))</f>
        <v>0</v>
      </c>
      <c r="Y70" s="7">
        <f>IF(W69="","", Y69 + SUMIFS(Mov_Monts, Mov_Codes, Assoc_Sel, Mov_Dates, W70))</f>
        <v>0</v>
      </c>
      <c r="Z70" s="5">
        <f>IF(W70="", "", LOOKUP(W70, Cap_Debuts, Cap_Taux))</f>
        <v>0</v>
      </c>
      <c r="AA70" s="5">
        <f>IF(W70="", "", IF(Y70&gt;0, MIN(TauxContractuel, Z70), 0))</f>
        <v>0</v>
      </c>
      <c r="AB70" s="7">
        <f>IF(OR(W70="", W70&gt;Periode_Fin), "", IF(Y70&gt;0, Y70*TauxContractuel/BaseJour, 0))</f>
        <v>0</v>
      </c>
      <c r="AC70" s="7">
        <f>IF(OR(W70="", W70&gt;Periode_Fin), "", IF(Y70&gt;0, Y70*AA70/BaseJour, 0))</f>
        <v>0</v>
      </c>
      <c r="AD70" s="7">
        <f>IF(AB70="","", AB70-AC70)</f>
        <v>0</v>
      </c>
    </row>
    <row r="71" spans="13:30">
      <c r="M71" s="4"/>
      <c r="W71" s="4">
        <f>IF(W70="", "", W70+1)</f>
        <v>0</v>
      </c>
      <c r="X71" s="7">
        <f>IF(W71="", "", SUMIFS(Mov_Monts, Mov_Codes, Assoc_Sel, Mov_Dates, W71))</f>
        <v>0</v>
      </c>
      <c r="Y71" s="7">
        <f>IF(W70="","", Y70 + SUMIFS(Mov_Monts, Mov_Codes, Assoc_Sel, Mov_Dates, W71))</f>
        <v>0</v>
      </c>
      <c r="Z71" s="5">
        <f>IF(W71="", "", LOOKUP(W71, Cap_Debuts, Cap_Taux))</f>
        <v>0</v>
      </c>
      <c r="AA71" s="5">
        <f>IF(W71="", "", IF(Y71&gt;0, MIN(TauxContractuel, Z71), 0))</f>
        <v>0</v>
      </c>
      <c r="AB71" s="7">
        <f>IF(OR(W71="", W71&gt;Periode_Fin), "", IF(Y71&gt;0, Y71*TauxContractuel/BaseJour, 0))</f>
        <v>0</v>
      </c>
      <c r="AC71" s="7">
        <f>IF(OR(W71="", W71&gt;Periode_Fin), "", IF(Y71&gt;0, Y71*AA71/BaseJour, 0))</f>
        <v>0</v>
      </c>
      <c r="AD71" s="7">
        <f>IF(AB71="","", AB71-AC71)</f>
        <v>0</v>
      </c>
    </row>
    <row r="72" spans="13:30">
      <c r="M72" s="4"/>
      <c r="W72" s="4">
        <f>IF(W71="", "", W71+1)</f>
        <v>0</v>
      </c>
      <c r="X72" s="7">
        <f>IF(W72="", "", SUMIFS(Mov_Monts, Mov_Codes, Assoc_Sel, Mov_Dates, W72))</f>
        <v>0</v>
      </c>
      <c r="Y72" s="7">
        <f>IF(W71="","", Y71 + SUMIFS(Mov_Monts, Mov_Codes, Assoc_Sel, Mov_Dates, W72))</f>
        <v>0</v>
      </c>
      <c r="Z72" s="5">
        <f>IF(W72="", "", LOOKUP(W72, Cap_Debuts, Cap_Taux))</f>
        <v>0</v>
      </c>
      <c r="AA72" s="5">
        <f>IF(W72="", "", IF(Y72&gt;0, MIN(TauxContractuel, Z72), 0))</f>
        <v>0</v>
      </c>
      <c r="AB72" s="7">
        <f>IF(OR(W72="", W72&gt;Periode_Fin), "", IF(Y72&gt;0, Y72*TauxContractuel/BaseJour, 0))</f>
        <v>0</v>
      </c>
      <c r="AC72" s="7">
        <f>IF(OR(W72="", W72&gt;Periode_Fin), "", IF(Y72&gt;0, Y72*AA72/BaseJour, 0))</f>
        <v>0</v>
      </c>
      <c r="AD72" s="7">
        <f>IF(AB72="","", AB72-AC72)</f>
        <v>0</v>
      </c>
    </row>
    <row r="73" spans="13:30">
      <c r="M73" s="4"/>
      <c r="W73" s="4">
        <f>IF(W72="", "", W72+1)</f>
        <v>0</v>
      </c>
      <c r="X73" s="7">
        <f>IF(W73="", "", SUMIFS(Mov_Monts, Mov_Codes, Assoc_Sel, Mov_Dates, W73))</f>
        <v>0</v>
      </c>
      <c r="Y73" s="7">
        <f>IF(W72="","", Y72 + SUMIFS(Mov_Monts, Mov_Codes, Assoc_Sel, Mov_Dates, W73))</f>
        <v>0</v>
      </c>
      <c r="Z73" s="5">
        <f>IF(W73="", "", LOOKUP(W73, Cap_Debuts, Cap_Taux))</f>
        <v>0</v>
      </c>
      <c r="AA73" s="5">
        <f>IF(W73="", "", IF(Y73&gt;0, MIN(TauxContractuel, Z73), 0))</f>
        <v>0</v>
      </c>
      <c r="AB73" s="7">
        <f>IF(OR(W73="", W73&gt;Periode_Fin), "", IF(Y73&gt;0, Y73*TauxContractuel/BaseJour, 0))</f>
        <v>0</v>
      </c>
      <c r="AC73" s="7">
        <f>IF(OR(W73="", W73&gt;Periode_Fin), "", IF(Y73&gt;0, Y73*AA73/BaseJour, 0))</f>
        <v>0</v>
      </c>
      <c r="AD73" s="7">
        <f>IF(AB73="","", AB73-AC73)</f>
        <v>0</v>
      </c>
    </row>
    <row r="74" spans="13:30">
      <c r="M74" s="4"/>
      <c r="W74" s="4">
        <f>IF(W73="", "", W73+1)</f>
        <v>0</v>
      </c>
      <c r="X74" s="7">
        <f>IF(W74="", "", SUMIFS(Mov_Monts, Mov_Codes, Assoc_Sel, Mov_Dates, W74))</f>
        <v>0</v>
      </c>
      <c r="Y74" s="7">
        <f>IF(W73="","", Y73 + SUMIFS(Mov_Monts, Mov_Codes, Assoc_Sel, Mov_Dates, W74))</f>
        <v>0</v>
      </c>
      <c r="Z74" s="5">
        <f>IF(W74="", "", LOOKUP(W74, Cap_Debuts, Cap_Taux))</f>
        <v>0</v>
      </c>
      <c r="AA74" s="5">
        <f>IF(W74="", "", IF(Y74&gt;0, MIN(TauxContractuel, Z74), 0))</f>
        <v>0</v>
      </c>
      <c r="AB74" s="7">
        <f>IF(OR(W74="", W74&gt;Periode_Fin), "", IF(Y74&gt;0, Y74*TauxContractuel/BaseJour, 0))</f>
        <v>0</v>
      </c>
      <c r="AC74" s="7">
        <f>IF(OR(W74="", W74&gt;Periode_Fin), "", IF(Y74&gt;0, Y74*AA74/BaseJour, 0))</f>
        <v>0</v>
      </c>
      <c r="AD74" s="7">
        <f>IF(AB74="","", AB74-AC74)</f>
        <v>0</v>
      </c>
    </row>
    <row r="75" spans="13:30">
      <c r="M75" s="4"/>
      <c r="W75" s="4">
        <f>IF(W74="", "", W74+1)</f>
        <v>0</v>
      </c>
      <c r="X75" s="7">
        <f>IF(W75="", "", SUMIFS(Mov_Monts, Mov_Codes, Assoc_Sel, Mov_Dates, W75))</f>
        <v>0</v>
      </c>
      <c r="Y75" s="7">
        <f>IF(W74="","", Y74 + SUMIFS(Mov_Monts, Mov_Codes, Assoc_Sel, Mov_Dates, W75))</f>
        <v>0</v>
      </c>
      <c r="Z75" s="5">
        <f>IF(W75="", "", LOOKUP(W75, Cap_Debuts, Cap_Taux))</f>
        <v>0</v>
      </c>
      <c r="AA75" s="5">
        <f>IF(W75="", "", IF(Y75&gt;0, MIN(TauxContractuel, Z75), 0))</f>
        <v>0</v>
      </c>
      <c r="AB75" s="7">
        <f>IF(OR(W75="", W75&gt;Periode_Fin), "", IF(Y75&gt;0, Y75*TauxContractuel/BaseJour, 0))</f>
        <v>0</v>
      </c>
      <c r="AC75" s="7">
        <f>IF(OR(W75="", W75&gt;Periode_Fin), "", IF(Y75&gt;0, Y75*AA75/BaseJour, 0))</f>
        <v>0</v>
      </c>
      <c r="AD75" s="7">
        <f>IF(AB75="","", AB75-AC75)</f>
        <v>0</v>
      </c>
    </row>
    <row r="76" spans="13:30">
      <c r="M76" s="4"/>
      <c r="W76" s="4">
        <f>IF(W75="", "", W75+1)</f>
        <v>0</v>
      </c>
      <c r="X76" s="7">
        <f>IF(W76="", "", SUMIFS(Mov_Monts, Mov_Codes, Assoc_Sel, Mov_Dates, W76))</f>
        <v>0</v>
      </c>
      <c r="Y76" s="7">
        <f>IF(W75="","", Y75 + SUMIFS(Mov_Monts, Mov_Codes, Assoc_Sel, Mov_Dates, W76))</f>
        <v>0</v>
      </c>
      <c r="Z76" s="5">
        <f>IF(W76="", "", LOOKUP(W76, Cap_Debuts, Cap_Taux))</f>
        <v>0</v>
      </c>
      <c r="AA76" s="5">
        <f>IF(W76="", "", IF(Y76&gt;0, MIN(TauxContractuel, Z76), 0))</f>
        <v>0</v>
      </c>
      <c r="AB76" s="7">
        <f>IF(OR(W76="", W76&gt;Periode_Fin), "", IF(Y76&gt;0, Y76*TauxContractuel/BaseJour, 0))</f>
        <v>0</v>
      </c>
      <c r="AC76" s="7">
        <f>IF(OR(W76="", W76&gt;Periode_Fin), "", IF(Y76&gt;0, Y76*AA76/BaseJour, 0))</f>
        <v>0</v>
      </c>
      <c r="AD76" s="7">
        <f>IF(AB76="","", AB76-AC76)</f>
        <v>0</v>
      </c>
    </row>
    <row r="77" spans="13:30">
      <c r="M77" s="4"/>
      <c r="W77" s="4">
        <f>IF(W76="", "", W76+1)</f>
        <v>0</v>
      </c>
      <c r="X77" s="7">
        <f>IF(W77="", "", SUMIFS(Mov_Monts, Mov_Codes, Assoc_Sel, Mov_Dates, W77))</f>
        <v>0</v>
      </c>
      <c r="Y77" s="7">
        <f>IF(W76="","", Y76 + SUMIFS(Mov_Monts, Mov_Codes, Assoc_Sel, Mov_Dates, W77))</f>
        <v>0</v>
      </c>
      <c r="Z77" s="5">
        <f>IF(W77="", "", LOOKUP(W77, Cap_Debuts, Cap_Taux))</f>
        <v>0</v>
      </c>
      <c r="AA77" s="5">
        <f>IF(W77="", "", IF(Y77&gt;0, MIN(TauxContractuel, Z77), 0))</f>
        <v>0</v>
      </c>
      <c r="AB77" s="7">
        <f>IF(OR(W77="", W77&gt;Periode_Fin), "", IF(Y77&gt;0, Y77*TauxContractuel/BaseJour, 0))</f>
        <v>0</v>
      </c>
      <c r="AC77" s="7">
        <f>IF(OR(W77="", W77&gt;Periode_Fin), "", IF(Y77&gt;0, Y77*AA77/BaseJour, 0))</f>
        <v>0</v>
      </c>
      <c r="AD77" s="7">
        <f>IF(AB77="","", AB77-AC77)</f>
        <v>0</v>
      </c>
    </row>
    <row r="78" spans="13:30">
      <c r="M78" s="4"/>
      <c r="W78" s="4">
        <f>IF(W77="", "", W77+1)</f>
        <v>0</v>
      </c>
      <c r="X78" s="7">
        <f>IF(W78="", "", SUMIFS(Mov_Monts, Mov_Codes, Assoc_Sel, Mov_Dates, W78))</f>
        <v>0</v>
      </c>
      <c r="Y78" s="7">
        <f>IF(W77="","", Y77 + SUMIFS(Mov_Monts, Mov_Codes, Assoc_Sel, Mov_Dates, W78))</f>
        <v>0</v>
      </c>
      <c r="Z78" s="5">
        <f>IF(W78="", "", LOOKUP(W78, Cap_Debuts, Cap_Taux))</f>
        <v>0</v>
      </c>
      <c r="AA78" s="5">
        <f>IF(W78="", "", IF(Y78&gt;0, MIN(TauxContractuel, Z78), 0))</f>
        <v>0</v>
      </c>
      <c r="AB78" s="7">
        <f>IF(OR(W78="", W78&gt;Periode_Fin), "", IF(Y78&gt;0, Y78*TauxContractuel/BaseJour, 0))</f>
        <v>0</v>
      </c>
      <c r="AC78" s="7">
        <f>IF(OR(W78="", W78&gt;Periode_Fin), "", IF(Y78&gt;0, Y78*AA78/BaseJour, 0))</f>
        <v>0</v>
      </c>
      <c r="AD78" s="7">
        <f>IF(AB78="","", AB78-AC78)</f>
        <v>0</v>
      </c>
    </row>
    <row r="79" spans="13:30">
      <c r="M79" s="4"/>
      <c r="W79" s="4">
        <f>IF(W78="", "", W78+1)</f>
        <v>0</v>
      </c>
      <c r="X79" s="7">
        <f>IF(W79="", "", SUMIFS(Mov_Monts, Mov_Codes, Assoc_Sel, Mov_Dates, W79))</f>
        <v>0</v>
      </c>
      <c r="Y79" s="7">
        <f>IF(W78="","", Y78 + SUMIFS(Mov_Monts, Mov_Codes, Assoc_Sel, Mov_Dates, W79))</f>
        <v>0</v>
      </c>
      <c r="Z79" s="5">
        <f>IF(W79="", "", LOOKUP(W79, Cap_Debuts, Cap_Taux))</f>
        <v>0</v>
      </c>
      <c r="AA79" s="5">
        <f>IF(W79="", "", IF(Y79&gt;0, MIN(TauxContractuel, Z79), 0))</f>
        <v>0</v>
      </c>
      <c r="AB79" s="7">
        <f>IF(OR(W79="", W79&gt;Periode_Fin), "", IF(Y79&gt;0, Y79*TauxContractuel/BaseJour, 0))</f>
        <v>0</v>
      </c>
      <c r="AC79" s="7">
        <f>IF(OR(W79="", W79&gt;Periode_Fin), "", IF(Y79&gt;0, Y79*AA79/BaseJour, 0))</f>
        <v>0</v>
      </c>
      <c r="AD79" s="7">
        <f>IF(AB79="","", AB79-AC79)</f>
        <v>0</v>
      </c>
    </row>
    <row r="80" spans="13:30">
      <c r="M80" s="4"/>
      <c r="W80" s="4">
        <f>IF(W79="", "", W79+1)</f>
        <v>0</v>
      </c>
      <c r="X80" s="7">
        <f>IF(W80="", "", SUMIFS(Mov_Monts, Mov_Codes, Assoc_Sel, Mov_Dates, W80))</f>
        <v>0</v>
      </c>
      <c r="Y80" s="7">
        <f>IF(W79="","", Y79 + SUMIFS(Mov_Monts, Mov_Codes, Assoc_Sel, Mov_Dates, W80))</f>
        <v>0</v>
      </c>
      <c r="Z80" s="5">
        <f>IF(W80="", "", LOOKUP(W80, Cap_Debuts, Cap_Taux))</f>
        <v>0</v>
      </c>
      <c r="AA80" s="5">
        <f>IF(W80="", "", IF(Y80&gt;0, MIN(TauxContractuel, Z80), 0))</f>
        <v>0</v>
      </c>
      <c r="AB80" s="7">
        <f>IF(OR(W80="", W80&gt;Periode_Fin), "", IF(Y80&gt;0, Y80*TauxContractuel/BaseJour, 0))</f>
        <v>0</v>
      </c>
      <c r="AC80" s="7">
        <f>IF(OR(W80="", W80&gt;Periode_Fin), "", IF(Y80&gt;0, Y80*AA80/BaseJour, 0))</f>
        <v>0</v>
      </c>
      <c r="AD80" s="7">
        <f>IF(AB80="","", AB80-AC80)</f>
        <v>0</v>
      </c>
    </row>
    <row r="81" spans="13:30">
      <c r="M81" s="4"/>
      <c r="W81" s="4">
        <f>IF(W80="", "", W80+1)</f>
        <v>0</v>
      </c>
      <c r="X81" s="7">
        <f>IF(W81="", "", SUMIFS(Mov_Monts, Mov_Codes, Assoc_Sel, Mov_Dates, W81))</f>
        <v>0</v>
      </c>
      <c r="Y81" s="7">
        <f>IF(W80="","", Y80 + SUMIFS(Mov_Monts, Mov_Codes, Assoc_Sel, Mov_Dates, W81))</f>
        <v>0</v>
      </c>
      <c r="Z81" s="5">
        <f>IF(W81="", "", LOOKUP(W81, Cap_Debuts, Cap_Taux))</f>
        <v>0</v>
      </c>
      <c r="AA81" s="5">
        <f>IF(W81="", "", IF(Y81&gt;0, MIN(TauxContractuel, Z81), 0))</f>
        <v>0</v>
      </c>
      <c r="AB81" s="7">
        <f>IF(OR(W81="", W81&gt;Periode_Fin), "", IF(Y81&gt;0, Y81*TauxContractuel/BaseJour, 0))</f>
        <v>0</v>
      </c>
      <c r="AC81" s="7">
        <f>IF(OR(W81="", W81&gt;Periode_Fin), "", IF(Y81&gt;0, Y81*AA81/BaseJour, 0))</f>
        <v>0</v>
      </c>
      <c r="AD81" s="7">
        <f>IF(AB81="","", AB81-AC81)</f>
        <v>0</v>
      </c>
    </row>
    <row r="82" spans="13:30">
      <c r="M82" s="4"/>
      <c r="W82" s="4">
        <f>IF(W81="", "", W81+1)</f>
        <v>0</v>
      </c>
      <c r="X82" s="7">
        <f>IF(W82="", "", SUMIFS(Mov_Monts, Mov_Codes, Assoc_Sel, Mov_Dates, W82))</f>
        <v>0</v>
      </c>
      <c r="Y82" s="7">
        <f>IF(W81="","", Y81 + SUMIFS(Mov_Monts, Mov_Codes, Assoc_Sel, Mov_Dates, W82))</f>
        <v>0</v>
      </c>
      <c r="Z82" s="5">
        <f>IF(W82="", "", LOOKUP(W82, Cap_Debuts, Cap_Taux))</f>
        <v>0</v>
      </c>
      <c r="AA82" s="5">
        <f>IF(W82="", "", IF(Y82&gt;0, MIN(TauxContractuel, Z82), 0))</f>
        <v>0</v>
      </c>
      <c r="AB82" s="7">
        <f>IF(OR(W82="", W82&gt;Periode_Fin), "", IF(Y82&gt;0, Y82*TauxContractuel/BaseJour, 0))</f>
        <v>0</v>
      </c>
      <c r="AC82" s="7">
        <f>IF(OR(W82="", W82&gt;Periode_Fin), "", IF(Y82&gt;0, Y82*AA82/BaseJour, 0))</f>
        <v>0</v>
      </c>
      <c r="AD82" s="7">
        <f>IF(AB82="","", AB82-AC82)</f>
        <v>0</v>
      </c>
    </row>
    <row r="83" spans="13:30">
      <c r="M83" s="4"/>
      <c r="W83" s="4">
        <f>IF(W82="", "", W82+1)</f>
        <v>0</v>
      </c>
      <c r="X83" s="7">
        <f>IF(W83="", "", SUMIFS(Mov_Monts, Mov_Codes, Assoc_Sel, Mov_Dates, W83))</f>
        <v>0</v>
      </c>
      <c r="Y83" s="7">
        <f>IF(W82="","", Y82 + SUMIFS(Mov_Monts, Mov_Codes, Assoc_Sel, Mov_Dates, W83))</f>
        <v>0</v>
      </c>
      <c r="Z83" s="5">
        <f>IF(W83="", "", LOOKUP(W83, Cap_Debuts, Cap_Taux))</f>
        <v>0</v>
      </c>
      <c r="AA83" s="5">
        <f>IF(W83="", "", IF(Y83&gt;0, MIN(TauxContractuel, Z83), 0))</f>
        <v>0</v>
      </c>
      <c r="AB83" s="7">
        <f>IF(OR(W83="", W83&gt;Periode_Fin), "", IF(Y83&gt;0, Y83*TauxContractuel/BaseJour, 0))</f>
        <v>0</v>
      </c>
      <c r="AC83" s="7">
        <f>IF(OR(W83="", W83&gt;Periode_Fin), "", IF(Y83&gt;0, Y83*AA83/BaseJour, 0))</f>
        <v>0</v>
      </c>
      <c r="AD83" s="7">
        <f>IF(AB83="","", AB83-AC83)</f>
        <v>0</v>
      </c>
    </row>
    <row r="84" spans="13:30">
      <c r="M84" s="4"/>
      <c r="W84" s="4">
        <f>IF(W83="", "", W83+1)</f>
        <v>0</v>
      </c>
      <c r="X84" s="7">
        <f>IF(W84="", "", SUMIFS(Mov_Monts, Mov_Codes, Assoc_Sel, Mov_Dates, W84))</f>
        <v>0</v>
      </c>
      <c r="Y84" s="7">
        <f>IF(W83="","", Y83 + SUMIFS(Mov_Monts, Mov_Codes, Assoc_Sel, Mov_Dates, W84))</f>
        <v>0</v>
      </c>
      <c r="Z84" s="5">
        <f>IF(W84="", "", LOOKUP(W84, Cap_Debuts, Cap_Taux))</f>
        <v>0</v>
      </c>
      <c r="AA84" s="5">
        <f>IF(W84="", "", IF(Y84&gt;0, MIN(TauxContractuel, Z84), 0))</f>
        <v>0</v>
      </c>
      <c r="AB84" s="7">
        <f>IF(OR(W84="", W84&gt;Periode_Fin), "", IF(Y84&gt;0, Y84*TauxContractuel/BaseJour, 0))</f>
        <v>0</v>
      </c>
      <c r="AC84" s="7">
        <f>IF(OR(W84="", W84&gt;Periode_Fin), "", IF(Y84&gt;0, Y84*AA84/BaseJour, 0))</f>
        <v>0</v>
      </c>
      <c r="AD84" s="7">
        <f>IF(AB84="","", AB84-AC84)</f>
        <v>0</v>
      </c>
    </row>
    <row r="85" spans="13:30">
      <c r="M85" s="4"/>
      <c r="W85" s="4">
        <f>IF(W84="", "", W84+1)</f>
        <v>0</v>
      </c>
      <c r="X85" s="7">
        <f>IF(W85="", "", SUMIFS(Mov_Monts, Mov_Codes, Assoc_Sel, Mov_Dates, W85))</f>
        <v>0</v>
      </c>
      <c r="Y85" s="7">
        <f>IF(W84="","", Y84 + SUMIFS(Mov_Monts, Mov_Codes, Assoc_Sel, Mov_Dates, W85))</f>
        <v>0</v>
      </c>
      <c r="Z85" s="5">
        <f>IF(W85="", "", LOOKUP(W85, Cap_Debuts, Cap_Taux))</f>
        <v>0</v>
      </c>
      <c r="AA85" s="5">
        <f>IF(W85="", "", IF(Y85&gt;0, MIN(TauxContractuel, Z85), 0))</f>
        <v>0</v>
      </c>
      <c r="AB85" s="7">
        <f>IF(OR(W85="", W85&gt;Periode_Fin), "", IF(Y85&gt;0, Y85*TauxContractuel/BaseJour, 0))</f>
        <v>0</v>
      </c>
      <c r="AC85" s="7">
        <f>IF(OR(W85="", W85&gt;Periode_Fin), "", IF(Y85&gt;0, Y85*AA85/BaseJour, 0))</f>
        <v>0</v>
      </c>
      <c r="AD85" s="7">
        <f>IF(AB85="","", AB85-AC85)</f>
        <v>0</v>
      </c>
    </row>
    <row r="86" spans="13:30">
      <c r="M86" s="4"/>
      <c r="W86" s="4">
        <f>IF(W85="", "", W85+1)</f>
        <v>0</v>
      </c>
      <c r="X86" s="7">
        <f>IF(W86="", "", SUMIFS(Mov_Monts, Mov_Codes, Assoc_Sel, Mov_Dates, W86))</f>
        <v>0</v>
      </c>
      <c r="Y86" s="7">
        <f>IF(W85="","", Y85 + SUMIFS(Mov_Monts, Mov_Codes, Assoc_Sel, Mov_Dates, W86))</f>
        <v>0</v>
      </c>
      <c r="Z86" s="5">
        <f>IF(W86="", "", LOOKUP(W86, Cap_Debuts, Cap_Taux))</f>
        <v>0</v>
      </c>
      <c r="AA86" s="5">
        <f>IF(W86="", "", IF(Y86&gt;0, MIN(TauxContractuel, Z86), 0))</f>
        <v>0</v>
      </c>
      <c r="AB86" s="7">
        <f>IF(OR(W86="", W86&gt;Periode_Fin), "", IF(Y86&gt;0, Y86*TauxContractuel/BaseJour, 0))</f>
        <v>0</v>
      </c>
      <c r="AC86" s="7">
        <f>IF(OR(W86="", W86&gt;Periode_Fin), "", IF(Y86&gt;0, Y86*AA86/BaseJour, 0))</f>
        <v>0</v>
      </c>
      <c r="AD86" s="7">
        <f>IF(AB86="","", AB86-AC86)</f>
        <v>0</v>
      </c>
    </row>
    <row r="87" spans="13:30">
      <c r="M87" s="4"/>
      <c r="W87" s="4">
        <f>IF(W86="", "", W86+1)</f>
        <v>0</v>
      </c>
      <c r="X87" s="7">
        <f>IF(W87="", "", SUMIFS(Mov_Monts, Mov_Codes, Assoc_Sel, Mov_Dates, W87))</f>
        <v>0</v>
      </c>
      <c r="Y87" s="7">
        <f>IF(W86="","", Y86 + SUMIFS(Mov_Monts, Mov_Codes, Assoc_Sel, Mov_Dates, W87))</f>
        <v>0</v>
      </c>
      <c r="Z87" s="5">
        <f>IF(W87="", "", LOOKUP(W87, Cap_Debuts, Cap_Taux))</f>
        <v>0</v>
      </c>
      <c r="AA87" s="5">
        <f>IF(W87="", "", IF(Y87&gt;0, MIN(TauxContractuel, Z87), 0))</f>
        <v>0</v>
      </c>
      <c r="AB87" s="7">
        <f>IF(OR(W87="", W87&gt;Periode_Fin), "", IF(Y87&gt;0, Y87*TauxContractuel/BaseJour, 0))</f>
        <v>0</v>
      </c>
      <c r="AC87" s="7">
        <f>IF(OR(W87="", W87&gt;Periode_Fin), "", IF(Y87&gt;0, Y87*AA87/BaseJour, 0))</f>
        <v>0</v>
      </c>
      <c r="AD87" s="7">
        <f>IF(AB87="","", AB87-AC87)</f>
        <v>0</v>
      </c>
    </row>
    <row r="88" spans="13:30">
      <c r="M88" s="4"/>
      <c r="W88" s="4">
        <f>IF(W87="", "", W87+1)</f>
        <v>0</v>
      </c>
      <c r="X88" s="7">
        <f>IF(W88="", "", SUMIFS(Mov_Monts, Mov_Codes, Assoc_Sel, Mov_Dates, W88))</f>
        <v>0</v>
      </c>
      <c r="Y88" s="7">
        <f>IF(W87="","", Y87 + SUMIFS(Mov_Monts, Mov_Codes, Assoc_Sel, Mov_Dates, W88))</f>
        <v>0</v>
      </c>
      <c r="Z88" s="5">
        <f>IF(W88="", "", LOOKUP(W88, Cap_Debuts, Cap_Taux))</f>
        <v>0</v>
      </c>
      <c r="AA88" s="5">
        <f>IF(W88="", "", IF(Y88&gt;0, MIN(TauxContractuel, Z88), 0))</f>
        <v>0</v>
      </c>
      <c r="AB88" s="7">
        <f>IF(OR(W88="", W88&gt;Periode_Fin), "", IF(Y88&gt;0, Y88*TauxContractuel/BaseJour, 0))</f>
        <v>0</v>
      </c>
      <c r="AC88" s="7">
        <f>IF(OR(W88="", W88&gt;Periode_Fin), "", IF(Y88&gt;0, Y88*AA88/BaseJour, 0))</f>
        <v>0</v>
      </c>
      <c r="AD88" s="7">
        <f>IF(AB88="","", AB88-AC88)</f>
        <v>0</v>
      </c>
    </row>
    <row r="89" spans="13:30">
      <c r="M89" s="4"/>
      <c r="W89" s="4">
        <f>IF(W88="", "", W88+1)</f>
        <v>0</v>
      </c>
      <c r="X89" s="7">
        <f>IF(W89="", "", SUMIFS(Mov_Monts, Mov_Codes, Assoc_Sel, Mov_Dates, W89))</f>
        <v>0</v>
      </c>
      <c r="Y89" s="7">
        <f>IF(W88="","", Y88 + SUMIFS(Mov_Monts, Mov_Codes, Assoc_Sel, Mov_Dates, W89))</f>
        <v>0</v>
      </c>
      <c r="Z89" s="5">
        <f>IF(W89="", "", LOOKUP(W89, Cap_Debuts, Cap_Taux))</f>
        <v>0</v>
      </c>
      <c r="AA89" s="5">
        <f>IF(W89="", "", IF(Y89&gt;0, MIN(TauxContractuel, Z89), 0))</f>
        <v>0</v>
      </c>
      <c r="AB89" s="7">
        <f>IF(OR(W89="", W89&gt;Periode_Fin), "", IF(Y89&gt;0, Y89*TauxContractuel/BaseJour, 0))</f>
        <v>0</v>
      </c>
      <c r="AC89" s="7">
        <f>IF(OR(W89="", W89&gt;Periode_Fin), "", IF(Y89&gt;0, Y89*AA89/BaseJour, 0))</f>
        <v>0</v>
      </c>
      <c r="AD89" s="7">
        <f>IF(AB89="","", AB89-AC89)</f>
        <v>0</v>
      </c>
    </row>
    <row r="90" spans="13:30">
      <c r="M90" s="4"/>
      <c r="W90" s="4">
        <f>IF(W89="", "", W89+1)</f>
        <v>0</v>
      </c>
      <c r="X90" s="7">
        <f>IF(W90="", "", SUMIFS(Mov_Monts, Mov_Codes, Assoc_Sel, Mov_Dates, W90))</f>
        <v>0</v>
      </c>
      <c r="Y90" s="7">
        <f>IF(W89="","", Y89 + SUMIFS(Mov_Monts, Mov_Codes, Assoc_Sel, Mov_Dates, W90))</f>
        <v>0</v>
      </c>
      <c r="Z90" s="5">
        <f>IF(W90="", "", LOOKUP(W90, Cap_Debuts, Cap_Taux))</f>
        <v>0</v>
      </c>
      <c r="AA90" s="5">
        <f>IF(W90="", "", IF(Y90&gt;0, MIN(TauxContractuel, Z90), 0))</f>
        <v>0</v>
      </c>
      <c r="AB90" s="7">
        <f>IF(OR(W90="", W90&gt;Periode_Fin), "", IF(Y90&gt;0, Y90*TauxContractuel/BaseJour, 0))</f>
        <v>0</v>
      </c>
      <c r="AC90" s="7">
        <f>IF(OR(W90="", W90&gt;Periode_Fin), "", IF(Y90&gt;0, Y90*AA90/BaseJour, 0))</f>
        <v>0</v>
      </c>
      <c r="AD90" s="7">
        <f>IF(AB90="","", AB90-AC90)</f>
        <v>0</v>
      </c>
    </row>
    <row r="91" spans="13:30">
      <c r="M91" s="4"/>
      <c r="W91" s="4">
        <f>IF(W90="", "", W90+1)</f>
        <v>0</v>
      </c>
      <c r="X91" s="7">
        <f>IF(W91="", "", SUMIFS(Mov_Monts, Mov_Codes, Assoc_Sel, Mov_Dates, W91))</f>
        <v>0</v>
      </c>
      <c r="Y91" s="7">
        <f>IF(W90="","", Y90 + SUMIFS(Mov_Monts, Mov_Codes, Assoc_Sel, Mov_Dates, W91))</f>
        <v>0</v>
      </c>
      <c r="Z91" s="5">
        <f>IF(W91="", "", LOOKUP(W91, Cap_Debuts, Cap_Taux))</f>
        <v>0</v>
      </c>
      <c r="AA91" s="5">
        <f>IF(W91="", "", IF(Y91&gt;0, MIN(TauxContractuel, Z91), 0))</f>
        <v>0</v>
      </c>
      <c r="AB91" s="7">
        <f>IF(OR(W91="", W91&gt;Periode_Fin), "", IF(Y91&gt;0, Y91*TauxContractuel/BaseJour, 0))</f>
        <v>0</v>
      </c>
      <c r="AC91" s="7">
        <f>IF(OR(W91="", W91&gt;Periode_Fin), "", IF(Y91&gt;0, Y91*AA91/BaseJour, 0))</f>
        <v>0</v>
      </c>
      <c r="AD91" s="7">
        <f>IF(AB91="","", AB91-AC91)</f>
        <v>0</v>
      </c>
    </row>
    <row r="92" spans="13:30">
      <c r="M92" s="4"/>
      <c r="W92" s="4">
        <f>IF(W91="", "", W91+1)</f>
        <v>0</v>
      </c>
      <c r="X92" s="7">
        <f>IF(W92="", "", SUMIFS(Mov_Monts, Mov_Codes, Assoc_Sel, Mov_Dates, W92))</f>
        <v>0</v>
      </c>
      <c r="Y92" s="7">
        <f>IF(W91="","", Y91 + SUMIFS(Mov_Monts, Mov_Codes, Assoc_Sel, Mov_Dates, W92))</f>
        <v>0</v>
      </c>
      <c r="Z92" s="5">
        <f>IF(W92="", "", LOOKUP(W92, Cap_Debuts, Cap_Taux))</f>
        <v>0</v>
      </c>
      <c r="AA92" s="5">
        <f>IF(W92="", "", IF(Y92&gt;0, MIN(TauxContractuel, Z92), 0))</f>
        <v>0</v>
      </c>
      <c r="AB92" s="7">
        <f>IF(OR(W92="", W92&gt;Periode_Fin), "", IF(Y92&gt;0, Y92*TauxContractuel/BaseJour, 0))</f>
        <v>0</v>
      </c>
      <c r="AC92" s="7">
        <f>IF(OR(W92="", W92&gt;Periode_Fin), "", IF(Y92&gt;0, Y92*AA92/BaseJour, 0))</f>
        <v>0</v>
      </c>
      <c r="AD92" s="7">
        <f>IF(AB92="","", AB92-AC92)</f>
        <v>0</v>
      </c>
    </row>
    <row r="93" spans="13:30">
      <c r="M93" s="4"/>
      <c r="W93" s="4">
        <f>IF(W92="", "", W92+1)</f>
        <v>0</v>
      </c>
      <c r="X93" s="7">
        <f>IF(W93="", "", SUMIFS(Mov_Monts, Mov_Codes, Assoc_Sel, Mov_Dates, W93))</f>
        <v>0</v>
      </c>
      <c r="Y93" s="7">
        <f>IF(W92="","", Y92 + SUMIFS(Mov_Monts, Mov_Codes, Assoc_Sel, Mov_Dates, W93))</f>
        <v>0</v>
      </c>
      <c r="Z93" s="5">
        <f>IF(W93="", "", LOOKUP(W93, Cap_Debuts, Cap_Taux))</f>
        <v>0</v>
      </c>
      <c r="AA93" s="5">
        <f>IF(W93="", "", IF(Y93&gt;0, MIN(TauxContractuel, Z93), 0))</f>
        <v>0</v>
      </c>
      <c r="AB93" s="7">
        <f>IF(OR(W93="", W93&gt;Periode_Fin), "", IF(Y93&gt;0, Y93*TauxContractuel/BaseJour, 0))</f>
        <v>0</v>
      </c>
      <c r="AC93" s="7">
        <f>IF(OR(W93="", W93&gt;Periode_Fin), "", IF(Y93&gt;0, Y93*AA93/BaseJour, 0))</f>
        <v>0</v>
      </c>
      <c r="AD93" s="7">
        <f>IF(AB93="","", AB93-AC93)</f>
        <v>0</v>
      </c>
    </row>
    <row r="94" spans="13:30">
      <c r="M94" s="4"/>
      <c r="W94" s="4">
        <f>IF(W93="", "", W93+1)</f>
        <v>0</v>
      </c>
      <c r="X94" s="7">
        <f>IF(W94="", "", SUMIFS(Mov_Monts, Mov_Codes, Assoc_Sel, Mov_Dates, W94))</f>
        <v>0</v>
      </c>
      <c r="Y94" s="7">
        <f>IF(W93="","", Y93 + SUMIFS(Mov_Monts, Mov_Codes, Assoc_Sel, Mov_Dates, W94))</f>
        <v>0</v>
      </c>
      <c r="Z94" s="5">
        <f>IF(W94="", "", LOOKUP(W94, Cap_Debuts, Cap_Taux))</f>
        <v>0</v>
      </c>
      <c r="AA94" s="5">
        <f>IF(W94="", "", IF(Y94&gt;0, MIN(TauxContractuel, Z94), 0))</f>
        <v>0</v>
      </c>
      <c r="AB94" s="7">
        <f>IF(OR(W94="", W94&gt;Periode_Fin), "", IF(Y94&gt;0, Y94*TauxContractuel/BaseJour, 0))</f>
        <v>0</v>
      </c>
      <c r="AC94" s="7">
        <f>IF(OR(W94="", W94&gt;Periode_Fin), "", IF(Y94&gt;0, Y94*AA94/BaseJour, 0))</f>
        <v>0</v>
      </c>
      <c r="AD94" s="7">
        <f>IF(AB94="","", AB94-AC94)</f>
        <v>0</v>
      </c>
    </row>
    <row r="95" spans="13:30">
      <c r="M95" s="4"/>
      <c r="W95" s="4">
        <f>IF(W94="", "", W94+1)</f>
        <v>0</v>
      </c>
      <c r="X95" s="7">
        <f>IF(W95="", "", SUMIFS(Mov_Monts, Mov_Codes, Assoc_Sel, Mov_Dates, W95))</f>
        <v>0</v>
      </c>
      <c r="Y95" s="7">
        <f>IF(W94="","", Y94 + SUMIFS(Mov_Monts, Mov_Codes, Assoc_Sel, Mov_Dates, W95))</f>
        <v>0</v>
      </c>
      <c r="Z95" s="5">
        <f>IF(W95="", "", LOOKUP(W95, Cap_Debuts, Cap_Taux))</f>
        <v>0</v>
      </c>
      <c r="AA95" s="5">
        <f>IF(W95="", "", IF(Y95&gt;0, MIN(TauxContractuel, Z95), 0))</f>
        <v>0</v>
      </c>
      <c r="AB95" s="7">
        <f>IF(OR(W95="", W95&gt;Periode_Fin), "", IF(Y95&gt;0, Y95*TauxContractuel/BaseJour, 0))</f>
        <v>0</v>
      </c>
      <c r="AC95" s="7">
        <f>IF(OR(W95="", W95&gt;Periode_Fin), "", IF(Y95&gt;0, Y95*AA95/BaseJour, 0))</f>
        <v>0</v>
      </c>
      <c r="AD95" s="7">
        <f>IF(AB95="","", AB95-AC95)</f>
        <v>0</v>
      </c>
    </row>
    <row r="96" spans="13:30">
      <c r="M96" s="4"/>
      <c r="W96" s="4">
        <f>IF(W95="", "", W95+1)</f>
        <v>0</v>
      </c>
      <c r="X96" s="7">
        <f>IF(W96="", "", SUMIFS(Mov_Monts, Mov_Codes, Assoc_Sel, Mov_Dates, W96))</f>
        <v>0</v>
      </c>
      <c r="Y96" s="7">
        <f>IF(W95="","", Y95 + SUMIFS(Mov_Monts, Mov_Codes, Assoc_Sel, Mov_Dates, W96))</f>
        <v>0</v>
      </c>
      <c r="Z96" s="5">
        <f>IF(W96="", "", LOOKUP(W96, Cap_Debuts, Cap_Taux))</f>
        <v>0</v>
      </c>
      <c r="AA96" s="5">
        <f>IF(W96="", "", IF(Y96&gt;0, MIN(TauxContractuel, Z96), 0))</f>
        <v>0</v>
      </c>
      <c r="AB96" s="7">
        <f>IF(OR(W96="", W96&gt;Periode_Fin), "", IF(Y96&gt;0, Y96*TauxContractuel/BaseJour, 0))</f>
        <v>0</v>
      </c>
      <c r="AC96" s="7">
        <f>IF(OR(W96="", W96&gt;Periode_Fin), "", IF(Y96&gt;0, Y96*AA96/BaseJour, 0))</f>
        <v>0</v>
      </c>
      <c r="AD96" s="7">
        <f>IF(AB96="","", AB96-AC96)</f>
        <v>0</v>
      </c>
    </row>
    <row r="97" spans="13:30">
      <c r="M97" s="4"/>
      <c r="W97" s="4">
        <f>IF(W96="", "", W96+1)</f>
        <v>0</v>
      </c>
      <c r="X97" s="7">
        <f>IF(W97="", "", SUMIFS(Mov_Monts, Mov_Codes, Assoc_Sel, Mov_Dates, W97))</f>
        <v>0</v>
      </c>
      <c r="Y97" s="7">
        <f>IF(W96="","", Y96 + SUMIFS(Mov_Monts, Mov_Codes, Assoc_Sel, Mov_Dates, W97))</f>
        <v>0</v>
      </c>
      <c r="Z97" s="5">
        <f>IF(W97="", "", LOOKUP(W97, Cap_Debuts, Cap_Taux))</f>
        <v>0</v>
      </c>
      <c r="AA97" s="5">
        <f>IF(W97="", "", IF(Y97&gt;0, MIN(TauxContractuel, Z97), 0))</f>
        <v>0</v>
      </c>
      <c r="AB97" s="7">
        <f>IF(OR(W97="", W97&gt;Periode_Fin), "", IF(Y97&gt;0, Y97*TauxContractuel/BaseJour, 0))</f>
        <v>0</v>
      </c>
      <c r="AC97" s="7">
        <f>IF(OR(W97="", W97&gt;Periode_Fin), "", IF(Y97&gt;0, Y97*AA97/BaseJour, 0))</f>
        <v>0</v>
      </c>
      <c r="AD97" s="7">
        <f>IF(AB97="","", AB97-AC97)</f>
        <v>0</v>
      </c>
    </row>
    <row r="98" spans="13:30">
      <c r="M98" s="4"/>
      <c r="W98" s="4">
        <f>IF(W97="", "", W97+1)</f>
        <v>0</v>
      </c>
      <c r="X98" s="7">
        <f>IF(W98="", "", SUMIFS(Mov_Monts, Mov_Codes, Assoc_Sel, Mov_Dates, W98))</f>
        <v>0</v>
      </c>
      <c r="Y98" s="7">
        <f>IF(W97="","", Y97 + SUMIFS(Mov_Monts, Mov_Codes, Assoc_Sel, Mov_Dates, W98))</f>
        <v>0</v>
      </c>
      <c r="Z98" s="5">
        <f>IF(W98="", "", LOOKUP(W98, Cap_Debuts, Cap_Taux))</f>
        <v>0</v>
      </c>
      <c r="AA98" s="5">
        <f>IF(W98="", "", IF(Y98&gt;0, MIN(TauxContractuel, Z98), 0))</f>
        <v>0</v>
      </c>
      <c r="AB98" s="7">
        <f>IF(OR(W98="", W98&gt;Periode_Fin), "", IF(Y98&gt;0, Y98*TauxContractuel/BaseJour, 0))</f>
        <v>0</v>
      </c>
      <c r="AC98" s="7">
        <f>IF(OR(W98="", W98&gt;Periode_Fin), "", IF(Y98&gt;0, Y98*AA98/BaseJour, 0))</f>
        <v>0</v>
      </c>
      <c r="AD98" s="7">
        <f>IF(AB98="","", AB98-AC98)</f>
        <v>0</v>
      </c>
    </row>
    <row r="99" spans="13:30">
      <c r="M99" s="4"/>
      <c r="W99" s="4">
        <f>IF(W98="", "", W98+1)</f>
        <v>0</v>
      </c>
      <c r="X99" s="7">
        <f>IF(W99="", "", SUMIFS(Mov_Monts, Mov_Codes, Assoc_Sel, Mov_Dates, W99))</f>
        <v>0</v>
      </c>
      <c r="Y99" s="7">
        <f>IF(W98="","", Y98 + SUMIFS(Mov_Monts, Mov_Codes, Assoc_Sel, Mov_Dates, W99))</f>
        <v>0</v>
      </c>
      <c r="Z99" s="5">
        <f>IF(W99="", "", LOOKUP(W99, Cap_Debuts, Cap_Taux))</f>
        <v>0</v>
      </c>
      <c r="AA99" s="5">
        <f>IF(W99="", "", IF(Y99&gt;0, MIN(TauxContractuel, Z99), 0))</f>
        <v>0</v>
      </c>
      <c r="AB99" s="7">
        <f>IF(OR(W99="", W99&gt;Periode_Fin), "", IF(Y99&gt;0, Y99*TauxContractuel/BaseJour, 0))</f>
        <v>0</v>
      </c>
      <c r="AC99" s="7">
        <f>IF(OR(W99="", W99&gt;Periode_Fin), "", IF(Y99&gt;0, Y99*AA99/BaseJour, 0))</f>
        <v>0</v>
      </c>
      <c r="AD99" s="7">
        <f>IF(AB99="","", AB99-AC99)</f>
        <v>0</v>
      </c>
    </row>
    <row r="100" spans="13:30">
      <c r="M100" s="4"/>
      <c r="W100" s="4">
        <f>IF(W99="", "", W99+1)</f>
        <v>0</v>
      </c>
      <c r="X100" s="7">
        <f>IF(W100="", "", SUMIFS(Mov_Monts, Mov_Codes, Assoc_Sel, Mov_Dates, W100))</f>
        <v>0</v>
      </c>
      <c r="Y100" s="7">
        <f>IF(W99="","", Y99 + SUMIFS(Mov_Monts, Mov_Codes, Assoc_Sel, Mov_Dates, W100))</f>
        <v>0</v>
      </c>
      <c r="Z100" s="5">
        <f>IF(W100="", "", LOOKUP(W100, Cap_Debuts, Cap_Taux))</f>
        <v>0</v>
      </c>
      <c r="AA100" s="5">
        <f>IF(W100="", "", IF(Y100&gt;0, MIN(TauxContractuel, Z100), 0))</f>
        <v>0</v>
      </c>
      <c r="AB100" s="7">
        <f>IF(OR(W100="", W100&gt;Periode_Fin), "", IF(Y100&gt;0, Y100*TauxContractuel/BaseJour, 0))</f>
        <v>0</v>
      </c>
      <c r="AC100" s="7">
        <f>IF(OR(W100="", W100&gt;Periode_Fin), "", IF(Y100&gt;0, Y100*AA100/BaseJour, 0))</f>
        <v>0</v>
      </c>
      <c r="AD100" s="7">
        <f>IF(AB100="","", AB100-AC100)</f>
        <v>0</v>
      </c>
    </row>
    <row r="101" spans="13:30">
      <c r="M101" s="4"/>
      <c r="W101" s="4">
        <f>IF(W100="", "", W100+1)</f>
        <v>0</v>
      </c>
      <c r="X101" s="7">
        <f>IF(W101="", "", SUMIFS(Mov_Monts, Mov_Codes, Assoc_Sel, Mov_Dates, W101))</f>
        <v>0</v>
      </c>
      <c r="Y101" s="7">
        <f>IF(W100="","", Y100 + SUMIFS(Mov_Monts, Mov_Codes, Assoc_Sel, Mov_Dates, W101))</f>
        <v>0</v>
      </c>
      <c r="Z101" s="5">
        <f>IF(W101="", "", LOOKUP(W101, Cap_Debuts, Cap_Taux))</f>
        <v>0</v>
      </c>
      <c r="AA101" s="5">
        <f>IF(W101="", "", IF(Y101&gt;0, MIN(TauxContractuel, Z101), 0))</f>
        <v>0</v>
      </c>
      <c r="AB101" s="7">
        <f>IF(OR(W101="", W101&gt;Periode_Fin), "", IF(Y101&gt;0, Y101*TauxContractuel/BaseJour, 0))</f>
        <v>0</v>
      </c>
      <c r="AC101" s="7">
        <f>IF(OR(W101="", W101&gt;Periode_Fin), "", IF(Y101&gt;0, Y101*AA101/BaseJour, 0))</f>
        <v>0</v>
      </c>
      <c r="AD101" s="7">
        <f>IF(AB101="","", AB101-AC101)</f>
        <v>0</v>
      </c>
    </row>
    <row r="102" spans="13:30">
      <c r="M102" s="4"/>
      <c r="W102" s="4">
        <f>IF(W101="", "", W101+1)</f>
        <v>0</v>
      </c>
      <c r="X102" s="7">
        <f>IF(W102="", "", SUMIFS(Mov_Monts, Mov_Codes, Assoc_Sel, Mov_Dates, W102))</f>
        <v>0</v>
      </c>
      <c r="Y102" s="7">
        <f>IF(W101="","", Y101 + SUMIFS(Mov_Monts, Mov_Codes, Assoc_Sel, Mov_Dates, W102))</f>
        <v>0</v>
      </c>
      <c r="Z102" s="5">
        <f>IF(W102="", "", LOOKUP(W102, Cap_Debuts, Cap_Taux))</f>
        <v>0</v>
      </c>
      <c r="AA102" s="5">
        <f>IF(W102="", "", IF(Y102&gt;0, MIN(TauxContractuel, Z102), 0))</f>
        <v>0</v>
      </c>
      <c r="AB102" s="7">
        <f>IF(OR(W102="", W102&gt;Periode_Fin), "", IF(Y102&gt;0, Y102*TauxContractuel/BaseJour, 0))</f>
        <v>0</v>
      </c>
      <c r="AC102" s="7">
        <f>IF(OR(W102="", W102&gt;Periode_Fin), "", IF(Y102&gt;0, Y102*AA102/BaseJour, 0))</f>
        <v>0</v>
      </c>
      <c r="AD102" s="7">
        <f>IF(AB102="","", AB102-AC102)</f>
        <v>0</v>
      </c>
    </row>
    <row r="103" spans="13:30">
      <c r="M103" s="4"/>
      <c r="W103" s="4">
        <f>IF(W102="", "", W102+1)</f>
        <v>0</v>
      </c>
      <c r="X103" s="7">
        <f>IF(W103="", "", SUMIFS(Mov_Monts, Mov_Codes, Assoc_Sel, Mov_Dates, W103))</f>
        <v>0</v>
      </c>
      <c r="Y103" s="7">
        <f>IF(W102="","", Y102 + SUMIFS(Mov_Monts, Mov_Codes, Assoc_Sel, Mov_Dates, W103))</f>
        <v>0</v>
      </c>
      <c r="Z103" s="5">
        <f>IF(W103="", "", LOOKUP(W103, Cap_Debuts, Cap_Taux))</f>
        <v>0</v>
      </c>
      <c r="AA103" s="5">
        <f>IF(W103="", "", IF(Y103&gt;0, MIN(TauxContractuel, Z103), 0))</f>
        <v>0</v>
      </c>
      <c r="AB103" s="7">
        <f>IF(OR(W103="", W103&gt;Periode_Fin), "", IF(Y103&gt;0, Y103*TauxContractuel/BaseJour, 0))</f>
        <v>0</v>
      </c>
      <c r="AC103" s="7">
        <f>IF(OR(W103="", W103&gt;Periode_Fin), "", IF(Y103&gt;0, Y103*AA103/BaseJour, 0))</f>
        <v>0</v>
      </c>
      <c r="AD103" s="7">
        <f>IF(AB103="","", AB103-AC103)</f>
        <v>0</v>
      </c>
    </row>
    <row r="104" spans="13:30">
      <c r="M104" s="4"/>
      <c r="W104" s="4">
        <f>IF(W103="", "", W103+1)</f>
        <v>0</v>
      </c>
      <c r="X104" s="7">
        <f>IF(W104="", "", SUMIFS(Mov_Monts, Mov_Codes, Assoc_Sel, Mov_Dates, W104))</f>
        <v>0</v>
      </c>
      <c r="Y104" s="7">
        <f>IF(W103="","", Y103 + SUMIFS(Mov_Monts, Mov_Codes, Assoc_Sel, Mov_Dates, W104))</f>
        <v>0</v>
      </c>
      <c r="Z104" s="5">
        <f>IF(W104="", "", LOOKUP(W104, Cap_Debuts, Cap_Taux))</f>
        <v>0</v>
      </c>
      <c r="AA104" s="5">
        <f>IF(W104="", "", IF(Y104&gt;0, MIN(TauxContractuel, Z104), 0))</f>
        <v>0</v>
      </c>
      <c r="AB104" s="7">
        <f>IF(OR(W104="", W104&gt;Periode_Fin), "", IF(Y104&gt;0, Y104*TauxContractuel/BaseJour, 0))</f>
        <v>0</v>
      </c>
      <c r="AC104" s="7">
        <f>IF(OR(W104="", W104&gt;Periode_Fin), "", IF(Y104&gt;0, Y104*AA104/BaseJour, 0))</f>
        <v>0</v>
      </c>
      <c r="AD104" s="7">
        <f>IF(AB104="","", AB104-AC104)</f>
        <v>0</v>
      </c>
    </row>
    <row r="105" spans="13:30">
      <c r="M105" s="4"/>
      <c r="W105" s="4">
        <f>IF(W104="", "", W104+1)</f>
        <v>0</v>
      </c>
      <c r="X105" s="7">
        <f>IF(W105="", "", SUMIFS(Mov_Monts, Mov_Codes, Assoc_Sel, Mov_Dates, W105))</f>
        <v>0</v>
      </c>
      <c r="Y105" s="7">
        <f>IF(W104="","", Y104 + SUMIFS(Mov_Monts, Mov_Codes, Assoc_Sel, Mov_Dates, W105))</f>
        <v>0</v>
      </c>
      <c r="Z105" s="5">
        <f>IF(W105="", "", LOOKUP(W105, Cap_Debuts, Cap_Taux))</f>
        <v>0</v>
      </c>
      <c r="AA105" s="5">
        <f>IF(W105="", "", IF(Y105&gt;0, MIN(TauxContractuel, Z105), 0))</f>
        <v>0</v>
      </c>
      <c r="AB105" s="7">
        <f>IF(OR(W105="", W105&gt;Periode_Fin), "", IF(Y105&gt;0, Y105*TauxContractuel/BaseJour, 0))</f>
        <v>0</v>
      </c>
      <c r="AC105" s="7">
        <f>IF(OR(W105="", W105&gt;Periode_Fin), "", IF(Y105&gt;0, Y105*AA105/BaseJour, 0))</f>
        <v>0</v>
      </c>
      <c r="AD105" s="7">
        <f>IF(AB105="","", AB105-AC105)</f>
        <v>0</v>
      </c>
    </row>
    <row r="106" spans="13:30">
      <c r="M106" s="4"/>
      <c r="W106" s="4">
        <f>IF(W105="", "", W105+1)</f>
        <v>0</v>
      </c>
      <c r="X106" s="7">
        <f>IF(W106="", "", SUMIFS(Mov_Monts, Mov_Codes, Assoc_Sel, Mov_Dates, W106))</f>
        <v>0</v>
      </c>
      <c r="Y106" s="7">
        <f>IF(W105="","", Y105 + SUMIFS(Mov_Monts, Mov_Codes, Assoc_Sel, Mov_Dates, W106))</f>
        <v>0</v>
      </c>
      <c r="Z106" s="5">
        <f>IF(W106="", "", LOOKUP(W106, Cap_Debuts, Cap_Taux))</f>
        <v>0</v>
      </c>
      <c r="AA106" s="5">
        <f>IF(W106="", "", IF(Y106&gt;0, MIN(TauxContractuel, Z106), 0))</f>
        <v>0</v>
      </c>
      <c r="AB106" s="7">
        <f>IF(OR(W106="", W106&gt;Periode_Fin), "", IF(Y106&gt;0, Y106*TauxContractuel/BaseJour, 0))</f>
        <v>0</v>
      </c>
      <c r="AC106" s="7">
        <f>IF(OR(W106="", W106&gt;Periode_Fin), "", IF(Y106&gt;0, Y106*AA106/BaseJour, 0))</f>
        <v>0</v>
      </c>
      <c r="AD106" s="7">
        <f>IF(AB106="","", AB106-AC106)</f>
        <v>0</v>
      </c>
    </row>
    <row r="107" spans="13:30">
      <c r="M107" s="4"/>
      <c r="W107" s="4">
        <f>IF(W106="", "", W106+1)</f>
        <v>0</v>
      </c>
      <c r="X107" s="7">
        <f>IF(W107="", "", SUMIFS(Mov_Monts, Mov_Codes, Assoc_Sel, Mov_Dates, W107))</f>
        <v>0</v>
      </c>
      <c r="Y107" s="7">
        <f>IF(W106="","", Y106 + SUMIFS(Mov_Monts, Mov_Codes, Assoc_Sel, Mov_Dates, W107))</f>
        <v>0</v>
      </c>
      <c r="Z107" s="5">
        <f>IF(W107="", "", LOOKUP(W107, Cap_Debuts, Cap_Taux))</f>
        <v>0</v>
      </c>
      <c r="AA107" s="5">
        <f>IF(W107="", "", IF(Y107&gt;0, MIN(TauxContractuel, Z107), 0))</f>
        <v>0</v>
      </c>
      <c r="AB107" s="7">
        <f>IF(OR(W107="", W107&gt;Periode_Fin), "", IF(Y107&gt;0, Y107*TauxContractuel/BaseJour, 0))</f>
        <v>0</v>
      </c>
      <c r="AC107" s="7">
        <f>IF(OR(W107="", W107&gt;Periode_Fin), "", IF(Y107&gt;0, Y107*AA107/BaseJour, 0))</f>
        <v>0</v>
      </c>
      <c r="AD107" s="7">
        <f>IF(AB107="","", AB107-AC107)</f>
        <v>0</v>
      </c>
    </row>
    <row r="108" spans="13:30">
      <c r="M108" s="4"/>
      <c r="W108" s="4">
        <f>IF(W107="", "", W107+1)</f>
        <v>0</v>
      </c>
      <c r="X108" s="7">
        <f>IF(W108="", "", SUMIFS(Mov_Monts, Mov_Codes, Assoc_Sel, Mov_Dates, W108))</f>
        <v>0</v>
      </c>
      <c r="Y108" s="7">
        <f>IF(W107="","", Y107 + SUMIFS(Mov_Monts, Mov_Codes, Assoc_Sel, Mov_Dates, W108))</f>
        <v>0</v>
      </c>
      <c r="Z108" s="5">
        <f>IF(W108="", "", LOOKUP(W108, Cap_Debuts, Cap_Taux))</f>
        <v>0</v>
      </c>
      <c r="AA108" s="5">
        <f>IF(W108="", "", IF(Y108&gt;0, MIN(TauxContractuel, Z108), 0))</f>
        <v>0</v>
      </c>
      <c r="AB108" s="7">
        <f>IF(OR(W108="", W108&gt;Periode_Fin), "", IF(Y108&gt;0, Y108*TauxContractuel/BaseJour, 0))</f>
        <v>0</v>
      </c>
      <c r="AC108" s="7">
        <f>IF(OR(W108="", W108&gt;Periode_Fin), "", IF(Y108&gt;0, Y108*AA108/BaseJour, 0))</f>
        <v>0</v>
      </c>
      <c r="AD108" s="7">
        <f>IF(AB108="","", AB108-AC108)</f>
        <v>0</v>
      </c>
    </row>
    <row r="109" spans="13:30">
      <c r="M109" s="4"/>
      <c r="W109" s="4">
        <f>IF(W108="", "", W108+1)</f>
        <v>0</v>
      </c>
      <c r="X109" s="7">
        <f>IF(W109="", "", SUMIFS(Mov_Monts, Mov_Codes, Assoc_Sel, Mov_Dates, W109))</f>
        <v>0</v>
      </c>
      <c r="Y109" s="7">
        <f>IF(W108="","", Y108 + SUMIFS(Mov_Monts, Mov_Codes, Assoc_Sel, Mov_Dates, W109))</f>
        <v>0</v>
      </c>
      <c r="Z109" s="5">
        <f>IF(W109="", "", LOOKUP(W109, Cap_Debuts, Cap_Taux))</f>
        <v>0</v>
      </c>
      <c r="AA109" s="5">
        <f>IF(W109="", "", IF(Y109&gt;0, MIN(TauxContractuel, Z109), 0))</f>
        <v>0</v>
      </c>
      <c r="AB109" s="7">
        <f>IF(OR(W109="", W109&gt;Periode_Fin), "", IF(Y109&gt;0, Y109*TauxContractuel/BaseJour, 0))</f>
        <v>0</v>
      </c>
      <c r="AC109" s="7">
        <f>IF(OR(W109="", W109&gt;Periode_Fin), "", IF(Y109&gt;0, Y109*AA109/BaseJour, 0))</f>
        <v>0</v>
      </c>
      <c r="AD109" s="7">
        <f>IF(AB109="","", AB109-AC109)</f>
        <v>0</v>
      </c>
    </row>
    <row r="110" spans="13:30">
      <c r="M110" s="4"/>
      <c r="W110" s="4">
        <f>IF(W109="", "", W109+1)</f>
        <v>0</v>
      </c>
      <c r="X110" s="7">
        <f>IF(W110="", "", SUMIFS(Mov_Monts, Mov_Codes, Assoc_Sel, Mov_Dates, W110))</f>
        <v>0</v>
      </c>
      <c r="Y110" s="7">
        <f>IF(W109="","", Y109 + SUMIFS(Mov_Monts, Mov_Codes, Assoc_Sel, Mov_Dates, W110))</f>
        <v>0</v>
      </c>
      <c r="Z110" s="5">
        <f>IF(W110="", "", LOOKUP(W110, Cap_Debuts, Cap_Taux))</f>
        <v>0</v>
      </c>
      <c r="AA110" s="5">
        <f>IF(W110="", "", IF(Y110&gt;0, MIN(TauxContractuel, Z110), 0))</f>
        <v>0</v>
      </c>
      <c r="AB110" s="7">
        <f>IF(OR(W110="", W110&gt;Periode_Fin), "", IF(Y110&gt;0, Y110*TauxContractuel/BaseJour, 0))</f>
        <v>0</v>
      </c>
      <c r="AC110" s="7">
        <f>IF(OR(W110="", W110&gt;Periode_Fin), "", IF(Y110&gt;0, Y110*AA110/BaseJour, 0))</f>
        <v>0</v>
      </c>
      <c r="AD110" s="7">
        <f>IF(AB110="","", AB110-AC110)</f>
        <v>0</v>
      </c>
    </row>
    <row r="111" spans="13:30">
      <c r="M111" s="4"/>
      <c r="W111" s="4">
        <f>IF(W110="", "", W110+1)</f>
        <v>0</v>
      </c>
      <c r="X111" s="7">
        <f>IF(W111="", "", SUMIFS(Mov_Monts, Mov_Codes, Assoc_Sel, Mov_Dates, W111))</f>
        <v>0</v>
      </c>
      <c r="Y111" s="7">
        <f>IF(W110="","", Y110 + SUMIFS(Mov_Monts, Mov_Codes, Assoc_Sel, Mov_Dates, W111))</f>
        <v>0</v>
      </c>
      <c r="Z111" s="5">
        <f>IF(W111="", "", LOOKUP(W111, Cap_Debuts, Cap_Taux))</f>
        <v>0</v>
      </c>
      <c r="AA111" s="5">
        <f>IF(W111="", "", IF(Y111&gt;0, MIN(TauxContractuel, Z111), 0))</f>
        <v>0</v>
      </c>
      <c r="AB111" s="7">
        <f>IF(OR(W111="", W111&gt;Periode_Fin), "", IF(Y111&gt;0, Y111*TauxContractuel/BaseJour, 0))</f>
        <v>0</v>
      </c>
      <c r="AC111" s="7">
        <f>IF(OR(W111="", W111&gt;Periode_Fin), "", IF(Y111&gt;0, Y111*AA111/BaseJour, 0))</f>
        <v>0</v>
      </c>
      <c r="AD111" s="7">
        <f>IF(AB111="","", AB111-AC111)</f>
        <v>0</v>
      </c>
    </row>
    <row r="112" spans="13:30">
      <c r="M112" s="4"/>
      <c r="W112" s="4">
        <f>IF(W111="", "", W111+1)</f>
        <v>0</v>
      </c>
      <c r="X112" s="7">
        <f>IF(W112="", "", SUMIFS(Mov_Monts, Mov_Codes, Assoc_Sel, Mov_Dates, W112))</f>
        <v>0</v>
      </c>
      <c r="Y112" s="7">
        <f>IF(W111="","", Y111 + SUMIFS(Mov_Monts, Mov_Codes, Assoc_Sel, Mov_Dates, W112))</f>
        <v>0</v>
      </c>
      <c r="Z112" s="5">
        <f>IF(W112="", "", LOOKUP(W112, Cap_Debuts, Cap_Taux))</f>
        <v>0</v>
      </c>
      <c r="AA112" s="5">
        <f>IF(W112="", "", IF(Y112&gt;0, MIN(TauxContractuel, Z112), 0))</f>
        <v>0</v>
      </c>
      <c r="AB112" s="7">
        <f>IF(OR(W112="", W112&gt;Periode_Fin), "", IF(Y112&gt;0, Y112*TauxContractuel/BaseJour, 0))</f>
        <v>0</v>
      </c>
      <c r="AC112" s="7">
        <f>IF(OR(W112="", W112&gt;Periode_Fin), "", IF(Y112&gt;0, Y112*AA112/BaseJour, 0))</f>
        <v>0</v>
      </c>
      <c r="AD112" s="7">
        <f>IF(AB112="","", AB112-AC112)</f>
        <v>0</v>
      </c>
    </row>
    <row r="113" spans="13:30">
      <c r="M113" s="4"/>
      <c r="W113" s="4">
        <f>IF(W112="", "", W112+1)</f>
        <v>0</v>
      </c>
      <c r="X113" s="7">
        <f>IF(W113="", "", SUMIFS(Mov_Monts, Mov_Codes, Assoc_Sel, Mov_Dates, W113))</f>
        <v>0</v>
      </c>
      <c r="Y113" s="7">
        <f>IF(W112="","", Y112 + SUMIFS(Mov_Monts, Mov_Codes, Assoc_Sel, Mov_Dates, W113))</f>
        <v>0</v>
      </c>
      <c r="Z113" s="5">
        <f>IF(W113="", "", LOOKUP(W113, Cap_Debuts, Cap_Taux))</f>
        <v>0</v>
      </c>
      <c r="AA113" s="5">
        <f>IF(W113="", "", IF(Y113&gt;0, MIN(TauxContractuel, Z113), 0))</f>
        <v>0</v>
      </c>
      <c r="AB113" s="7">
        <f>IF(OR(W113="", W113&gt;Periode_Fin), "", IF(Y113&gt;0, Y113*TauxContractuel/BaseJour, 0))</f>
        <v>0</v>
      </c>
      <c r="AC113" s="7">
        <f>IF(OR(W113="", W113&gt;Periode_Fin), "", IF(Y113&gt;0, Y113*AA113/BaseJour, 0))</f>
        <v>0</v>
      </c>
      <c r="AD113" s="7">
        <f>IF(AB113="","", AB113-AC113)</f>
        <v>0</v>
      </c>
    </row>
    <row r="114" spans="13:30">
      <c r="M114" s="4"/>
      <c r="W114" s="4">
        <f>IF(W113="", "", W113+1)</f>
        <v>0</v>
      </c>
      <c r="X114" s="7">
        <f>IF(W114="", "", SUMIFS(Mov_Monts, Mov_Codes, Assoc_Sel, Mov_Dates, W114))</f>
        <v>0</v>
      </c>
      <c r="Y114" s="7">
        <f>IF(W113="","", Y113 + SUMIFS(Mov_Monts, Mov_Codes, Assoc_Sel, Mov_Dates, W114))</f>
        <v>0</v>
      </c>
      <c r="Z114" s="5">
        <f>IF(W114="", "", LOOKUP(W114, Cap_Debuts, Cap_Taux))</f>
        <v>0</v>
      </c>
      <c r="AA114" s="5">
        <f>IF(W114="", "", IF(Y114&gt;0, MIN(TauxContractuel, Z114), 0))</f>
        <v>0</v>
      </c>
      <c r="AB114" s="7">
        <f>IF(OR(W114="", W114&gt;Periode_Fin), "", IF(Y114&gt;0, Y114*TauxContractuel/BaseJour, 0))</f>
        <v>0</v>
      </c>
      <c r="AC114" s="7">
        <f>IF(OR(W114="", W114&gt;Periode_Fin), "", IF(Y114&gt;0, Y114*AA114/BaseJour, 0))</f>
        <v>0</v>
      </c>
      <c r="AD114" s="7">
        <f>IF(AB114="","", AB114-AC114)</f>
        <v>0</v>
      </c>
    </row>
    <row r="115" spans="13:30">
      <c r="M115" s="4"/>
      <c r="W115" s="4">
        <f>IF(W114="", "", W114+1)</f>
        <v>0</v>
      </c>
      <c r="X115" s="7">
        <f>IF(W115="", "", SUMIFS(Mov_Monts, Mov_Codes, Assoc_Sel, Mov_Dates, W115))</f>
        <v>0</v>
      </c>
      <c r="Y115" s="7">
        <f>IF(W114="","", Y114 + SUMIFS(Mov_Monts, Mov_Codes, Assoc_Sel, Mov_Dates, W115))</f>
        <v>0</v>
      </c>
      <c r="Z115" s="5">
        <f>IF(W115="", "", LOOKUP(W115, Cap_Debuts, Cap_Taux))</f>
        <v>0</v>
      </c>
      <c r="AA115" s="5">
        <f>IF(W115="", "", IF(Y115&gt;0, MIN(TauxContractuel, Z115), 0))</f>
        <v>0</v>
      </c>
      <c r="AB115" s="7">
        <f>IF(OR(W115="", W115&gt;Periode_Fin), "", IF(Y115&gt;0, Y115*TauxContractuel/BaseJour, 0))</f>
        <v>0</v>
      </c>
      <c r="AC115" s="7">
        <f>IF(OR(W115="", W115&gt;Periode_Fin), "", IF(Y115&gt;0, Y115*AA115/BaseJour, 0))</f>
        <v>0</v>
      </c>
      <c r="AD115" s="7">
        <f>IF(AB115="","", AB115-AC115)</f>
        <v>0</v>
      </c>
    </row>
    <row r="116" spans="13:30">
      <c r="M116" s="4"/>
      <c r="W116" s="4">
        <f>IF(W115="", "", W115+1)</f>
        <v>0</v>
      </c>
      <c r="X116" s="7">
        <f>IF(W116="", "", SUMIFS(Mov_Monts, Mov_Codes, Assoc_Sel, Mov_Dates, W116))</f>
        <v>0</v>
      </c>
      <c r="Y116" s="7">
        <f>IF(W115="","", Y115 + SUMIFS(Mov_Monts, Mov_Codes, Assoc_Sel, Mov_Dates, W116))</f>
        <v>0</v>
      </c>
      <c r="Z116" s="5">
        <f>IF(W116="", "", LOOKUP(W116, Cap_Debuts, Cap_Taux))</f>
        <v>0</v>
      </c>
      <c r="AA116" s="5">
        <f>IF(W116="", "", IF(Y116&gt;0, MIN(TauxContractuel, Z116), 0))</f>
        <v>0</v>
      </c>
      <c r="AB116" s="7">
        <f>IF(OR(W116="", W116&gt;Periode_Fin), "", IF(Y116&gt;0, Y116*TauxContractuel/BaseJour, 0))</f>
        <v>0</v>
      </c>
      <c r="AC116" s="7">
        <f>IF(OR(W116="", W116&gt;Periode_Fin), "", IF(Y116&gt;0, Y116*AA116/BaseJour, 0))</f>
        <v>0</v>
      </c>
      <c r="AD116" s="7">
        <f>IF(AB116="","", AB116-AC116)</f>
        <v>0</v>
      </c>
    </row>
    <row r="117" spans="13:30">
      <c r="M117" s="4"/>
      <c r="W117" s="4">
        <f>IF(W116="", "", W116+1)</f>
        <v>0</v>
      </c>
      <c r="X117" s="7">
        <f>IF(W117="", "", SUMIFS(Mov_Monts, Mov_Codes, Assoc_Sel, Mov_Dates, W117))</f>
        <v>0</v>
      </c>
      <c r="Y117" s="7">
        <f>IF(W116="","", Y116 + SUMIFS(Mov_Monts, Mov_Codes, Assoc_Sel, Mov_Dates, W117))</f>
        <v>0</v>
      </c>
      <c r="Z117" s="5">
        <f>IF(W117="", "", LOOKUP(W117, Cap_Debuts, Cap_Taux))</f>
        <v>0</v>
      </c>
      <c r="AA117" s="5">
        <f>IF(W117="", "", IF(Y117&gt;0, MIN(TauxContractuel, Z117), 0))</f>
        <v>0</v>
      </c>
      <c r="AB117" s="7">
        <f>IF(OR(W117="", W117&gt;Periode_Fin), "", IF(Y117&gt;0, Y117*TauxContractuel/BaseJour, 0))</f>
        <v>0</v>
      </c>
      <c r="AC117" s="7">
        <f>IF(OR(W117="", W117&gt;Periode_Fin), "", IF(Y117&gt;0, Y117*AA117/BaseJour, 0))</f>
        <v>0</v>
      </c>
      <c r="AD117" s="7">
        <f>IF(AB117="","", AB117-AC117)</f>
        <v>0</v>
      </c>
    </row>
    <row r="118" spans="13:30">
      <c r="M118" s="4"/>
      <c r="W118" s="4">
        <f>IF(W117="", "", W117+1)</f>
        <v>0</v>
      </c>
      <c r="X118" s="7">
        <f>IF(W118="", "", SUMIFS(Mov_Monts, Mov_Codes, Assoc_Sel, Mov_Dates, W118))</f>
        <v>0</v>
      </c>
      <c r="Y118" s="7">
        <f>IF(W117="","", Y117 + SUMIFS(Mov_Monts, Mov_Codes, Assoc_Sel, Mov_Dates, W118))</f>
        <v>0</v>
      </c>
      <c r="Z118" s="5">
        <f>IF(W118="", "", LOOKUP(W118, Cap_Debuts, Cap_Taux))</f>
        <v>0</v>
      </c>
      <c r="AA118" s="5">
        <f>IF(W118="", "", IF(Y118&gt;0, MIN(TauxContractuel, Z118), 0))</f>
        <v>0</v>
      </c>
      <c r="AB118" s="7">
        <f>IF(OR(W118="", W118&gt;Periode_Fin), "", IF(Y118&gt;0, Y118*TauxContractuel/BaseJour, 0))</f>
        <v>0</v>
      </c>
      <c r="AC118" s="7">
        <f>IF(OR(W118="", W118&gt;Periode_Fin), "", IF(Y118&gt;0, Y118*AA118/BaseJour, 0))</f>
        <v>0</v>
      </c>
      <c r="AD118" s="7">
        <f>IF(AB118="","", AB118-AC118)</f>
        <v>0</v>
      </c>
    </row>
    <row r="119" spans="13:30">
      <c r="M119" s="4"/>
      <c r="W119" s="4">
        <f>IF(W118="", "", W118+1)</f>
        <v>0</v>
      </c>
      <c r="X119" s="7">
        <f>IF(W119="", "", SUMIFS(Mov_Monts, Mov_Codes, Assoc_Sel, Mov_Dates, W119))</f>
        <v>0</v>
      </c>
      <c r="Y119" s="7">
        <f>IF(W118="","", Y118 + SUMIFS(Mov_Monts, Mov_Codes, Assoc_Sel, Mov_Dates, W119))</f>
        <v>0</v>
      </c>
      <c r="Z119" s="5">
        <f>IF(W119="", "", LOOKUP(W119, Cap_Debuts, Cap_Taux))</f>
        <v>0</v>
      </c>
      <c r="AA119" s="5">
        <f>IF(W119="", "", IF(Y119&gt;0, MIN(TauxContractuel, Z119), 0))</f>
        <v>0</v>
      </c>
      <c r="AB119" s="7">
        <f>IF(OR(W119="", W119&gt;Periode_Fin), "", IF(Y119&gt;0, Y119*TauxContractuel/BaseJour, 0))</f>
        <v>0</v>
      </c>
      <c r="AC119" s="7">
        <f>IF(OR(W119="", W119&gt;Periode_Fin), "", IF(Y119&gt;0, Y119*AA119/BaseJour, 0))</f>
        <v>0</v>
      </c>
      <c r="AD119" s="7">
        <f>IF(AB119="","", AB119-AC119)</f>
        <v>0</v>
      </c>
    </row>
    <row r="120" spans="13:30">
      <c r="M120" s="4"/>
      <c r="W120" s="4">
        <f>IF(W119="", "", W119+1)</f>
        <v>0</v>
      </c>
      <c r="X120" s="7">
        <f>IF(W120="", "", SUMIFS(Mov_Monts, Mov_Codes, Assoc_Sel, Mov_Dates, W120))</f>
        <v>0</v>
      </c>
      <c r="Y120" s="7">
        <f>IF(W119="","", Y119 + SUMIFS(Mov_Monts, Mov_Codes, Assoc_Sel, Mov_Dates, W120))</f>
        <v>0</v>
      </c>
      <c r="Z120" s="5">
        <f>IF(W120="", "", LOOKUP(W120, Cap_Debuts, Cap_Taux))</f>
        <v>0</v>
      </c>
      <c r="AA120" s="5">
        <f>IF(W120="", "", IF(Y120&gt;0, MIN(TauxContractuel, Z120), 0))</f>
        <v>0</v>
      </c>
      <c r="AB120" s="7">
        <f>IF(OR(W120="", W120&gt;Periode_Fin), "", IF(Y120&gt;0, Y120*TauxContractuel/BaseJour, 0))</f>
        <v>0</v>
      </c>
      <c r="AC120" s="7">
        <f>IF(OR(W120="", W120&gt;Periode_Fin), "", IF(Y120&gt;0, Y120*AA120/BaseJour, 0))</f>
        <v>0</v>
      </c>
      <c r="AD120" s="7">
        <f>IF(AB120="","", AB120-AC120)</f>
        <v>0</v>
      </c>
    </row>
    <row r="121" spans="13:30">
      <c r="M121" s="4"/>
      <c r="W121" s="4">
        <f>IF(W120="", "", W120+1)</f>
        <v>0</v>
      </c>
      <c r="X121" s="7">
        <f>IF(W121="", "", SUMIFS(Mov_Monts, Mov_Codes, Assoc_Sel, Mov_Dates, W121))</f>
        <v>0</v>
      </c>
      <c r="Y121" s="7">
        <f>IF(W120="","", Y120 + SUMIFS(Mov_Monts, Mov_Codes, Assoc_Sel, Mov_Dates, W121))</f>
        <v>0</v>
      </c>
      <c r="Z121" s="5">
        <f>IF(W121="", "", LOOKUP(W121, Cap_Debuts, Cap_Taux))</f>
        <v>0</v>
      </c>
      <c r="AA121" s="5">
        <f>IF(W121="", "", IF(Y121&gt;0, MIN(TauxContractuel, Z121), 0))</f>
        <v>0</v>
      </c>
      <c r="AB121" s="7">
        <f>IF(OR(W121="", W121&gt;Periode_Fin), "", IF(Y121&gt;0, Y121*TauxContractuel/BaseJour, 0))</f>
        <v>0</v>
      </c>
      <c r="AC121" s="7">
        <f>IF(OR(W121="", W121&gt;Periode_Fin), "", IF(Y121&gt;0, Y121*AA121/BaseJour, 0))</f>
        <v>0</v>
      </c>
      <c r="AD121" s="7">
        <f>IF(AB121="","", AB121-AC121)</f>
        <v>0</v>
      </c>
    </row>
    <row r="122" spans="13:30">
      <c r="M122" s="4"/>
      <c r="W122" s="4">
        <f>IF(W121="", "", W121+1)</f>
        <v>0</v>
      </c>
      <c r="X122" s="7">
        <f>IF(W122="", "", SUMIFS(Mov_Monts, Mov_Codes, Assoc_Sel, Mov_Dates, W122))</f>
        <v>0</v>
      </c>
      <c r="Y122" s="7">
        <f>IF(W121="","", Y121 + SUMIFS(Mov_Monts, Mov_Codes, Assoc_Sel, Mov_Dates, W122))</f>
        <v>0</v>
      </c>
      <c r="Z122" s="5">
        <f>IF(W122="", "", LOOKUP(W122, Cap_Debuts, Cap_Taux))</f>
        <v>0</v>
      </c>
      <c r="AA122" s="5">
        <f>IF(W122="", "", IF(Y122&gt;0, MIN(TauxContractuel, Z122), 0))</f>
        <v>0</v>
      </c>
      <c r="AB122" s="7">
        <f>IF(OR(W122="", W122&gt;Periode_Fin), "", IF(Y122&gt;0, Y122*TauxContractuel/BaseJour, 0))</f>
        <v>0</v>
      </c>
      <c r="AC122" s="7">
        <f>IF(OR(W122="", W122&gt;Periode_Fin), "", IF(Y122&gt;0, Y122*AA122/BaseJour, 0))</f>
        <v>0</v>
      </c>
      <c r="AD122" s="7">
        <f>IF(AB122="","", AB122-AC122)</f>
        <v>0</v>
      </c>
    </row>
    <row r="123" spans="13:30">
      <c r="M123" s="4"/>
      <c r="W123" s="4">
        <f>IF(W122="", "", W122+1)</f>
        <v>0</v>
      </c>
      <c r="X123" s="7">
        <f>IF(W123="", "", SUMIFS(Mov_Monts, Mov_Codes, Assoc_Sel, Mov_Dates, W123))</f>
        <v>0</v>
      </c>
      <c r="Y123" s="7">
        <f>IF(W122="","", Y122 + SUMIFS(Mov_Monts, Mov_Codes, Assoc_Sel, Mov_Dates, W123))</f>
        <v>0</v>
      </c>
      <c r="Z123" s="5">
        <f>IF(W123="", "", LOOKUP(W123, Cap_Debuts, Cap_Taux))</f>
        <v>0</v>
      </c>
      <c r="AA123" s="5">
        <f>IF(W123="", "", IF(Y123&gt;0, MIN(TauxContractuel, Z123), 0))</f>
        <v>0</v>
      </c>
      <c r="AB123" s="7">
        <f>IF(OR(W123="", W123&gt;Periode_Fin), "", IF(Y123&gt;0, Y123*TauxContractuel/BaseJour, 0))</f>
        <v>0</v>
      </c>
      <c r="AC123" s="7">
        <f>IF(OR(W123="", W123&gt;Periode_Fin), "", IF(Y123&gt;0, Y123*AA123/BaseJour, 0))</f>
        <v>0</v>
      </c>
      <c r="AD123" s="7">
        <f>IF(AB123="","", AB123-AC123)</f>
        <v>0</v>
      </c>
    </row>
    <row r="124" spans="13:30">
      <c r="M124" s="4"/>
      <c r="W124" s="4">
        <f>IF(W123="", "", W123+1)</f>
        <v>0</v>
      </c>
      <c r="X124" s="7">
        <f>IF(W124="", "", SUMIFS(Mov_Monts, Mov_Codes, Assoc_Sel, Mov_Dates, W124))</f>
        <v>0</v>
      </c>
      <c r="Y124" s="7">
        <f>IF(W123="","", Y123 + SUMIFS(Mov_Monts, Mov_Codes, Assoc_Sel, Mov_Dates, W124))</f>
        <v>0</v>
      </c>
      <c r="Z124" s="5">
        <f>IF(W124="", "", LOOKUP(W124, Cap_Debuts, Cap_Taux))</f>
        <v>0</v>
      </c>
      <c r="AA124" s="5">
        <f>IF(W124="", "", IF(Y124&gt;0, MIN(TauxContractuel, Z124), 0))</f>
        <v>0</v>
      </c>
      <c r="AB124" s="7">
        <f>IF(OR(W124="", W124&gt;Periode_Fin), "", IF(Y124&gt;0, Y124*TauxContractuel/BaseJour, 0))</f>
        <v>0</v>
      </c>
      <c r="AC124" s="7">
        <f>IF(OR(W124="", W124&gt;Periode_Fin), "", IF(Y124&gt;0, Y124*AA124/BaseJour, 0))</f>
        <v>0</v>
      </c>
      <c r="AD124" s="7">
        <f>IF(AB124="","", AB124-AC124)</f>
        <v>0</v>
      </c>
    </row>
    <row r="125" spans="13:30">
      <c r="M125" s="4"/>
      <c r="W125" s="4">
        <f>IF(W124="", "", W124+1)</f>
        <v>0</v>
      </c>
      <c r="X125" s="7">
        <f>IF(W125="", "", SUMIFS(Mov_Monts, Mov_Codes, Assoc_Sel, Mov_Dates, W125))</f>
        <v>0</v>
      </c>
      <c r="Y125" s="7">
        <f>IF(W124="","", Y124 + SUMIFS(Mov_Monts, Mov_Codes, Assoc_Sel, Mov_Dates, W125))</f>
        <v>0</v>
      </c>
      <c r="Z125" s="5">
        <f>IF(W125="", "", LOOKUP(W125, Cap_Debuts, Cap_Taux))</f>
        <v>0</v>
      </c>
      <c r="AA125" s="5">
        <f>IF(W125="", "", IF(Y125&gt;0, MIN(TauxContractuel, Z125), 0))</f>
        <v>0</v>
      </c>
      <c r="AB125" s="7">
        <f>IF(OR(W125="", W125&gt;Periode_Fin), "", IF(Y125&gt;0, Y125*TauxContractuel/BaseJour, 0))</f>
        <v>0</v>
      </c>
      <c r="AC125" s="7">
        <f>IF(OR(W125="", W125&gt;Periode_Fin), "", IF(Y125&gt;0, Y125*AA125/BaseJour, 0))</f>
        <v>0</v>
      </c>
      <c r="AD125" s="7">
        <f>IF(AB125="","", AB125-AC125)</f>
        <v>0</v>
      </c>
    </row>
    <row r="126" spans="13:30">
      <c r="M126" s="4"/>
      <c r="W126" s="4">
        <f>IF(W125="", "", W125+1)</f>
        <v>0</v>
      </c>
      <c r="X126" s="7">
        <f>IF(W126="", "", SUMIFS(Mov_Monts, Mov_Codes, Assoc_Sel, Mov_Dates, W126))</f>
        <v>0</v>
      </c>
      <c r="Y126" s="7">
        <f>IF(W125="","", Y125 + SUMIFS(Mov_Monts, Mov_Codes, Assoc_Sel, Mov_Dates, W126))</f>
        <v>0</v>
      </c>
      <c r="Z126" s="5">
        <f>IF(W126="", "", LOOKUP(W126, Cap_Debuts, Cap_Taux))</f>
        <v>0</v>
      </c>
      <c r="AA126" s="5">
        <f>IF(W126="", "", IF(Y126&gt;0, MIN(TauxContractuel, Z126), 0))</f>
        <v>0</v>
      </c>
      <c r="AB126" s="7">
        <f>IF(OR(W126="", W126&gt;Periode_Fin), "", IF(Y126&gt;0, Y126*TauxContractuel/BaseJour, 0))</f>
        <v>0</v>
      </c>
      <c r="AC126" s="7">
        <f>IF(OR(W126="", W126&gt;Periode_Fin), "", IF(Y126&gt;0, Y126*AA126/BaseJour, 0))</f>
        <v>0</v>
      </c>
      <c r="AD126" s="7">
        <f>IF(AB126="","", AB126-AC126)</f>
        <v>0</v>
      </c>
    </row>
    <row r="127" spans="13:30">
      <c r="M127" s="4"/>
      <c r="W127" s="4">
        <f>IF(W126="", "", W126+1)</f>
        <v>0</v>
      </c>
      <c r="X127" s="7">
        <f>IF(W127="", "", SUMIFS(Mov_Monts, Mov_Codes, Assoc_Sel, Mov_Dates, W127))</f>
        <v>0</v>
      </c>
      <c r="Y127" s="7">
        <f>IF(W126="","", Y126 + SUMIFS(Mov_Monts, Mov_Codes, Assoc_Sel, Mov_Dates, W127))</f>
        <v>0</v>
      </c>
      <c r="Z127" s="5">
        <f>IF(W127="", "", LOOKUP(W127, Cap_Debuts, Cap_Taux))</f>
        <v>0</v>
      </c>
      <c r="AA127" s="5">
        <f>IF(W127="", "", IF(Y127&gt;0, MIN(TauxContractuel, Z127), 0))</f>
        <v>0</v>
      </c>
      <c r="AB127" s="7">
        <f>IF(OR(W127="", W127&gt;Periode_Fin), "", IF(Y127&gt;0, Y127*TauxContractuel/BaseJour, 0))</f>
        <v>0</v>
      </c>
      <c r="AC127" s="7">
        <f>IF(OR(W127="", W127&gt;Periode_Fin), "", IF(Y127&gt;0, Y127*AA127/BaseJour, 0))</f>
        <v>0</v>
      </c>
      <c r="AD127" s="7">
        <f>IF(AB127="","", AB127-AC127)</f>
        <v>0</v>
      </c>
    </row>
    <row r="128" spans="13:30">
      <c r="M128" s="4"/>
      <c r="W128" s="4">
        <f>IF(W127="", "", W127+1)</f>
        <v>0</v>
      </c>
      <c r="X128" s="7">
        <f>IF(W128="", "", SUMIFS(Mov_Monts, Mov_Codes, Assoc_Sel, Mov_Dates, W128))</f>
        <v>0</v>
      </c>
      <c r="Y128" s="7">
        <f>IF(W127="","", Y127 + SUMIFS(Mov_Monts, Mov_Codes, Assoc_Sel, Mov_Dates, W128))</f>
        <v>0</v>
      </c>
      <c r="Z128" s="5">
        <f>IF(W128="", "", LOOKUP(W128, Cap_Debuts, Cap_Taux))</f>
        <v>0</v>
      </c>
      <c r="AA128" s="5">
        <f>IF(W128="", "", IF(Y128&gt;0, MIN(TauxContractuel, Z128), 0))</f>
        <v>0</v>
      </c>
      <c r="AB128" s="7">
        <f>IF(OR(W128="", W128&gt;Periode_Fin), "", IF(Y128&gt;0, Y128*TauxContractuel/BaseJour, 0))</f>
        <v>0</v>
      </c>
      <c r="AC128" s="7">
        <f>IF(OR(W128="", W128&gt;Periode_Fin), "", IF(Y128&gt;0, Y128*AA128/BaseJour, 0))</f>
        <v>0</v>
      </c>
      <c r="AD128" s="7">
        <f>IF(AB128="","", AB128-AC128)</f>
        <v>0</v>
      </c>
    </row>
    <row r="129" spans="13:30">
      <c r="M129" s="4"/>
      <c r="W129" s="4">
        <f>IF(W128="", "", W128+1)</f>
        <v>0</v>
      </c>
      <c r="X129" s="7">
        <f>IF(W129="", "", SUMIFS(Mov_Monts, Mov_Codes, Assoc_Sel, Mov_Dates, W129))</f>
        <v>0</v>
      </c>
      <c r="Y129" s="7">
        <f>IF(W128="","", Y128 + SUMIFS(Mov_Monts, Mov_Codes, Assoc_Sel, Mov_Dates, W129))</f>
        <v>0</v>
      </c>
      <c r="Z129" s="5">
        <f>IF(W129="", "", LOOKUP(W129, Cap_Debuts, Cap_Taux))</f>
        <v>0</v>
      </c>
      <c r="AA129" s="5">
        <f>IF(W129="", "", IF(Y129&gt;0, MIN(TauxContractuel, Z129), 0))</f>
        <v>0</v>
      </c>
      <c r="AB129" s="7">
        <f>IF(OR(W129="", W129&gt;Periode_Fin), "", IF(Y129&gt;0, Y129*TauxContractuel/BaseJour, 0))</f>
        <v>0</v>
      </c>
      <c r="AC129" s="7">
        <f>IF(OR(W129="", W129&gt;Periode_Fin), "", IF(Y129&gt;0, Y129*AA129/BaseJour, 0))</f>
        <v>0</v>
      </c>
      <c r="AD129" s="7">
        <f>IF(AB129="","", AB129-AC129)</f>
        <v>0</v>
      </c>
    </row>
    <row r="130" spans="13:30">
      <c r="M130" s="4"/>
      <c r="W130" s="4">
        <f>IF(W129="", "", W129+1)</f>
        <v>0</v>
      </c>
      <c r="X130" s="7">
        <f>IF(W130="", "", SUMIFS(Mov_Monts, Mov_Codes, Assoc_Sel, Mov_Dates, W130))</f>
        <v>0</v>
      </c>
      <c r="Y130" s="7">
        <f>IF(W129="","", Y129 + SUMIFS(Mov_Monts, Mov_Codes, Assoc_Sel, Mov_Dates, W130))</f>
        <v>0</v>
      </c>
      <c r="Z130" s="5">
        <f>IF(W130="", "", LOOKUP(W130, Cap_Debuts, Cap_Taux))</f>
        <v>0</v>
      </c>
      <c r="AA130" s="5">
        <f>IF(W130="", "", IF(Y130&gt;0, MIN(TauxContractuel, Z130), 0))</f>
        <v>0</v>
      </c>
      <c r="AB130" s="7">
        <f>IF(OR(W130="", W130&gt;Periode_Fin), "", IF(Y130&gt;0, Y130*TauxContractuel/BaseJour, 0))</f>
        <v>0</v>
      </c>
      <c r="AC130" s="7">
        <f>IF(OR(W130="", W130&gt;Periode_Fin), "", IF(Y130&gt;0, Y130*AA130/BaseJour, 0))</f>
        <v>0</v>
      </c>
      <c r="AD130" s="7">
        <f>IF(AB130="","", AB130-AC130)</f>
        <v>0</v>
      </c>
    </row>
    <row r="131" spans="13:30">
      <c r="M131" s="4"/>
      <c r="W131" s="4">
        <f>IF(W130="", "", W130+1)</f>
        <v>0</v>
      </c>
      <c r="X131" s="7">
        <f>IF(W131="", "", SUMIFS(Mov_Monts, Mov_Codes, Assoc_Sel, Mov_Dates, W131))</f>
        <v>0</v>
      </c>
      <c r="Y131" s="7">
        <f>IF(W130="","", Y130 + SUMIFS(Mov_Monts, Mov_Codes, Assoc_Sel, Mov_Dates, W131))</f>
        <v>0</v>
      </c>
      <c r="Z131" s="5">
        <f>IF(W131="", "", LOOKUP(W131, Cap_Debuts, Cap_Taux))</f>
        <v>0</v>
      </c>
      <c r="AA131" s="5">
        <f>IF(W131="", "", IF(Y131&gt;0, MIN(TauxContractuel, Z131), 0))</f>
        <v>0</v>
      </c>
      <c r="AB131" s="7">
        <f>IF(OR(W131="", W131&gt;Periode_Fin), "", IF(Y131&gt;0, Y131*TauxContractuel/BaseJour, 0))</f>
        <v>0</v>
      </c>
      <c r="AC131" s="7">
        <f>IF(OR(W131="", W131&gt;Periode_Fin), "", IF(Y131&gt;0, Y131*AA131/BaseJour, 0))</f>
        <v>0</v>
      </c>
      <c r="AD131" s="7">
        <f>IF(AB131="","", AB131-AC131)</f>
        <v>0</v>
      </c>
    </row>
    <row r="132" spans="13:30">
      <c r="M132" s="4"/>
      <c r="W132" s="4">
        <f>IF(W131="", "", W131+1)</f>
        <v>0</v>
      </c>
      <c r="X132" s="7">
        <f>IF(W132="", "", SUMIFS(Mov_Monts, Mov_Codes, Assoc_Sel, Mov_Dates, W132))</f>
        <v>0</v>
      </c>
      <c r="Y132" s="7">
        <f>IF(W131="","", Y131 + SUMIFS(Mov_Monts, Mov_Codes, Assoc_Sel, Mov_Dates, W132))</f>
        <v>0</v>
      </c>
      <c r="Z132" s="5">
        <f>IF(W132="", "", LOOKUP(W132, Cap_Debuts, Cap_Taux))</f>
        <v>0</v>
      </c>
      <c r="AA132" s="5">
        <f>IF(W132="", "", IF(Y132&gt;0, MIN(TauxContractuel, Z132), 0))</f>
        <v>0</v>
      </c>
      <c r="AB132" s="7">
        <f>IF(OR(W132="", W132&gt;Periode_Fin), "", IF(Y132&gt;0, Y132*TauxContractuel/BaseJour, 0))</f>
        <v>0</v>
      </c>
      <c r="AC132" s="7">
        <f>IF(OR(W132="", W132&gt;Periode_Fin), "", IF(Y132&gt;0, Y132*AA132/BaseJour, 0))</f>
        <v>0</v>
      </c>
      <c r="AD132" s="7">
        <f>IF(AB132="","", AB132-AC132)</f>
        <v>0</v>
      </c>
    </row>
    <row r="133" spans="13:30">
      <c r="M133" s="4"/>
      <c r="W133" s="4">
        <f>IF(W132="", "", W132+1)</f>
        <v>0</v>
      </c>
      <c r="X133" s="7">
        <f>IF(W133="", "", SUMIFS(Mov_Monts, Mov_Codes, Assoc_Sel, Mov_Dates, W133))</f>
        <v>0</v>
      </c>
      <c r="Y133" s="7">
        <f>IF(W132="","", Y132 + SUMIFS(Mov_Monts, Mov_Codes, Assoc_Sel, Mov_Dates, W133))</f>
        <v>0</v>
      </c>
      <c r="Z133" s="5">
        <f>IF(W133="", "", LOOKUP(W133, Cap_Debuts, Cap_Taux))</f>
        <v>0</v>
      </c>
      <c r="AA133" s="5">
        <f>IF(W133="", "", IF(Y133&gt;0, MIN(TauxContractuel, Z133), 0))</f>
        <v>0</v>
      </c>
      <c r="AB133" s="7">
        <f>IF(OR(W133="", W133&gt;Periode_Fin), "", IF(Y133&gt;0, Y133*TauxContractuel/BaseJour, 0))</f>
        <v>0</v>
      </c>
      <c r="AC133" s="7">
        <f>IF(OR(W133="", W133&gt;Periode_Fin), "", IF(Y133&gt;0, Y133*AA133/BaseJour, 0))</f>
        <v>0</v>
      </c>
      <c r="AD133" s="7">
        <f>IF(AB133="","", AB133-AC133)</f>
        <v>0</v>
      </c>
    </row>
    <row r="134" spans="13:30">
      <c r="M134" s="4"/>
      <c r="W134" s="4">
        <f>IF(W133="", "", W133+1)</f>
        <v>0</v>
      </c>
      <c r="X134" s="7">
        <f>IF(W134="", "", SUMIFS(Mov_Monts, Mov_Codes, Assoc_Sel, Mov_Dates, W134))</f>
        <v>0</v>
      </c>
      <c r="Y134" s="7">
        <f>IF(W133="","", Y133 + SUMIFS(Mov_Monts, Mov_Codes, Assoc_Sel, Mov_Dates, W134))</f>
        <v>0</v>
      </c>
      <c r="Z134" s="5">
        <f>IF(W134="", "", LOOKUP(W134, Cap_Debuts, Cap_Taux))</f>
        <v>0</v>
      </c>
      <c r="AA134" s="5">
        <f>IF(W134="", "", IF(Y134&gt;0, MIN(TauxContractuel, Z134), 0))</f>
        <v>0</v>
      </c>
      <c r="AB134" s="7">
        <f>IF(OR(W134="", W134&gt;Periode_Fin), "", IF(Y134&gt;0, Y134*TauxContractuel/BaseJour, 0))</f>
        <v>0</v>
      </c>
      <c r="AC134" s="7">
        <f>IF(OR(W134="", W134&gt;Periode_Fin), "", IF(Y134&gt;0, Y134*AA134/BaseJour, 0))</f>
        <v>0</v>
      </c>
      <c r="AD134" s="7">
        <f>IF(AB134="","", AB134-AC134)</f>
        <v>0</v>
      </c>
    </row>
    <row r="135" spans="13:30">
      <c r="M135" s="4"/>
      <c r="W135" s="4">
        <f>IF(W134="", "", W134+1)</f>
        <v>0</v>
      </c>
      <c r="X135" s="7">
        <f>IF(W135="", "", SUMIFS(Mov_Monts, Mov_Codes, Assoc_Sel, Mov_Dates, W135))</f>
        <v>0</v>
      </c>
      <c r="Y135" s="7">
        <f>IF(W134="","", Y134 + SUMIFS(Mov_Monts, Mov_Codes, Assoc_Sel, Mov_Dates, W135))</f>
        <v>0</v>
      </c>
      <c r="Z135" s="5">
        <f>IF(W135="", "", LOOKUP(W135, Cap_Debuts, Cap_Taux))</f>
        <v>0</v>
      </c>
      <c r="AA135" s="5">
        <f>IF(W135="", "", IF(Y135&gt;0, MIN(TauxContractuel, Z135), 0))</f>
        <v>0</v>
      </c>
      <c r="AB135" s="7">
        <f>IF(OR(W135="", W135&gt;Periode_Fin), "", IF(Y135&gt;0, Y135*TauxContractuel/BaseJour, 0))</f>
        <v>0</v>
      </c>
      <c r="AC135" s="7">
        <f>IF(OR(W135="", W135&gt;Periode_Fin), "", IF(Y135&gt;0, Y135*AA135/BaseJour, 0))</f>
        <v>0</v>
      </c>
      <c r="AD135" s="7">
        <f>IF(AB135="","", AB135-AC135)</f>
        <v>0</v>
      </c>
    </row>
    <row r="136" spans="13:30">
      <c r="M136" s="4"/>
      <c r="W136" s="4">
        <f>IF(W135="", "", W135+1)</f>
        <v>0</v>
      </c>
      <c r="X136" s="7">
        <f>IF(W136="", "", SUMIFS(Mov_Monts, Mov_Codes, Assoc_Sel, Mov_Dates, W136))</f>
        <v>0</v>
      </c>
      <c r="Y136" s="7">
        <f>IF(W135="","", Y135 + SUMIFS(Mov_Monts, Mov_Codes, Assoc_Sel, Mov_Dates, W136))</f>
        <v>0</v>
      </c>
      <c r="Z136" s="5">
        <f>IF(W136="", "", LOOKUP(W136, Cap_Debuts, Cap_Taux))</f>
        <v>0</v>
      </c>
      <c r="AA136" s="5">
        <f>IF(W136="", "", IF(Y136&gt;0, MIN(TauxContractuel, Z136), 0))</f>
        <v>0</v>
      </c>
      <c r="AB136" s="7">
        <f>IF(OR(W136="", W136&gt;Periode_Fin), "", IF(Y136&gt;0, Y136*TauxContractuel/BaseJour, 0))</f>
        <v>0</v>
      </c>
      <c r="AC136" s="7">
        <f>IF(OR(W136="", W136&gt;Periode_Fin), "", IF(Y136&gt;0, Y136*AA136/BaseJour, 0))</f>
        <v>0</v>
      </c>
      <c r="AD136" s="7">
        <f>IF(AB136="","", AB136-AC136)</f>
        <v>0</v>
      </c>
    </row>
    <row r="137" spans="13:30">
      <c r="M137" s="4"/>
      <c r="W137" s="4">
        <f>IF(W136="", "", W136+1)</f>
        <v>0</v>
      </c>
      <c r="X137" s="7">
        <f>IF(W137="", "", SUMIFS(Mov_Monts, Mov_Codes, Assoc_Sel, Mov_Dates, W137))</f>
        <v>0</v>
      </c>
      <c r="Y137" s="7">
        <f>IF(W136="","", Y136 + SUMIFS(Mov_Monts, Mov_Codes, Assoc_Sel, Mov_Dates, W137))</f>
        <v>0</v>
      </c>
      <c r="Z137" s="5">
        <f>IF(W137="", "", LOOKUP(W137, Cap_Debuts, Cap_Taux))</f>
        <v>0</v>
      </c>
      <c r="AA137" s="5">
        <f>IF(W137="", "", IF(Y137&gt;0, MIN(TauxContractuel, Z137), 0))</f>
        <v>0</v>
      </c>
      <c r="AB137" s="7">
        <f>IF(OR(W137="", W137&gt;Periode_Fin), "", IF(Y137&gt;0, Y137*TauxContractuel/BaseJour, 0))</f>
        <v>0</v>
      </c>
      <c r="AC137" s="7">
        <f>IF(OR(W137="", W137&gt;Periode_Fin), "", IF(Y137&gt;0, Y137*AA137/BaseJour, 0))</f>
        <v>0</v>
      </c>
      <c r="AD137" s="7">
        <f>IF(AB137="","", AB137-AC137)</f>
        <v>0</v>
      </c>
    </row>
    <row r="138" spans="13:30">
      <c r="M138" s="4"/>
      <c r="W138" s="4">
        <f>IF(W137="", "", W137+1)</f>
        <v>0</v>
      </c>
      <c r="X138" s="7">
        <f>IF(W138="", "", SUMIFS(Mov_Monts, Mov_Codes, Assoc_Sel, Mov_Dates, W138))</f>
        <v>0</v>
      </c>
      <c r="Y138" s="7">
        <f>IF(W137="","", Y137 + SUMIFS(Mov_Monts, Mov_Codes, Assoc_Sel, Mov_Dates, W138))</f>
        <v>0</v>
      </c>
      <c r="Z138" s="5">
        <f>IF(W138="", "", LOOKUP(W138, Cap_Debuts, Cap_Taux))</f>
        <v>0</v>
      </c>
      <c r="AA138" s="5">
        <f>IF(W138="", "", IF(Y138&gt;0, MIN(TauxContractuel, Z138), 0))</f>
        <v>0</v>
      </c>
      <c r="AB138" s="7">
        <f>IF(OR(W138="", W138&gt;Periode_Fin), "", IF(Y138&gt;0, Y138*TauxContractuel/BaseJour, 0))</f>
        <v>0</v>
      </c>
      <c r="AC138" s="7">
        <f>IF(OR(W138="", W138&gt;Periode_Fin), "", IF(Y138&gt;0, Y138*AA138/BaseJour, 0))</f>
        <v>0</v>
      </c>
      <c r="AD138" s="7">
        <f>IF(AB138="","", AB138-AC138)</f>
        <v>0</v>
      </c>
    </row>
    <row r="139" spans="13:30">
      <c r="M139" s="4"/>
      <c r="W139" s="4">
        <f>IF(W138="", "", W138+1)</f>
        <v>0</v>
      </c>
      <c r="X139" s="7">
        <f>IF(W139="", "", SUMIFS(Mov_Monts, Mov_Codes, Assoc_Sel, Mov_Dates, W139))</f>
        <v>0</v>
      </c>
      <c r="Y139" s="7">
        <f>IF(W138="","", Y138 + SUMIFS(Mov_Monts, Mov_Codes, Assoc_Sel, Mov_Dates, W139))</f>
        <v>0</v>
      </c>
      <c r="Z139" s="5">
        <f>IF(W139="", "", LOOKUP(W139, Cap_Debuts, Cap_Taux))</f>
        <v>0</v>
      </c>
      <c r="AA139" s="5">
        <f>IF(W139="", "", IF(Y139&gt;0, MIN(TauxContractuel, Z139), 0))</f>
        <v>0</v>
      </c>
      <c r="AB139" s="7">
        <f>IF(OR(W139="", W139&gt;Periode_Fin), "", IF(Y139&gt;0, Y139*TauxContractuel/BaseJour, 0))</f>
        <v>0</v>
      </c>
      <c r="AC139" s="7">
        <f>IF(OR(W139="", W139&gt;Periode_Fin), "", IF(Y139&gt;0, Y139*AA139/BaseJour, 0))</f>
        <v>0</v>
      </c>
      <c r="AD139" s="7">
        <f>IF(AB139="","", AB139-AC139)</f>
        <v>0</v>
      </c>
    </row>
    <row r="140" spans="13:30">
      <c r="M140" s="4"/>
      <c r="W140" s="4">
        <f>IF(W139="", "", W139+1)</f>
        <v>0</v>
      </c>
      <c r="X140" s="7">
        <f>IF(W140="", "", SUMIFS(Mov_Monts, Mov_Codes, Assoc_Sel, Mov_Dates, W140))</f>
        <v>0</v>
      </c>
      <c r="Y140" s="7">
        <f>IF(W139="","", Y139 + SUMIFS(Mov_Monts, Mov_Codes, Assoc_Sel, Mov_Dates, W140))</f>
        <v>0</v>
      </c>
      <c r="Z140" s="5">
        <f>IF(W140="", "", LOOKUP(W140, Cap_Debuts, Cap_Taux))</f>
        <v>0</v>
      </c>
      <c r="AA140" s="5">
        <f>IF(W140="", "", IF(Y140&gt;0, MIN(TauxContractuel, Z140), 0))</f>
        <v>0</v>
      </c>
      <c r="AB140" s="7">
        <f>IF(OR(W140="", W140&gt;Periode_Fin), "", IF(Y140&gt;0, Y140*TauxContractuel/BaseJour, 0))</f>
        <v>0</v>
      </c>
      <c r="AC140" s="7">
        <f>IF(OR(W140="", W140&gt;Periode_Fin), "", IF(Y140&gt;0, Y140*AA140/BaseJour, 0))</f>
        <v>0</v>
      </c>
      <c r="AD140" s="7">
        <f>IF(AB140="","", AB140-AC140)</f>
        <v>0</v>
      </c>
    </row>
    <row r="141" spans="13:30">
      <c r="M141" s="4"/>
      <c r="W141" s="4">
        <f>IF(W140="", "", W140+1)</f>
        <v>0</v>
      </c>
      <c r="X141" s="7">
        <f>IF(W141="", "", SUMIFS(Mov_Monts, Mov_Codes, Assoc_Sel, Mov_Dates, W141))</f>
        <v>0</v>
      </c>
      <c r="Y141" s="7">
        <f>IF(W140="","", Y140 + SUMIFS(Mov_Monts, Mov_Codes, Assoc_Sel, Mov_Dates, W141))</f>
        <v>0</v>
      </c>
      <c r="Z141" s="5">
        <f>IF(W141="", "", LOOKUP(W141, Cap_Debuts, Cap_Taux))</f>
        <v>0</v>
      </c>
      <c r="AA141" s="5">
        <f>IF(W141="", "", IF(Y141&gt;0, MIN(TauxContractuel, Z141), 0))</f>
        <v>0</v>
      </c>
      <c r="AB141" s="7">
        <f>IF(OR(W141="", W141&gt;Periode_Fin), "", IF(Y141&gt;0, Y141*TauxContractuel/BaseJour, 0))</f>
        <v>0</v>
      </c>
      <c r="AC141" s="7">
        <f>IF(OR(W141="", W141&gt;Periode_Fin), "", IF(Y141&gt;0, Y141*AA141/BaseJour, 0))</f>
        <v>0</v>
      </c>
      <c r="AD141" s="7">
        <f>IF(AB141="","", AB141-AC141)</f>
        <v>0</v>
      </c>
    </row>
    <row r="142" spans="13:30">
      <c r="M142" s="4"/>
      <c r="W142" s="4">
        <f>IF(W141="", "", W141+1)</f>
        <v>0</v>
      </c>
      <c r="X142" s="7">
        <f>IF(W142="", "", SUMIFS(Mov_Monts, Mov_Codes, Assoc_Sel, Mov_Dates, W142))</f>
        <v>0</v>
      </c>
      <c r="Y142" s="7">
        <f>IF(W141="","", Y141 + SUMIFS(Mov_Monts, Mov_Codes, Assoc_Sel, Mov_Dates, W142))</f>
        <v>0</v>
      </c>
      <c r="Z142" s="5">
        <f>IF(W142="", "", LOOKUP(W142, Cap_Debuts, Cap_Taux))</f>
        <v>0</v>
      </c>
      <c r="AA142" s="5">
        <f>IF(W142="", "", IF(Y142&gt;0, MIN(TauxContractuel, Z142), 0))</f>
        <v>0</v>
      </c>
      <c r="AB142" s="7">
        <f>IF(OR(W142="", W142&gt;Periode_Fin), "", IF(Y142&gt;0, Y142*TauxContractuel/BaseJour, 0))</f>
        <v>0</v>
      </c>
      <c r="AC142" s="7">
        <f>IF(OR(W142="", W142&gt;Periode_Fin), "", IF(Y142&gt;0, Y142*AA142/BaseJour, 0))</f>
        <v>0</v>
      </c>
      <c r="AD142" s="7">
        <f>IF(AB142="","", AB142-AC142)</f>
        <v>0</v>
      </c>
    </row>
    <row r="143" spans="13:30">
      <c r="M143" s="4"/>
      <c r="W143" s="4">
        <f>IF(W142="", "", W142+1)</f>
        <v>0</v>
      </c>
      <c r="X143" s="7">
        <f>IF(W143="", "", SUMIFS(Mov_Monts, Mov_Codes, Assoc_Sel, Mov_Dates, W143))</f>
        <v>0</v>
      </c>
      <c r="Y143" s="7">
        <f>IF(W142="","", Y142 + SUMIFS(Mov_Monts, Mov_Codes, Assoc_Sel, Mov_Dates, W143))</f>
        <v>0</v>
      </c>
      <c r="Z143" s="5">
        <f>IF(W143="", "", LOOKUP(W143, Cap_Debuts, Cap_Taux))</f>
        <v>0</v>
      </c>
      <c r="AA143" s="5">
        <f>IF(W143="", "", IF(Y143&gt;0, MIN(TauxContractuel, Z143), 0))</f>
        <v>0</v>
      </c>
      <c r="AB143" s="7">
        <f>IF(OR(W143="", W143&gt;Periode_Fin), "", IF(Y143&gt;0, Y143*TauxContractuel/BaseJour, 0))</f>
        <v>0</v>
      </c>
      <c r="AC143" s="7">
        <f>IF(OR(W143="", W143&gt;Periode_Fin), "", IF(Y143&gt;0, Y143*AA143/BaseJour, 0))</f>
        <v>0</v>
      </c>
      <c r="AD143" s="7">
        <f>IF(AB143="","", AB143-AC143)</f>
        <v>0</v>
      </c>
    </row>
    <row r="144" spans="13:30">
      <c r="M144" s="4"/>
      <c r="W144" s="4">
        <f>IF(W143="", "", W143+1)</f>
        <v>0</v>
      </c>
      <c r="X144" s="7">
        <f>IF(W144="", "", SUMIFS(Mov_Monts, Mov_Codes, Assoc_Sel, Mov_Dates, W144))</f>
        <v>0</v>
      </c>
      <c r="Y144" s="7">
        <f>IF(W143="","", Y143 + SUMIFS(Mov_Monts, Mov_Codes, Assoc_Sel, Mov_Dates, W144))</f>
        <v>0</v>
      </c>
      <c r="Z144" s="5">
        <f>IF(W144="", "", LOOKUP(W144, Cap_Debuts, Cap_Taux))</f>
        <v>0</v>
      </c>
      <c r="AA144" s="5">
        <f>IF(W144="", "", IF(Y144&gt;0, MIN(TauxContractuel, Z144), 0))</f>
        <v>0</v>
      </c>
      <c r="AB144" s="7">
        <f>IF(OR(W144="", W144&gt;Periode_Fin), "", IF(Y144&gt;0, Y144*TauxContractuel/BaseJour, 0))</f>
        <v>0</v>
      </c>
      <c r="AC144" s="7">
        <f>IF(OR(W144="", W144&gt;Periode_Fin), "", IF(Y144&gt;0, Y144*AA144/BaseJour, 0))</f>
        <v>0</v>
      </c>
      <c r="AD144" s="7">
        <f>IF(AB144="","", AB144-AC144)</f>
        <v>0</v>
      </c>
    </row>
    <row r="145" spans="13:30">
      <c r="M145" s="4"/>
      <c r="W145" s="4">
        <f>IF(W144="", "", W144+1)</f>
        <v>0</v>
      </c>
      <c r="X145" s="7">
        <f>IF(W145="", "", SUMIFS(Mov_Monts, Mov_Codes, Assoc_Sel, Mov_Dates, W145))</f>
        <v>0</v>
      </c>
      <c r="Y145" s="7">
        <f>IF(W144="","", Y144 + SUMIFS(Mov_Monts, Mov_Codes, Assoc_Sel, Mov_Dates, W145))</f>
        <v>0</v>
      </c>
      <c r="Z145" s="5">
        <f>IF(W145="", "", LOOKUP(W145, Cap_Debuts, Cap_Taux))</f>
        <v>0</v>
      </c>
      <c r="AA145" s="5">
        <f>IF(W145="", "", IF(Y145&gt;0, MIN(TauxContractuel, Z145), 0))</f>
        <v>0</v>
      </c>
      <c r="AB145" s="7">
        <f>IF(OR(W145="", W145&gt;Periode_Fin), "", IF(Y145&gt;0, Y145*TauxContractuel/BaseJour, 0))</f>
        <v>0</v>
      </c>
      <c r="AC145" s="7">
        <f>IF(OR(W145="", W145&gt;Periode_Fin), "", IF(Y145&gt;0, Y145*AA145/BaseJour, 0))</f>
        <v>0</v>
      </c>
      <c r="AD145" s="7">
        <f>IF(AB145="","", AB145-AC145)</f>
        <v>0</v>
      </c>
    </row>
    <row r="146" spans="13:30">
      <c r="M146" s="4"/>
      <c r="W146" s="4">
        <f>IF(W145="", "", W145+1)</f>
        <v>0</v>
      </c>
      <c r="X146" s="7">
        <f>IF(W146="", "", SUMIFS(Mov_Monts, Mov_Codes, Assoc_Sel, Mov_Dates, W146))</f>
        <v>0</v>
      </c>
      <c r="Y146" s="7">
        <f>IF(W145="","", Y145 + SUMIFS(Mov_Monts, Mov_Codes, Assoc_Sel, Mov_Dates, W146))</f>
        <v>0</v>
      </c>
      <c r="Z146" s="5">
        <f>IF(W146="", "", LOOKUP(W146, Cap_Debuts, Cap_Taux))</f>
        <v>0</v>
      </c>
      <c r="AA146" s="5">
        <f>IF(W146="", "", IF(Y146&gt;0, MIN(TauxContractuel, Z146), 0))</f>
        <v>0</v>
      </c>
      <c r="AB146" s="7">
        <f>IF(OR(W146="", W146&gt;Periode_Fin), "", IF(Y146&gt;0, Y146*TauxContractuel/BaseJour, 0))</f>
        <v>0</v>
      </c>
      <c r="AC146" s="7">
        <f>IF(OR(W146="", W146&gt;Periode_Fin), "", IF(Y146&gt;0, Y146*AA146/BaseJour, 0))</f>
        <v>0</v>
      </c>
      <c r="AD146" s="7">
        <f>IF(AB146="","", AB146-AC146)</f>
        <v>0</v>
      </c>
    </row>
    <row r="147" spans="13:30">
      <c r="M147" s="4"/>
      <c r="W147" s="4">
        <f>IF(W146="", "", W146+1)</f>
        <v>0</v>
      </c>
      <c r="X147" s="7">
        <f>IF(W147="", "", SUMIFS(Mov_Monts, Mov_Codes, Assoc_Sel, Mov_Dates, W147))</f>
        <v>0</v>
      </c>
      <c r="Y147" s="7">
        <f>IF(W146="","", Y146 + SUMIFS(Mov_Monts, Mov_Codes, Assoc_Sel, Mov_Dates, W147))</f>
        <v>0</v>
      </c>
      <c r="Z147" s="5">
        <f>IF(W147="", "", LOOKUP(W147, Cap_Debuts, Cap_Taux))</f>
        <v>0</v>
      </c>
      <c r="AA147" s="5">
        <f>IF(W147="", "", IF(Y147&gt;0, MIN(TauxContractuel, Z147), 0))</f>
        <v>0</v>
      </c>
      <c r="AB147" s="7">
        <f>IF(OR(W147="", W147&gt;Periode_Fin), "", IF(Y147&gt;0, Y147*TauxContractuel/BaseJour, 0))</f>
        <v>0</v>
      </c>
      <c r="AC147" s="7">
        <f>IF(OR(W147="", W147&gt;Periode_Fin), "", IF(Y147&gt;0, Y147*AA147/BaseJour, 0))</f>
        <v>0</v>
      </c>
      <c r="AD147" s="7">
        <f>IF(AB147="","", AB147-AC147)</f>
        <v>0</v>
      </c>
    </row>
    <row r="148" spans="13:30">
      <c r="M148" s="4"/>
      <c r="W148" s="4">
        <f>IF(W147="", "", W147+1)</f>
        <v>0</v>
      </c>
      <c r="X148" s="7">
        <f>IF(W148="", "", SUMIFS(Mov_Monts, Mov_Codes, Assoc_Sel, Mov_Dates, W148))</f>
        <v>0</v>
      </c>
      <c r="Y148" s="7">
        <f>IF(W147="","", Y147 + SUMIFS(Mov_Monts, Mov_Codes, Assoc_Sel, Mov_Dates, W148))</f>
        <v>0</v>
      </c>
      <c r="Z148" s="5">
        <f>IF(W148="", "", LOOKUP(W148, Cap_Debuts, Cap_Taux))</f>
        <v>0</v>
      </c>
      <c r="AA148" s="5">
        <f>IF(W148="", "", IF(Y148&gt;0, MIN(TauxContractuel, Z148), 0))</f>
        <v>0</v>
      </c>
      <c r="AB148" s="7">
        <f>IF(OR(W148="", W148&gt;Periode_Fin), "", IF(Y148&gt;0, Y148*TauxContractuel/BaseJour, 0))</f>
        <v>0</v>
      </c>
      <c r="AC148" s="7">
        <f>IF(OR(W148="", W148&gt;Periode_Fin), "", IF(Y148&gt;0, Y148*AA148/BaseJour, 0))</f>
        <v>0</v>
      </c>
      <c r="AD148" s="7">
        <f>IF(AB148="","", AB148-AC148)</f>
        <v>0</v>
      </c>
    </row>
    <row r="149" spans="13:30">
      <c r="M149" s="4"/>
      <c r="W149" s="4">
        <f>IF(W148="", "", W148+1)</f>
        <v>0</v>
      </c>
      <c r="X149" s="7">
        <f>IF(W149="", "", SUMIFS(Mov_Monts, Mov_Codes, Assoc_Sel, Mov_Dates, W149))</f>
        <v>0</v>
      </c>
      <c r="Y149" s="7">
        <f>IF(W148="","", Y148 + SUMIFS(Mov_Monts, Mov_Codes, Assoc_Sel, Mov_Dates, W149))</f>
        <v>0</v>
      </c>
      <c r="Z149" s="5">
        <f>IF(W149="", "", LOOKUP(W149, Cap_Debuts, Cap_Taux))</f>
        <v>0</v>
      </c>
      <c r="AA149" s="5">
        <f>IF(W149="", "", IF(Y149&gt;0, MIN(TauxContractuel, Z149), 0))</f>
        <v>0</v>
      </c>
      <c r="AB149" s="7">
        <f>IF(OR(W149="", W149&gt;Periode_Fin), "", IF(Y149&gt;0, Y149*TauxContractuel/BaseJour, 0))</f>
        <v>0</v>
      </c>
      <c r="AC149" s="7">
        <f>IF(OR(W149="", W149&gt;Periode_Fin), "", IF(Y149&gt;0, Y149*AA149/BaseJour, 0))</f>
        <v>0</v>
      </c>
      <c r="AD149" s="7">
        <f>IF(AB149="","", AB149-AC149)</f>
        <v>0</v>
      </c>
    </row>
    <row r="150" spans="13:30">
      <c r="M150" s="4"/>
      <c r="W150" s="4">
        <f>IF(W149="", "", W149+1)</f>
        <v>0</v>
      </c>
      <c r="X150" s="7">
        <f>IF(W150="", "", SUMIFS(Mov_Monts, Mov_Codes, Assoc_Sel, Mov_Dates, W150))</f>
        <v>0</v>
      </c>
      <c r="Y150" s="7">
        <f>IF(W149="","", Y149 + SUMIFS(Mov_Monts, Mov_Codes, Assoc_Sel, Mov_Dates, W150))</f>
        <v>0</v>
      </c>
      <c r="Z150" s="5">
        <f>IF(W150="", "", LOOKUP(W150, Cap_Debuts, Cap_Taux))</f>
        <v>0</v>
      </c>
      <c r="AA150" s="5">
        <f>IF(W150="", "", IF(Y150&gt;0, MIN(TauxContractuel, Z150), 0))</f>
        <v>0</v>
      </c>
      <c r="AB150" s="7">
        <f>IF(OR(W150="", W150&gt;Periode_Fin), "", IF(Y150&gt;0, Y150*TauxContractuel/BaseJour, 0))</f>
        <v>0</v>
      </c>
      <c r="AC150" s="7">
        <f>IF(OR(W150="", W150&gt;Periode_Fin), "", IF(Y150&gt;0, Y150*AA150/BaseJour, 0))</f>
        <v>0</v>
      </c>
      <c r="AD150" s="7">
        <f>IF(AB150="","", AB150-AC150)</f>
        <v>0</v>
      </c>
    </row>
    <row r="151" spans="13:30">
      <c r="M151" s="4"/>
      <c r="W151" s="4">
        <f>IF(W150="", "", W150+1)</f>
        <v>0</v>
      </c>
      <c r="X151" s="7">
        <f>IF(W151="", "", SUMIFS(Mov_Monts, Mov_Codes, Assoc_Sel, Mov_Dates, W151))</f>
        <v>0</v>
      </c>
      <c r="Y151" s="7">
        <f>IF(W150="","", Y150 + SUMIFS(Mov_Monts, Mov_Codes, Assoc_Sel, Mov_Dates, W151))</f>
        <v>0</v>
      </c>
      <c r="Z151" s="5">
        <f>IF(W151="", "", LOOKUP(W151, Cap_Debuts, Cap_Taux))</f>
        <v>0</v>
      </c>
      <c r="AA151" s="5">
        <f>IF(W151="", "", IF(Y151&gt;0, MIN(TauxContractuel, Z151), 0))</f>
        <v>0</v>
      </c>
      <c r="AB151" s="7">
        <f>IF(OR(W151="", W151&gt;Periode_Fin), "", IF(Y151&gt;0, Y151*TauxContractuel/BaseJour, 0))</f>
        <v>0</v>
      </c>
      <c r="AC151" s="7">
        <f>IF(OR(W151="", W151&gt;Periode_Fin), "", IF(Y151&gt;0, Y151*AA151/BaseJour, 0))</f>
        <v>0</v>
      </c>
      <c r="AD151" s="7">
        <f>IF(AB151="","", AB151-AC151)</f>
        <v>0</v>
      </c>
    </row>
    <row r="152" spans="13:30">
      <c r="M152" s="4"/>
      <c r="W152" s="4">
        <f>IF(W151="", "", W151+1)</f>
        <v>0</v>
      </c>
      <c r="X152" s="7">
        <f>IF(W152="", "", SUMIFS(Mov_Monts, Mov_Codes, Assoc_Sel, Mov_Dates, W152))</f>
        <v>0</v>
      </c>
      <c r="Y152" s="7">
        <f>IF(W151="","", Y151 + SUMIFS(Mov_Monts, Mov_Codes, Assoc_Sel, Mov_Dates, W152))</f>
        <v>0</v>
      </c>
      <c r="Z152" s="5">
        <f>IF(W152="", "", LOOKUP(W152, Cap_Debuts, Cap_Taux))</f>
        <v>0</v>
      </c>
      <c r="AA152" s="5">
        <f>IF(W152="", "", IF(Y152&gt;0, MIN(TauxContractuel, Z152), 0))</f>
        <v>0</v>
      </c>
      <c r="AB152" s="7">
        <f>IF(OR(W152="", W152&gt;Periode_Fin), "", IF(Y152&gt;0, Y152*TauxContractuel/BaseJour, 0))</f>
        <v>0</v>
      </c>
      <c r="AC152" s="7">
        <f>IF(OR(W152="", W152&gt;Periode_Fin), "", IF(Y152&gt;0, Y152*AA152/BaseJour, 0))</f>
        <v>0</v>
      </c>
      <c r="AD152" s="7">
        <f>IF(AB152="","", AB152-AC152)</f>
        <v>0</v>
      </c>
    </row>
    <row r="153" spans="13:30">
      <c r="M153" s="4"/>
      <c r="W153" s="4">
        <f>IF(W152="", "", W152+1)</f>
        <v>0</v>
      </c>
      <c r="X153" s="7">
        <f>IF(W153="", "", SUMIFS(Mov_Monts, Mov_Codes, Assoc_Sel, Mov_Dates, W153))</f>
        <v>0</v>
      </c>
      <c r="Y153" s="7">
        <f>IF(W152="","", Y152 + SUMIFS(Mov_Monts, Mov_Codes, Assoc_Sel, Mov_Dates, W153))</f>
        <v>0</v>
      </c>
      <c r="Z153" s="5">
        <f>IF(W153="", "", LOOKUP(W153, Cap_Debuts, Cap_Taux))</f>
        <v>0</v>
      </c>
      <c r="AA153" s="5">
        <f>IF(W153="", "", IF(Y153&gt;0, MIN(TauxContractuel, Z153), 0))</f>
        <v>0</v>
      </c>
      <c r="AB153" s="7">
        <f>IF(OR(W153="", W153&gt;Periode_Fin), "", IF(Y153&gt;0, Y153*TauxContractuel/BaseJour, 0))</f>
        <v>0</v>
      </c>
      <c r="AC153" s="7">
        <f>IF(OR(W153="", W153&gt;Periode_Fin), "", IF(Y153&gt;0, Y153*AA153/BaseJour, 0))</f>
        <v>0</v>
      </c>
      <c r="AD153" s="7">
        <f>IF(AB153="","", AB153-AC153)</f>
        <v>0</v>
      </c>
    </row>
    <row r="154" spans="13:30">
      <c r="M154" s="4"/>
      <c r="W154" s="4">
        <f>IF(W153="", "", W153+1)</f>
        <v>0</v>
      </c>
      <c r="X154" s="7">
        <f>IF(W154="", "", SUMIFS(Mov_Monts, Mov_Codes, Assoc_Sel, Mov_Dates, W154))</f>
        <v>0</v>
      </c>
      <c r="Y154" s="7">
        <f>IF(W153="","", Y153 + SUMIFS(Mov_Monts, Mov_Codes, Assoc_Sel, Mov_Dates, W154))</f>
        <v>0</v>
      </c>
      <c r="Z154" s="5">
        <f>IF(W154="", "", LOOKUP(W154, Cap_Debuts, Cap_Taux))</f>
        <v>0</v>
      </c>
      <c r="AA154" s="5">
        <f>IF(W154="", "", IF(Y154&gt;0, MIN(TauxContractuel, Z154), 0))</f>
        <v>0</v>
      </c>
      <c r="AB154" s="7">
        <f>IF(OR(W154="", W154&gt;Periode_Fin), "", IF(Y154&gt;0, Y154*TauxContractuel/BaseJour, 0))</f>
        <v>0</v>
      </c>
      <c r="AC154" s="7">
        <f>IF(OR(W154="", W154&gt;Periode_Fin), "", IF(Y154&gt;0, Y154*AA154/BaseJour, 0))</f>
        <v>0</v>
      </c>
      <c r="AD154" s="7">
        <f>IF(AB154="","", AB154-AC154)</f>
        <v>0</v>
      </c>
    </row>
    <row r="155" spans="13:30">
      <c r="M155" s="4"/>
      <c r="W155" s="4">
        <f>IF(W154="", "", W154+1)</f>
        <v>0</v>
      </c>
      <c r="X155" s="7">
        <f>IF(W155="", "", SUMIFS(Mov_Monts, Mov_Codes, Assoc_Sel, Mov_Dates, W155))</f>
        <v>0</v>
      </c>
      <c r="Y155" s="7">
        <f>IF(W154="","", Y154 + SUMIFS(Mov_Monts, Mov_Codes, Assoc_Sel, Mov_Dates, W155))</f>
        <v>0</v>
      </c>
      <c r="Z155" s="5">
        <f>IF(W155="", "", LOOKUP(W155, Cap_Debuts, Cap_Taux))</f>
        <v>0</v>
      </c>
      <c r="AA155" s="5">
        <f>IF(W155="", "", IF(Y155&gt;0, MIN(TauxContractuel, Z155), 0))</f>
        <v>0</v>
      </c>
      <c r="AB155" s="7">
        <f>IF(OR(W155="", W155&gt;Periode_Fin), "", IF(Y155&gt;0, Y155*TauxContractuel/BaseJour, 0))</f>
        <v>0</v>
      </c>
      <c r="AC155" s="7">
        <f>IF(OR(W155="", W155&gt;Periode_Fin), "", IF(Y155&gt;0, Y155*AA155/BaseJour, 0))</f>
        <v>0</v>
      </c>
      <c r="AD155" s="7">
        <f>IF(AB155="","", AB155-AC155)</f>
        <v>0</v>
      </c>
    </row>
    <row r="156" spans="13:30">
      <c r="M156" s="4"/>
      <c r="W156" s="4">
        <f>IF(W155="", "", W155+1)</f>
        <v>0</v>
      </c>
      <c r="X156" s="7">
        <f>IF(W156="", "", SUMIFS(Mov_Monts, Mov_Codes, Assoc_Sel, Mov_Dates, W156))</f>
        <v>0</v>
      </c>
      <c r="Y156" s="7">
        <f>IF(W155="","", Y155 + SUMIFS(Mov_Monts, Mov_Codes, Assoc_Sel, Mov_Dates, W156))</f>
        <v>0</v>
      </c>
      <c r="Z156" s="5">
        <f>IF(W156="", "", LOOKUP(W156, Cap_Debuts, Cap_Taux))</f>
        <v>0</v>
      </c>
      <c r="AA156" s="5">
        <f>IF(W156="", "", IF(Y156&gt;0, MIN(TauxContractuel, Z156), 0))</f>
        <v>0</v>
      </c>
      <c r="AB156" s="7">
        <f>IF(OR(W156="", W156&gt;Periode_Fin), "", IF(Y156&gt;0, Y156*TauxContractuel/BaseJour, 0))</f>
        <v>0</v>
      </c>
      <c r="AC156" s="7">
        <f>IF(OR(W156="", W156&gt;Periode_Fin), "", IF(Y156&gt;0, Y156*AA156/BaseJour, 0))</f>
        <v>0</v>
      </c>
      <c r="AD156" s="7">
        <f>IF(AB156="","", AB156-AC156)</f>
        <v>0</v>
      </c>
    </row>
    <row r="157" spans="13:30">
      <c r="M157" s="4"/>
      <c r="W157" s="4">
        <f>IF(W156="", "", W156+1)</f>
        <v>0</v>
      </c>
      <c r="X157" s="7">
        <f>IF(W157="", "", SUMIFS(Mov_Monts, Mov_Codes, Assoc_Sel, Mov_Dates, W157))</f>
        <v>0</v>
      </c>
      <c r="Y157" s="7">
        <f>IF(W156="","", Y156 + SUMIFS(Mov_Monts, Mov_Codes, Assoc_Sel, Mov_Dates, W157))</f>
        <v>0</v>
      </c>
      <c r="Z157" s="5">
        <f>IF(W157="", "", LOOKUP(W157, Cap_Debuts, Cap_Taux))</f>
        <v>0</v>
      </c>
      <c r="AA157" s="5">
        <f>IF(W157="", "", IF(Y157&gt;0, MIN(TauxContractuel, Z157), 0))</f>
        <v>0</v>
      </c>
      <c r="AB157" s="7">
        <f>IF(OR(W157="", W157&gt;Periode_Fin), "", IF(Y157&gt;0, Y157*TauxContractuel/BaseJour, 0))</f>
        <v>0</v>
      </c>
      <c r="AC157" s="7">
        <f>IF(OR(W157="", W157&gt;Periode_Fin), "", IF(Y157&gt;0, Y157*AA157/BaseJour, 0))</f>
        <v>0</v>
      </c>
      <c r="AD157" s="7">
        <f>IF(AB157="","", AB157-AC157)</f>
        <v>0</v>
      </c>
    </row>
    <row r="158" spans="13:30">
      <c r="M158" s="4"/>
      <c r="W158" s="4">
        <f>IF(W157="", "", W157+1)</f>
        <v>0</v>
      </c>
      <c r="X158" s="7">
        <f>IF(W158="", "", SUMIFS(Mov_Monts, Mov_Codes, Assoc_Sel, Mov_Dates, W158))</f>
        <v>0</v>
      </c>
      <c r="Y158" s="7">
        <f>IF(W157="","", Y157 + SUMIFS(Mov_Monts, Mov_Codes, Assoc_Sel, Mov_Dates, W158))</f>
        <v>0</v>
      </c>
      <c r="Z158" s="5">
        <f>IF(W158="", "", LOOKUP(W158, Cap_Debuts, Cap_Taux))</f>
        <v>0</v>
      </c>
      <c r="AA158" s="5">
        <f>IF(W158="", "", IF(Y158&gt;0, MIN(TauxContractuel, Z158), 0))</f>
        <v>0</v>
      </c>
      <c r="AB158" s="7">
        <f>IF(OR(W158="", W158&gt;Periode_Fin), "", IF(Y158&gt;0, Y158*TauxContractuel/BaseJour, 0))</f>
        <v>0</v>
      </c>
      <c r="AC158" s="7">
        <f>IF(OR(W158="", W158&gt;Periode_Fin), "", IF(Y158&gt;0, Y158*AA158/BaseJour, 0))</f>
        <v>0</v>
      </c>
      <c r="AD158" s="7">
        <f>IF(AB158="","", AB158-AC158)</f>
        <v>0</v>
      </c>
    </row>
    <row r="159" spans="13:30">
      <c r="M159" s="4"/>
      <c r="W159" s="4">
        <f>IF(W158="", "", W158+1)</f>
        <v>0</v>
      </c>
      <c r="X159" s="7">
        <f>IF(W159="", "", SUMIFS(Mov_Monts, Mov_Codes, Assoc_Sel, Mov_Dates, W159))</f>
        <v>0</v>
      </c>
      <c r="Y159" s="7">
        <f>IF(W158="","", Y158 + SUMIFS(Mov_Monts, Mov_Codes, Assoc_Sel, Mov_Dates, W159))</f>
        <v>0</v>
      </c>
      <c r="Z159" s="5">
        <f>IF(W159="", "", LOOKUP(W159, Cap_Debuts, Cap_Taux))</f>
        <v>0</v>
      </c>
      <c r="AA159" s="5">
        <f>IF(W159="", "", IF(Y159&gt;0, MIN(TauxContractuel, Z159), 0))</f>
        <v>0</v>
      </c>
      <c r="AB159" s="7">
        <f>IF(OR(W159="", W159&gt;Periode_Fin), "", IF(Y159&gt;0, Y159*TauxContractuel/BaseJour, 0))</f>
        <v>0</v>
      </c>
      <c r="AC159" s="7">
        <f>IF(OR(W159="", W159&gt;Periode_Fin), "", IF(Y159&gt;0, Y159*AA159/BaseJour, 0))</f>
        <v>0</v>
      </c>
      <c r="AD159" s="7">
        <f>IF(AB159="","", AB159-AC159)</f>
        <v>0</v>
      </c>
    </row>
    <row r="160" spans="13:30">
      <c r="M160" s="4"/>
      <c r="W160" s="4">
        <f>IF(W159="", "", W159+1)</f>
        <v>0</v>
      </c>
      <c r="X160" s="7">
        <f>IF(W160="", "", SUMIFS(Mov_Monts, Mov_Codes, Assoc_Sel, Mov_Dates, W160))</f>
        <v>0</v>
      </c>
      <c r="Y160" s="7">
        <f>IF(W159="","", Y159 + SUMIFS(Mov_Monts, Mov_Codes, Assoc_Sel, Mov_Dates, W160))</f>
        <v>0</v>
      </c>
      <c r="Z160" s="5">
        <f>IF(W160="", "", LOOKUP(W160, Cap_Debuts, Cap_Taux))</f>
        <v>0</v>
      </c>
      <c r="AA160" s="5">
        <f>IF(W160="", "", IF(Y160&gt;0, MIN(TauxContractuel, Z160), 0))</f>
        <v>0</v>
      </c>
      <c r="AB160" s="7">
        <f>IF(OR(W160="", W160&gt;Periode_Fin), "", IF(Y160&gt;0, Y160*TauxContractuel/BaseJour, 0))</f>
        <v>0</v>
      </c>
      <c r="AC160" s="7">
        <f>IF(OR(W160="", W160&gt;Periode_Fin), "", IF(Y160&gt;0, Y160*AA160/BaseJour, 0))</f>
        <v>0</v>
      </c>
      <c r="AD160" s="7">
        <f>IF(AB160="","", AB160-AC160)</f>
        <v>0</v>
      </c>
    </row>
    <row r="161" spans="13:30">
      <c r="M161" s="4"/>
      <c r="W161" s="4">
        <f>IF(W160="", "", W160+1)</f>
        <v>0</v>
      </c>
      <c r="X161" s="7">
        <f>IF(W161="", "", SUMIFS(Mov_Monts, Mov_Codes, Assoc_Sel, Mov_Dates, W161))</f>
        <v>0</v>
      </c>
      <c r="Y161" s="7">
        <f>IF(W160="","", Y160 + SUMIFS(Mov_Monts, Mov_Codes, Assoc_Sel, Mov_Dates, W161))</f>
        <v>0</v>
      </c>
      <c r="Z161" s="5">
        <f>IF(W161="", "", LOOKUP(W161, Cap_Debuts, Cap_Taux))</f>
        <v>0</v>
      </c>
      <c r="AA161" s="5">
        <f>IF(W161="", "", IF(Y161&gt;0, MIN(TauxContractuel, Z161), 0))</f>
        <v>0</v>
      </c>
      <c r="AB161" s="7">
        <f>IF(OR(W161="", W161&gt;Periode_Fin), "", IF(Y161&gt;0, Y161*TauxContractuel/BaseJour, 0))</f>
        <v>0</v>
      </c>
      <c r="AC161" s="7">
        <f>IF(OR(W161="", W161&gt;Periode_Fin), "", IF(Y161&gt;0, Y161*AA161/BaseJour, 0))</f>
        <v>0</v>
      </c>
      <c r="AD161" s="7">
        <f>IF(AB161="","", AB161-AC161)</f>
        <v>0</v>
      </c>
    </row>
    <row r="162" spans="13:30">
      <c r="M162" s="4"/>
      <c r="W162" s="4">
        <f>IF(W161="", "", W161+1)</f>
        <v>0</v>
      </c>
      <c r="X162" s="7">
        <f>IF(W162="", "", SUMIFS(Mov_Monts, Mov_Codes, Assoc_Sel, Mov_Dates, W162))</f>
        <v>0</v>
      </c>
      <c r="Y162" s="7">
        <f>IF(W161="","", Y161 + SUMIFS(Mov_Monts, Mov_Codes, Assoc_Sel, Mov_Dates, W162))</f>
        <v>0</v>
      </c>
      <c r="Z162" s="5">
        <f>IF(W162="", "", LOOKUP(W162, Cap_Debuts, Cap_Taux))</f>
        <v>0</v>
      </c>
      <c r="AA162" s="5">
        <f>IF(W162="", "", IF(Y162&gt;0, MIN(TauxContractuel, Z162), 0))</f>
        <v>0</v>
      </c>
      <c r="AB162" s="7">
        <f>IF(OR(W162="", W162&gt;Periode_Fin), "", IF(Y162&gt;0, Y162*TauxContractuel/BaseJour, 0))</f>
        <v>0</v>
      </c>
      <c r="AC162" s="7">
        <f>IF(OR(W162="", W162&gt;Periode_Fin), "", IF(Y162&gt;0, Y162*AA162/BaseJour, 0))</f>
        <v>0</v>
      </c>
      <c r="AD162" s="7">
        <f>IF(AB162="","", AB162-AC162)</f>
        <v>0</v>
      </c>
    </row>
    <row r="163" spans="13:30">
      <c r="M163" s="4"/>
      <c r="W163" s="4">
        <f>IF(W162="", "", W162+1)</f>
        <v>0</v>
      </c>
      <c r="X163" s="7">
        <f>IF(W163="", "", SUMIFS(Mov_Monts, Mov_Codes, Assoc_Sel, Mov_Dates, W163))</f>
        <v>0</v>
      </c>
      <c r="Y163" s="7">
        <f>IF(W162="","", Y162 + SUMIFS(Mov_Monts, Mov_Codes, Assoc_Sel, Mov_Dates, W163))</f>
        <v>0</v>
      </c>
      <c r="Z163" s="5">
        <f>IF(W163="", "", LOOKUP(W163, Cap_Debuts, Cap_Taux))</f>
        <v>0</v>
      </c>
      <c r="AA163" s="5">
        <f>IF(W163="", "", IF(Y163&gt;0, MIN(TauxContractuel, Z163), 0))</f>
        <v>0</v>
      </c>
      <c r="AB163" s="7">
        <f>IF(OR(W163="", W163&gt;Periode_Fin), "", IF(Y163&gt;0, Y163*TauxContractuel/BaseJour, 0))</f>
        <v>0</v>
      </c>
      <c r="AC163" s="7">
        <f>IF(OR(W163="", W163&gt;Periode_Fin), "", IF(Y163&gt;0, Y163*AA163/BaseJour, 0))</f>
        <v>0</v>
      </c>
      <c r="AD163" s="7">
        <f>IF(AB163="","", AB163-AC163)</f>
        <v>0</v>
      </c>
    </row>
    <row r="164" spans="13:30">
      <c r="M164" s="4"/>
      <c r="W164" s="4">
        <f>IF(W163="", "", W163+1)</f>
        <v>0</v>
      </c>
      <c r="X164" s="7">
        <f>IF(W164="", "", SUMIFS(Mov_Monts, Mov_Codes, Assoc_Sel, Mov_Dates, W164))</f>
        <v>0</v>
      </c>
      <c r="Y164" s="7">
        <f>IF(W163="","", Y163 + SUMIFS(Mov_Monts, Mov_Codes, Assoc_Sel, Mov_Dates, W164))</f>
        <v>0</v>
      </c>
      <c r="Z164" s="5">
        <f>IF(W164="", "", LOOKUP(W164, Cap_Debuts, Cap_Taux))</f>
        <v>0</v>
      </c>
      <c r="AA164" s="5">
        <f>IF(W164="", "", IF(Y164&gt;0, MIN(TauxContractuel, Z164), 0))</f>
        <v>0</v>
      </c>
      <c r="AB164" s="7">
        <f>IF(OR(W164="", W164&gt;Periode_Fin), "", IF(Y164&gt;0, Y164*TauxContractuel/BaseJour, 0))</f>
        <v>0</v>
      </c>
      <c r="AC164" s="7">
        <f>IF(OR(W164="", W164&gt;Periode_Fin), "", IF(Y164&gt;0, Y164*AA164/BaseJour, 0))</f>
        <v>0</v>
      </c>
      <c r="AD164" s="7">
        <f>IF(AB164="","", AB164-AC164)</f>
        <v>0</v>
      </c>
    </row>
    <row r="165" spans="13:30">
      <c r="M165" s="4"/>
      <c r="W165" s="4">
        <f>IF(W164="", "", W164+1)</f>
        <v>0</v>
      </c>
      <c r="X165" s="7">
        <f>IF(W165="", "", SUMIFS(Mov_Monts, Mov_Codes, Assoc_Sel, Mov_Dates, W165))</f>
        <v>0</v>
      </c>
      <c r="Y165" s="7">
        <f>IF(W164="","", Y164 + SUMIFS(Mov_Monts, Mov_Codes, Assoc_Sel, Mov_Dates, W165))</f>
        <v>0</v>
      </c>
      <c r="Z165" s="5">
        <f>IF(W165="", "", LOOKUP(W165, Cap_Debuts, Cap_Taux))</f>
        <v>0</v>
      </c>
      <c r="AA165" s="5">
        <f>IF(W165="", "", IF(Y165&gt;0, MIN(TauxContractuel, Z165), 0))</f>
        <v>0</v>
      </c>
      <c r="AB165" s="7">
        <f>IF(OR(W165="", W165&gt;Periode_Fin), "", IF(Y165&gt;0, Y165*TauxContractuel/BaseJour, 0))</f>
        <v>0</v>
      </c>
      <c r="AC165" s="7">
        <f>IF(OR(W165="", W165&gt;Periode_Fin), "", IF(Y165&gt;0, Y165*AA165/BaseJour, 0))</f>
        <v>0</v>
      </c>
      <c r="AD165" s="7">
        <f>IF(AB165="","", AB165-AC165)</f>
        <v>0</v>
      </c>
    </row>
    <row r="166" spans="13:30">
      <c r="M166" s="4"/>
      <c r="W166" s="4">
        <f>IF(W165="", "", W165+1)</f>
        <v>0</v>
      </c>
      <c r="X166" s="7">
        <f>IF(W166="", "", SUMIFS(Mov_Monts, Mov_Codes, Assoc_Sel, Mov_Dates, W166))</f>
        <v>0</v>
      </c>
      <c r="Y166" s="7">
        <f>IF(W165="","", Y165 + SUMIFS(Mov_Monts, Mov_Codes, Assoc_Sel, Mov_Dates, W166))</f>
        <v>0</v>
      </c>
      <c r="Z166" s="5">
        <f>IF(W166="", "", LOOKUP(W166, Cap_Debuts, Cap_Taux))</f>
        <v>0</v>
      </c>
      <c r="AA166" s="5">
        <f>IF(W166="", "", IF(Y166&gt;0, MIN(TauxContractuel, Z166), 0))</f>
        <v>0</v>
      </c>
      <c r="AB166" s="7">
        <f>IF(OR(W166="", W166&gt;Periode_Fin), "", IF(Y166&gt;0, Y166*TauxContractuel/BaseJour, 0))</f>
        <v>0</v>
      </c>
      <c r="AC166" s="7">
        <f>IF(OR(W166="", W166&gt;Periode_Fin), "", IF(Y166&gt;0, Y166*AA166/BaseJour, 0))</f>
        <v>0</v>
      </c>
      <c r="AD166" s="7">
        <f>IF(AB166="","", AB166-AC166)</f>
        <v>0</v>
      </c>
    </row>
    <row r="167" spans="13:30">
      <c r="M167" s="4"/>
      <c r="W167" s="4">
        <f>IF(W166="", "", W166+1)</f>
        <v>0</v>
      </c>
      <c r="X167" s="7">
        <f>IF(W167="", "", SUMIFS(Mov_Monts, Mov_Codes, Assoc_Sel, Mov_Dates, W167))</f>
        <v>0</v>
      </c>
      <c r="Y167" s="7">
        <f>IF(W166="","", Y166 + SUMIFS(Mov_Monts, Mov_Codes, Assoc_Sel, Mov_Dates, W167))</f>
        <v>0</v>
      </c>
      <c r="Z167" s="5">
        <f>IF(W167="", "", LOOKUP(W167, Cap_Debuts, Cap_Taux))</f>
        <v>0</v>
      </c>
      <c r="AA167" s="5">
        <f>IF(W167="", "", IF(Y167&gt;0, MIN(TauxContractuel, Z167), 0))</f>
        <v>0</v>
      </c>
      <c r="AB167" s="7">
        <f>IF(OR(W167="", W167&gt;Periode_Fin), "", IF(Y167&gt;0, Y167*TauxContractuel/BaseJour, 0))</f>
        <v>0</v>
      </c>
      <c r="AC167" s="7">
        <f>IF(OR(W167="", W167&gt;Periode_Fin), "", IF(Y167&gt;0, Y167*AA167/BaseJour, 0))</f>
        <v>0</v>
      </c>
      <c r="AD167" s="7">
        <f>IF(AB167="","", AB167-AC167)</f>
        <v>0</v>
      </c>
    </row>
    <row r="168" spans="13:30">
      <c r="M168" s="4"/>
      <c r="W168" s="4">
        <f>IF(W167="", "", W167+1)</f>
        <v>0</v>
      </c>
      <c r="X168" s="7">
        <f>IF(W168="", "", SUMIFS(Mov_Monts, Mov_Codes, Assoc_Sel, Mov_Dates, W168))</f>
        <v>0</v>
      </c>
      <c r="Y168" s="7">
        <f>IF(W167="","", Y167 + SUMIFS(Mov_Monts, Mov_Codes, Assoc_Sel, Mov_Dates, W168))</f>
        <v>0</v>
      </c>
      <c r="Z168" s="5">
        <f>IF(W168="", "", LOOKUP(W168, Cap_Debuts, Cap_Taux))</f>
        <v>0</v>
      </c>
      <c r="AA168" s="5">
        <f>IF(W168="", "", IF(Y168&gt;0, MIN(TauxContractuel, Z168), 0))</f>
        <v>0</v>
      </c>
      <c r="AB168" s="7">
        <f>IF(OR(W168="", W168&gt;Periode_Fin), "", IF(Y168&gt;0, Y168*TauxContractuel/BaseJour, 0))</f>
        <v>0</v>
      </c>
      <c r="AC168" s="7">
        <f>IF(OR(W168="", W168&gt;Periode_Fin), "", IF(Y168&gt;0, Y168*AA168/BaseJour, 0))</f>
        <v>0</v>
      </c>
      <c r="AD168" s="7">
        <f>IF(AB168="","", AB168-AC168)</f>
        <v>0</v>
      </c>
    </row>
    <row r="169" spans="13:30">
      <c r="M169" s="4"/>
      <c r="W169" s="4">
        <f>IF(W168="", "", W168+1)</f>
        <v>0</v>
      </c>
      <c r="X169" s="7">
        <f>IF(W169="", "", SUMIFS(Mov_Monts, Mov_Codes, Assoc_Sel, Mov_Dates, W169))</f>
        <v>0</v>
      </c>
      <c r="Y169" s="7">
        <f>IF(W168="","", Y168 + SUMIFS(Mov_Monts, Mov_Codes, Assoc_Sel, Mov_Dates, W169))</f>
        <v>0</v>
      </c>
      <c r="Z169" s="5">
        <f>IF(W169="", "", LOOKUP(W169, Cap_Debuts, Cap_Taux))</f>
        <v>0</v>
      </c>
      <c r="AA169" s="5">
        <f>IF(W169="", "", IF(Y169&gt;0, MIN(TauxContractuel, Z169), 0))</f>
        <v>0</v>
      </c>
      <c r="AB169" s="7">
        <f>IF(OR(W169="", W169&gt;Periode_Fin), "", IF(Y169&gt;0, Y169*TauxContractuel/BaseJour, 0))</f>
        <v>0</v>
      </c>
      <c r="AC169" s="7">
        <f>IF(OR(W169="", W169&gt;Periode_Fin), "", IF(Y169&gt;0, Y169*AA169/BaseJour, 0))</f>
        <v>0</v>
      </c>
      <c r="AD169" s="7">
        <f>IF(AB169="","", AB169-AC169)</f>
        <v>0</v>
      </c>
    </row>
    <row r="170" spans="13:30">
      <c r="M170" s="4"/>
      <c r="W170" s="4">
        <f>IF(W169="", "", W169+1)</f>
        <v>0</v>
      </c>
      <c r="X170" s="7">
        <f>IF(W170="", "", SUMIFS(Mov_Monts, Mov_Codes, Assoc_Sel, Mov_Dates, W170))</f>
        <v>0</v>
      </c>
      <c r="Y170" s="7">
        <f>IF(W169="","", Y169 + SUMIFS(Mov_Monts, Mov_Codes, Assoc_Sel, Mov_Dates, W170))</f>
        <v>0</v>
      </c>
      <c r="Z170" s="5">
        <f>IF(W170="", "", LOOKUP(W170, Cap_Debuts, Cap_Taux))</f>
        <v>0</v>
      </c>
      <c r="AA170" s="5">
        <f>IF(W170="", "", IF(Y170&gt;0, MIN(TauxContractuel, Z170), 0))</f>
        <v>0</v>
      </c>
      <c r="AB170" s="7">
        <f>IF(OR(W170="", W170&gt;Periode_Fin), "", IF(Y170&gt;0, Y170*TauxContractuel/BaseJour, 0))</f>
        <v>0</v>
      </c>
      <c r="AC170" s="7">
        <f>IF(OR(W170="", W170&gt;Periode_Fin), "", IF(Y170&gt;0, Y170*AA170/BaseJour, 0))</f>
        <v>0</v>
      </c>
      <c r="AD170" s="7">
        <f>IF(AB170="","", AB170-AC170)</f>
        <v>0</v>
      </c>
    </row>
    <row r="171" spans="13:30">
      <c r="M171" s="4"/>
      <c r="W171" s="4">
        <f>IF(W170="", "", W170+1)</f>
        <v>0</v>
      </c>
      <c r="X171" s="7">
        <f>IF(W171="", "", SUMIFS(Mov_Monts, Mov_Codes, Assoc_Sel, Mov_Dates, W171))</f>
        <v>0</v>
      </c>
      <c r="Y171" s="7">
        <f>IF(W170="","", Y170 + SUMIFS(Mov_Monts, Mov_Codes, Assoc_Sel, Mov_Dates, W171))</f>
        <v>0</v>
      </c>
      <c r="Z171" s="5">
        <f>IF(W171="", "", LOOKUP(W171, Cap_Debuts, Cap_Taux))</f>
        <v>0</v>
      </c>
      <c r="AA171" s="5">
        <f>IF(W171="", "", IF(Y171&gt;0, MIN(TauxContractuel, Z171), 0))</f>
        <v>0</v>
      </c>
      <c r="AB171" s="7">
        <f>IF(OR(W171="", W171&gt;Periode_Fin), "", IF(Y171&gt;0, Y171*TauxContractuel/BaseJour, 0))</f>
        <v>0</v>
      </c>
      <c r="AC171" s="7">
        <f>IF(OR(W171="", W171&gt;Periode_Fin), "", IF(Y171&gt;0, Y171*AA171/BaseJour, 0))</f>
        <v>0</v>
      </c>
      <c r="AD171" s="7">
        <f>IF(AB171="","", AB171-AC171)</f>
        <v>0</v>
      </c>
    </row>
    <row r="172" spans="13:30">
      <c r="M172" s="4"/>
      <c r="W172" s="4">
        <f>IF(W171="", "", W171+1)</f>
        <v>0</v>
      </c>
      <c r="X172" s="7">
        <f>IF(W172="", "", SUMIFS(Mov_Monts, Mov_Codes, Assoc_Sel, Mov_Dates, W172))</f>
        <v>0</v>
      </c>
      <c r="Y172" s="7">
        <f>IF(W171="","", Y171 + SUMIFS(Mov_Monts, Mov_Codes, Assoc_Sel, Mov_Dates, W172))</f>
        <v>0</v>
      </c>
      <c r="Z172" s="5">
        <f>IF(W172="", "", LOOKUP(W172, Cap_Debuts, Cap_Taux))</f>
        <v>0</v>
      </c>
      <c r="AA172" s="5">
        <f>IF(W172="", "", IF(Y172&gt;0, MIN(TauxContractuel, Z172), 0))</f>
        <v>0</v>
      </c>
      <c r="AB172" s="7">
        <f>IF(OR(W172="", W172&gt;Periode_Fin), "", IF(Y172&gt;0, Y172*TauxContractuel/BaseJour, 0))</f>
        <v>0</v>
      </c>
      <c r="AC172" s="7">
        <f>IF(OR(W172="", W172&gt;Periode_Fin), "", IF(Y172&gt;0, Y172*AA172/BaseJour, 0))</f>
        <v>0</v>
      </c>
      <c r="AD172" s="7">
        <f>IF(AB172="","", AB172-AC172)</f>
        <v>0</v>
      </c>
    </row>
    <row r="173" spans="13:30">
      <c r="M173" s="4"/>
      <c r="W173" s="4">
        <f>IF(W172="", "", W172+1)</f>
        <v>0</v>
      </c>
      <c r="X173" s="7">
        <f>IF(W173="", "", SUMIFS(Mov_Monts, Mov_Codes, Assoc_Sel, Mov_Dates, W173))</f>
        <v>0</v>
      </c>
      <c r="Y173" s="7">
        <f>IF(W172="","", Y172 + SUMIFS(Mov_Monts, Mov_Codes, Assoc_Sel, Mov_Dates, W173))</f>
        <v>0</v>
      </c>
      <c r="Z173" s="5">
        <f>IF(W173="", "", LOOKUP(W173, Cap_Debuts, Cap_Taux))</f>
        <v>0</v>
      </c>
      <c r="AA173" s="5">
        <f>IF(W173="", "", IF(Y173&gt;0, MIN(TauxContractuel, Z173), 0))</f>
        <v>0</v>
      </c>
      <c r="AB173" s="7">
        <f>IF(OR(W173="", W173&gt;Periode_Fin), "", IF(Y173&gt;0, Y173*TauxContractuel/BaseJour, 0))</f>
        <v>0</v>
      </c>
      <c r="AC173" s="7">
        <f>IF(OR(W173="", W173&gt;Periode_Fin), "", IF(Y173&gt;0, Y173*AA173/BaseJour, 0))</f>
        <v>0</v>
      </c>
      <c r="AD173" s="7">
        <f>IF(AB173="","", AB173-AC173)</f>
        <v>0</v>
      </c>
    </row>
    <row r="174" spans="13:30">
      <c r="M174" s="4"/>
      <c r="W174" s="4">
        <f>IF(W173="", "", W173+1)</f>
        <v>0</v>
      </c>
      <c r="X174" s="7">
        <f>IF(W174="", "", SUMIFS(Mov_Monts, Mov_Codes, Assoc_Sel, Mov_Dates, W174))</f>
        <v>0</v>
      </c>
      <c r="Y174" s="7">
        <f>IF(W173="","", Y173 + SUMIFS(Mov_Monts, Mov_Codes, Assoc_Sel, Mov_Dates, W174))</f>
        <v>0</v>
      </c>
      <c r="Z174" s="5">
        <f>IF(W174="", "", LOOKUP(W174, Cap_Debuts, Cap_Taux))</f>
        <v>0</v>
      </c>
      <c r="AA174" s="5">
        <f>IF(W174="", "", IF(Y174&gt;0, MIN(TauxContractuel, Z174), 0))</f>
        <v>0</v>
      </c>
      <c r="AB174" s="7">
        <f>IF(OR(W174="", W174&gt;Periode_Fin), "", IF(Y174&gt;0, Y174*TauxContractuel/BaseJour, 0))</f>
        <v>0</v>
      </c>
      <c r="AC174" s="7">
        <f>IF(OR(W174="", W174&gt;Periode_Fin), "", IF(Y174&gt;0, Y174*AA174/BaseJour, 0))</f>
        <v>0</v>
      </c>
      <c r="AD174" s="7">
        <f>IF(AB174="","", AB174-AC174)</f>
        <v>0</v>
      </c>
    </row>
    <row r="175" spans="13:30">
      <c r="M175" s="4"/>
      <c r="W175" s="4">
        <f>IF(W174="", "", W174+1)</f>
        <v>0</v>
      </c>
      <c r="X175" s="7">
        <f>IF(W175="", "", SUMIFS(Mov_Monts, Mov_Codes, Assoc_Sel, Mov_Dates, W175))</f>
        <v>0</v>
      </c>
      <c r="Y175" s="7">
        <f>IF(W174="","", Y174 + SUMIFS(Mov_Monts, Mov_Codes, Assoc_Sel, Mov_Dates, W175))</f>
        <v>0</v>
      </c>
      <c r="Z175" s="5">
        <f>IF(W175="", "", LOOKUP(W175, Cap_Debuts, Cap_Taux))</f>
        <v>0</v>
      </c>
      <c r="AA175" s="5">
        <f>IF(W175="", "", IF(Y175&gt;0, MIN(TauxContractuel, Z175), 0))</f>
        <v>0</v>
      </c>
      <c r="AB175" s="7">
        <f>IF(OR(W175="", W175&gt;Periode_Fin), "", IF(Y175&gt;0, Y175*TauxContractuel/BaseJour, 0))</f>
        <v>0</v>
      </c>
      <c r="AC175" s="7">
        <f>IF(OR(W175="", W175&gt;Periode_Fin), "", IF(Y175&gt;0, Y175*AA175/BaseJour, 0))</f>
        <v>0</v>
      </c>
      <c r="AD175" s="7">
        <f>IF(AB175="","", AB175-AC175)</f>
        <v>0</v>
      </c>
    </row>
    <row r="176" spans="13:30">
      <c r="M176" s="4"/>
      <c r="W176" s="4">
        <f>IF(W175="", "", W175+1)</f>
        <v>0</v>
      </c>
      <c r="X176" s="7">
        <f>IF(W176="", "", SUMIFS(Mov_Monts, Mov_Codes, Assoc_Sel, Mov_Dates, W176))</f>
        <v>0</v>
      </c>
      <c r="Y176" s="7">
        <f>IF(W175="","", Y175 + SUMIFS(Mov_Monts, Mov_Codes, Assoc_Sel, Mov_Dates, W176))</f>
        <v>0</v>
      </c>
      <c r="Z176" s="5">
        <f>IF(W176="", "", LOOKUP(W176, Cap_Debuts, Cap_Taux))</f>
        <v>0</v>
      </c>
      <c r="AA176" s="5">
        <f>IF(W176="", "", IF(Y176&gt;0, MIN(TauxContractuel, Z176), 0))</f>
        <v>0</v>
      </c>
      <c r="AB176" s="7">
        <f>IF(OR(W176="", W176&gt;Periode_Fin), "", IF(Y176&gt;0, Y176*TauxContractuel/BaseJour, 0))</f>
        <v>0</v>
      </c>
      <c r="AC176" s="7">
        <f>IF(OR(W176="", W176&gt;Periode_Fin), "", IF(Y176&gt;0, Y176*AA176/BaseJour, 0))</f>
        <v>0</v>
      </c>
      <c r="AD176" s="7">
        <f>IF(AB176="","", AB176-AC176)</f>
        <v>0</v>
      </c>
    </row>
    <row r="177" spans="13:30">
      <c r="M177" s="4"/>
      <c r="W177" s="4">
        <f>IF(W176="", "", W176+1)</f>
        <v>0</v>
      </c>
      <c r="X177" s="7">
        <f>IF(W177="", "", SUMIFS(Mov_Monts, Mov_Codes, Assoc_Sel, Mov_Dates, W177))</f>
        <v>0</v>
      </c>
      <c r="Y177" s="7">
        <f>IF(W176="","", Y176 + SUMIFS(Mov_Monts, Mov_Codes, Assoc_Sel, Mov_Dates, W177))</f>
        <v>0</v>
      </c>
      <c r="Z177" s="5">
        <f>IF(W177="", "", LOOKUP(W177, Cap_Debuts, Cap_Taux))</f>
        <v>0</v>
      </c>
      <c r="AA177" s="5">
        <f>IF(W177="", "", IF(Y177&gt;0, MIN(TauxContractuel, Z177), 0))</f>
        <v>0</v>
      </c>
      <c r="AB177" s="7">
        <f>IF(OR(W177="", W177&gt;Periode_Fin), "", IF(Y177&gt;0, Y177*TauxContractuel/BaseJour, 0))</f>
        <v>0</v>
      </c>
      <c r="AC177" s="7">
        <f>IF(OR(W177="", W177&gt;Periode_Fin), "", IF(Y177&gt;0, Y177*AA177/BaseJour, 0))</f>
        <v>0</v>
      </c>
      <c r="AD177" s="7">
        <f>IF(AB177="","", AB177-AC177)</f>
        <v>0</v>
      </c>
    </row>
    <row r="178" spans="13:30">
      <c r="M178" s="4"/>
      <c r="W178" s="4">
        <f>IF(W177="", "", W177+1)</f>
        <v>0</v>
      </c>
      <c r="X178" s="7">
        <f>IF(W178="", "", SUMIFS(Mov_Monts, Mov_Codes, Assoc_Sel, Mov_Dates, W178))</f>
        <v>0</v>
      </c>
      <c r="Y178" s="7">
        <f>IF(W177="","", Y177 + SUMIFS(Mov_Monts, Mov_Codes, Assoc_Sel, Mov_Dates, W178))</f>
        <v>0</v>
      </c>
      <c r="Z178" s="5">
        <f>IF(W178="", "", LOOKUP(W178, Cap_Debuts, Cap_Taux))</f>
        <v>0</v>
      </c>
      <c r="AA178" s="5">
        <f>IF(W178="", "", IF(Y178&gt;0, MIN(TauxContractuel, Z178), 0))</f>
        <v>0</v>
      </c>
      <c r="AB178" s="7">
        <f>IF(OR(W178="", W178&gt;Periode_Fin), "", IF(Y178&gt;0, Y178*TauxContractuel/BaseJour, 0))</f>
        <v>0</v>
      </c>
      <c r="AC178" s="7">
        <f>IF(OR(W178="", W178&gt;Periode_Fin), "", IF(Y178&gt;0, Y178*AA178/BaseJour, 0))</f>
        <v>0</v>
      </c>
      <c r="AD178" s="7">
        <f>IF(AB178="","", AB178-AC178)</f>
        <v>0</v>
      </c>
    </row>
    <row r="179" spans="13:30">
      <c r="M179" s="4"/>
      <c r="W179" s="4">
        <f>IF(W178="", "", W178+1)</f>
        <v>0</v>
      </c>
      <c r="X179" s="7">
        <f>IF(W179="", "", SUMIFS(Mov_Monts, Mov_Codes, Assoc_Sel, Mov_Dates, W179))</f>
        <v>0</v>
      </c>
      <c r="Y179" s="7">
        <f>IF(W178="","", Y178 + SUMIFS(Mov_Monts, Mov_Codes, Assoc_Sel, Mov_Dates, W179))</f>
        <v>0</v>
      </c>
      <c r="Z179" s="5">
        <f>IF(W179="", "", LOOKUP(W179, Cap_Debuts, Cap_Taux))</f>
        <v>0</v>
      </c>
      <c r="AA179" s="5">
        <f>IF(W179="", "", IF(Y179&gt;0, MIN(TauxContractuel, Z179), 0))</f>
        <v>0</v>
      </c>
      <c r="AB179" s="7">
        <f>IF(OR(W179="", W179&gt;Periode_Fin), "", IF(Y179&gt;0, Y179*TauxContractuel/BaseJour, 0))</f>
        <v>0</v>
      </c>
      <c r="AC179" s="7">
        <f>IF(OR(W179="", W179&gt;Periode_Fin), "", IF(Y179&gt;0, Y179*AA179/BaseJour, 0))</f>
        <v>0</v>
      </c>
      <c r="AD179" s="7">
        <f>IF(AB179="","", AB179-AC179)</f>
        <v>0</v>
      </c>
    </row>
    <row r="180" spans="13:30">
      <c r="M180" s="4"/>
      <c r="W180" s="4">
        <f>IF(W179="", "", W179+1)</f>
        <v>0</v>
      </c>
      <c r="X180" s="7">
        <f>IF(W180="", "", SUMIFS(Mov_Monts, Mov_Codes, Assoc_Sel, Mov_Dates, W180))</f>
        <v>0</v>
      </c>
      <c r="Y180" s="7">
        <f>IF(W179="","", Y179 + SUMIFS(Mov_Monts, Mov_Codes, Assoc_Sel, Mov_Dates, W180))</f>
        <v>0</v>
      </c>
      <c r="Z180" s="5">
        <f>IF(W180="", "", LOOKUP(W180, Cap_Debuts, Cap_Taux))</f>
        <v>0</v>
      </c>
      <c r="AA180" s="5">
        <f>IF(W180="", "", IF(Y180&gt;0, MIN(TauxContractuel, Z180), 0))</f>
        <v>0</v>
      </c>
      <c r="AB180" s="7">
        <f>IF(OR(W180="", W180&gt;Periode_Fin), "", IF(Y180&gt;0, Y180*TauxContractuel/BaseJour, 0))</f>
        <v>0</v>
      </c>
      <c r="AC180" s="7">
        <f>IF(OR(W180="", W180&gt;Periode_Fin), "", IF(Y180&gt;0, Y180*AA180/BaseJour, 0))</f>
        <v>0</v>
      </c>
      <c r="AD180" s="7">
        <f>IF(AB180="","", AB180-AC180)</f>
        <v>0</v>
      </c>
    </row>
    <row r="181" spans="13:30">
      <c r="M181" s="4"/>
      <c r="W181" s="4">
        <f>IF(W180="", "", W180+1)</f>
        <v>0</v>
      </c>
      <c r="X181" s="7">
        <f>IF(W181="", "", SUMIFS(Mov_Monts, Mov_Codes, Assoc_Sel, Mov_Dates, W181))</f>
        <v>0</v>
      </c>
      <c r="Y181" s="7">
        <f>IF(W180="","", Y180 + SUMIFS(Mov_Monts, Mov_Codes, Assoc_Sel, Mov_Dates, W181))</f>
        <v>0</v>
      </c>
      <c r="Z181" s="5">
        <f>IF(W181="", "", LOOKUP(W181, Cap_Debuts, Cap_Taux))</f>
        <v>0</v>
      </c>
      <c r="AA181" s="5">
        <f>IF(W181="", "", IF(Y181&gt;0, MIN(TauxContractuel, Z181), 0))</f>
        <v>0</v>
      </c>
      <c r="AB181" s="7">
        <f>IF(OR(W181="", W181&gt;Periode_Fin), "", IF(Y181&gt;0, Y181*TauxContractuel/BaseJour, 0))</f>
        <v>0</v>
      </c>
      <c r="AC181" s="7">
        <f>IF(OR(W181="", W181&gt;Periode_Fin), "", IF(Y181&gt;0, Y181*AA181/BaseJour, 0))</f>
        <v>0</v>
      </c>
      <c r="AD181" s="7">
        <f>IF(AB181="","", AB181-AC181)</f>
        <v>0</v>
      </c>
    </row>
    <row r="182" spans="13:30">
      <c r="M182" s="4"/>
      <c r="W182" s="4">
        <f>IF(W181="", "", W181+1)</f>
        <v>0</v>
      </c>
      <c r="X182" s="7">
        <f>IF(W182="", "", SUMIFS(Mov_Monts, Mov_Codes, Assoc_Sel, Mov_Dates, W182))</f>
        <v>0</v>
      </c>
      <c r="Y182" s="7">
        <f>IF(W181="","", Y181 + SUMIFS(Mov_Monts, Mov_Codes, Assoc_Sel, Mov_Dates, W182))</f>
        <v>0</v>
      </c>
      <c r="Z182" s="5">
        <f>IF(W182="", "", LOOKUP(W182, Cap_Debuts, Cap_Taux))</f>
        <v>0</v>
      </c>
      <c r="AA182" s="5">
        <f>IF(W182="", "", IF(Y182&gt;0, MIN(TauxContractuel, Z182), 0))</f>
        <v>0</v>
      </c>
      <c r="AB182" s="7">
        <f>IF(OR(W182="", W182&gt;Periode_Fin), "", IF(Y182&gt;0, Y182*TauxContractuel/BaseJour, 0))</f>
        <v>0</v>
      </c>
      <c r="AC182" s="7">
        <f>IF(OR(W182="", W182&gt;Periode_Fin), "", IF(Y182&gt;0, Y182*AA182/BaseJour, 0))</f>
        <v>0</v>
      </c>
      <c r="AD182" s="7">
        <f>IF(AB182="","", AB182-AC182)</f>
        <v>0</v>
      </c>
    </row>
    <row r="183" spans="13:30">
      <c r="M183" s="4"/>
      <c r="W183" s="4">
        <f>IF(W182="", "", W182+1)</f>
        <v>0</v>
      </c>
      <c r="X183" s="7">
        <f>IF(W183="", "", SUMIFS(Mov_Monts, Mov_Codes, Assoc_Sel, Mov_Dates, W183))</f>
        <v>0</v>
      </c>
      <c r="Y183" s="7">
        <f>IF(W182="","", Y182 + SUMIFS(Mov_Monts, Mov_Codes, Assoc_Sel, Mov_Dates, W183))</f>
        <v>0</v>
      </c>
      <c r="Z183" s="5">
        <f>IF(W183="", "", LOOKUP(W183, Cap_Debuts, Cap_Taux))</f>
        <v>0</v>
      </c>
      <c r="AA183" s="5">
        <f>IF(W183="", "", IF(Y183&gt;0, MIN(TauxContractuel, Z183), 0))</f>
        <v>0</v>
      </c>
      <c r="AB183" s="7">
        <f>IF(OR(W183="", W183&gt;Periode_Fin), "", IF(Y183&gt;0, Y183*TauxContractuel/BaseJour, 0))</f>
        <v>0</v>
      </c>
      <c r="AC183" s="7">
        <f>IF(OR(W183="", W183&gt;Periode_Fin), "", IF(Y183&gt;0, Y183*AA183/BaseJour, 0))</f>
        <v>0</v>
      </c>
      <c r="AD183" s="7">
        <f>IF(AB183="","", AB183-AC183)</f>
        <v>0</v>
      </c>
    </row>
    <row r="184" spans="13:30">
      <c r="M184" s="4"/>
      <c r="W184" s="4">
        <f>IF(W183="", "", W183+1)</f>
        <v>0</v>
      </c>
      <c r="X184" s="7">
        <f>IF(W184="", "", SUMIFS(Mov_Monts, Mov_Codes, Assoc_Sel, Mov_Dates, W184))</f>
        <v>0</v>
      </c>
      <c r="Y184" s="7">
        <f>IF(W183="","", Y183 + SUMIFS(Mov_Monts, Mov_Codes, Assoc_Sel, Mov_Dates, W184))</f>
        <v>0</v>
      </c>
      <c r="Z184" s="5">
        <f>IF(W184="", "", LOOKUP(W184, Cap_Debuts, Cap_Taux))</f>
        <v>0</v>
      </c>
      <c r="AA184" s="5">
        <f>IF(W184="", "", IF(Y184&gt;0, MIN(TauxContractuel, Z184), 0))</f>
        <v>0</v>
      </c>
      <c r="AB184" s="7">
        <f>IF(OR(W184="", W184&gt;Periode_Fin), "", IF(Y184&gt;0, Y184*TauxContractuel/BaseJour, 0))</f>
        <v>0</v>
      </c>
      <c r="AC184" s="7">
        <f>IF(OR(W184="", W184&gt;Periode_Fin), "", IF(Y184&gt;0, Y184*AA184/BaseJour, 0))</f>
        <v>0</v>
      </c>
      <c r="AD184" s="7">
        <f>IF(AB184="","", AB184-AC184)</f>
        <v>0</v>
      </c>
    </row>
    <row r="185" spans="13:30">
      <c r="M185" s="4"/>
      <c r="W185" s="4">
        <f>IF(W184="", "", W184+1)</f>
        <v>0</v>
      </c>
      <c r="X185" s="7">
        <f>IF(W185="", "", SUMIFS(Mov_Monts, Mov_Codes, Assoc_Sel, Mov_Dates, W185))</f>
        <v>0</v>
      </c>
      <c r="Y185" s="7">
        <f>IF(W184="","", Y184 + SUMIFS(Mov_Monts, Mov_Codes, Assoc_Sel, Mov_Dates, W185))</f>
        <v>0</v>
      </c>
      <c r="Z185" s="5">
        <f>IF(W185="", "", LOOKUP(W185, Cap_Debuts, Cap_Taux))</f>
        <v>0</v>
      </c>
      <c r="AA185" s="5">
        <f>IF(W185="", "", IF(Y185&gt;0, MIN(TauxContractuel, Z185), 0))</f>
        <v>0</v>
      </c>
      <c r="AB185" s="7">
        <f>IF(OR(W185="", W185&gt;Periode_Fin), "", IF(Y185&gt;0, Y185*TauxContractuel/BaseJour, 0))</f>
        <v>0</v>
      </c>
      <c r="AC185" s="7">
        <f>IF(OR(W185="", W185&gt;Periode_Fin), "", IF(Y185&gt;0, Y185*AA185/BaseJour, 0))</f>
        <v>0</v>
      </c>
      <c r="AD185" s="7">
        <f>IF(AB185="","", AB185-AC185)</f>
        <v>0</v>
      </c>
    </row>
    <row r="186" spans="13:30">
      <c r="M186" s="4"/>
      <c r="W186" s="4">
        <f>IF(W185="", "", W185+1)</f>
        <v>0</v>
      </c>
      <c r="X186" s="7">
        <f>IF(W186="", "", SUMIFS(Mov_Monts, Mov_Codes, Assoc_Sel, Mov_Dates, W186))</f>
        <v>0</v>
      </c>
      <c r="Y186" s="7">
        <f>IF(W185="","", Y185 + SUMIFS(Mov_Monts, Mov_Codes, Assoc_Sel, Mov_Dates, W186))</f>
        <v>0</v>
      </c>
      <c r="Z186" s="5">
        <f>IF(W186="", "", LOOKUP(W186, Cap_Debuts, Cap_Taux))</f>
        <v>0</v>
      </c>
      <c r="AA186" s="5">
        <f>IF(W186="", "", IF(Y186&gt;0, MIN(TauxContractuel, Z186), 0))</f>
        <v>0</v>
      </c>
      <c r="AB186" s="7">
        <f>IF(OR(W186="", W186&gt;Periode_Fin), "", IF(Y186&gt;0, Y186*TauxContractuel/BaseJour, 0))</f>
        <v>0</v>
      </c>
      <c r="AC186" s="7">
        <f>IF(OR(W186="", W186&gt;Periode_Fin), "", IF(Y186&gt;0, Y186*AA186/BaseJour, 0))</f>
        <v>0</v>
      </c>
      <c r="AD186" s="7">
        <f>IF(AB186="","", AB186-AC186)</f>
        <v>0</v>
      </c>
    </row>
    <row r="187" spans="13:30">
      <c r="M187" s="4"/>
      <c r="W187" s="4">
        <f>IF(W186="", "", W186+1)</f>
        <v>0</v>
      </c>
      <c r="X187" s="7">
        <f>IF(W187="", "", SUMIFS(Mov_Monts, Mov_Codes, Assoc_Sel, Mov_Dates, W187))</f>
        <v>0</v>
      </c>
      <c r="Y187" s="7">
        <f>IF(W186="","", Y186 + SUMIFS(Mov_Monts, Mov_Codes, Assoc_Sel, Mov_Dates, W187))</f>
        <v>0</v>
      </c>
      <c r="Z187" s="5">
        <f>IF(W187="", "", LOOKUP(W187, Cap_Debuts, Cap_Taux))</f>
        <v>0</v>
      </c>
      <c r="AA187" s="5">
        <f>IF(W187="", "", IF(Y187&gt;0, MIN(TauxContractuel, Z187), 0))</f>
        <v>0</v>
      </c>
      <c r="AB187" s="7">
        <f>IF(OR(W187="", W187&gt;Periode_Fin), "", IF(Y187&gt;0, Y187*TauxContractuel/BaseJour, 0))</f>
        <v>0</v>
      </c>
      <c r="AC187" s="7">
        <f>IF(OR(W187="", W187&gt;Periode_Fin), "", IF(Y187&gt;0, Y187*AA187/BaseJour, 0))</f>
        <v>0</v>
      </c>
      <c r="AD187" s="7">
        <f>IF(AB187="","", AB187-AC187)</f>
        <v>0</v>
      </c>
    </row>
    <row r="188" spans="13:30">
      <c r="M188" s="4"/>
      <c r="W188" s="4">
        <f>IF(W187="", "", W187+1)</f>
        <v>0</v>
      </c>
      <c r="X188" s="7">
        <f>IF(W188="", "", SUMIFS(Mov_Monts, Mov_Codes, Assoc_Sel, Mov_Dates, W188))</f>
        <v>0</v>
      </c>
      <c r="Y188" s="7">
        <f>IF(W187="","", Y187 + SUMIFS(Mov_Monts, Mov_Codes, Assoc_Sel, Mov_Dates, W188))</f>
        <v>0</v>
      </c>
      <c r="Z188" s="5">
        <f>IF(W188="", "", LOOKUP(W188, Cap_Debuts, Cap_Taux))</f>
        <v>0</v>
      </c>
      <c r="AA188" s="5">
        <f>IF(W188="", "", IF(Y188&gt;0, MIN(TauxContractuel, Z188), 0))</f>
        <v>0</v>
      </c>
      <c r="AB188" s="7">
        <f>IF(OR(W188="", W188&gt;Periode_Fin), "", IF(Y188&gt;0, Y188*TauxContractuel/BaseJour, 0))</f>
        <v>0</v>
      </c>
      <c r="AC188" s="7">
        <f>IF(OR(W188="", W188&gt;Periode_Fin), "", IF(Y188&gt;0, Y188*AA188/BaseJour, 0))</f>
        <v>0</v>
      </c>
      <c r="AD188" s="7">
        <f>IF(AB188="","", AB188-AC188)</f>
        <v>0</v>
      </c>
    </row>
    <row r="189" spans="13:30">
      <c r="M189" s="4"/>
      <c r="W189" s="4">
        <f>IF(W188="", "", W188+1)</f>
        <v>0</v>
      </c>
      <c r="X189" s="7">
        <f>IF(W189="", "", SUMIFS(Mov_Monts, Mov_Codes, Assoc_Sel, Mov_Dates, W189))</f>
        <v>0</v>
      </c>
      <c r="Y189" s="7">
        <f>IF(W188="","", Y188 + SUMIFS(Mov_Monts, Mov_Codes, Assoc_Sel, Mov_Dates, W189))</f>
        <v>0</v>
      </c>
      <c r="Z189" s="5">
        <f>IF(W189="", "", LOOKUP(W189, Cap_Debuts, Cap_Taux))</f>
        <v>0</v>
      </c>
      <c r="AA189" s="5">
        <f>IF(W189="", "", IF(Y189&gt;0, MIN(TauxContractuel, Z189), 0))</f>
        <v>0</v>
      </c>
      <c r="AB189" s="7">
        <f>IF(OR(W189="", W189&gt;Periode_Fin), "", IF(Y189&gt;0, Y189*TauxContractuel/BaseJour, 0))</f>
        <v>0</v>
      </c>
      <c r="AC189" s="7">
        <f>IF(OR(W189="", W189&gt;Periode_Fin), "", IF(Y189&gt;0, Y189*AA189/BaseJour, 0))</f>
        <v>0</v>
      </c>
      <c r="AD189" s="7">
        <f>IF(AB189="","", AB189-AC189)</f>
        <v>0</v>
      </c>
    </row>
    <row r="190" spans="13:30">
      <c r="M190" s="4"/>
      <c r="W190" s="4">
        <f>IF(W189="", "", W189+1)</f>
        <v>0</v>
      </c>
      <c r="X190" s="7">
        <f>IF(W190="", "", SUMIFS(Mov_Monts, Mov_Codes, Assoc_Sel, Mov_Dates, W190))</f>
        <v>0</v>
      </c>
      <c r="Y190" s="7">
        <f>IF(W189="","", Y189 + SUMIFS(Mov_Monts, Mov_Codes, Assoc_Sel, Mov_Dates, W190))</f>
        <v>0</v>
      </c>
      <c r="Z190" s="5">
        <f>IF(W190="", "", LOOKUP(W190, Cap_Debuts, Cap_Taux))</f>
        <v>0</v>
      </c>
      <c r="AA190" s="5">
        <f>IF(W190="", "", IF(Y190&gt;0, MIN(TauxContractuel, Z190), 0))</f>
        <v>0</v>
      </c>
      <c r="AB190" s="7">
        <f>IF(OR(W190="", W190&gt;Periode_Fin), "", IF(Y190&gt;0, Y190*TauxContractuel/BaseJour, 0))</f>
        <v>0</v>
      </c>
      <c r="AC190" s="7">
        <f>IF(OR(W190="", W190&gt;Periode_Fin), "", IF(Y190&gt;0, Y190*AA190/BaseJour, 0))</f>
        <v>0</v>
      </c>
      <c r="AD190" s="7">
        <f>IF(AB190="","", AB190-AC190)</f>
        <v>0</v>
      </c>
    </row>
    <row r="191" spans="13:30">
      <c r="M191" s="4"/>
      <c r="W191" s="4">
        <f>IF(W190="", "", W190+1)</f>
        <v>0</v>
      </c>
      <c r="X191" s="7">
        <f>IF(W191="", "", SUMIFS(Mov_Monts, Mov_Codes, Assoc_Sel, Mov_Dates, W191))</f>
        <v>0</v>
      </c>
      <c r="Y191" s="7">
        <f>IF(W190="","", Y190 + SUMIFS(Mov_Monts, Mov_Codes, Assoc_Sel, Mov_Dates, W191))</f>
        <v>0</v>
      </c>
      <c r="Z191" s="5">
        <f>IF(W191="", "", LOOKUP(W191, Cap_Debuts, Cap_Taux))</f>
        <v>0</v>
      </c>
      <c r="AA191" s="5">
        <f>IF(W191="", "", IF(Y191&gt;0, MIN(TauxContractuel, Z191), 0))</f>
        <v>0</v>
      </c>
      <c r="AB191" s="7">
        <f>IF(OR(W191="", W191&gt;Periode_Fin), "", IF(Y191&gt;0, Y191*TauxContractuel/BaseJour, 0))</f>
        <v>0</v>
      </c>
      <c r="AC191" s="7">
        <f>IF(OR(W191="", W191&gt;Periode_Fin), "", IF(Y191&gt;0, Y191*AA191/BaseJour, 0))</f>
        <v>0</v>
      </c>
      <c r="AD191" s="7">
        <f>IF(AB191="","", AB191-AC191)</f>
        <v>0</v>
      </c>
    </row>
    <row r="192" spans="13:30">
      <c r="M192" s="4"/>
      <c r="W192" s="4">
        <f>IF(W191="", "", W191+1)</f>
        <v>0</v>
      </c>
      <c r="X192" s="7">
        <f>IF(W192="", "", SUMIFS(Mov_Monts, Mov_Codes, Assoc_Sel, Mov_Dates, W192))</f>
        <v>0</v>
      </c>
      <c r="Y192" s="7">
        <f>IF(W191="","", Y191 + SUMIFS(Mov_Monts, Mov_Codes, Assoc_Sel, Mov_Dates, W192))</f>
        <v>0</v>
      </c>
      <c r="Z192" s="5">
        <f>IF(W192="", "", LOOKUP(W192, Cap_Debuts, Cap_Taux))</f>
        <v>0</v>
      </c>
      <c r="AA192" s="5">
        <f>IF(W192="", "", IF(Y192&gt;0, MIN(TauxContractuel, Z192), 0))</f>
        <v>0</v>
      </c>
      <c r="AB192" s="7">
        <f>IF(OR(W192="", W192&gt;Periode_Fin), "", IF(Y192&gt;0, Y192*TauxContractuel/BaseJour, 0))</f>
        <v>0</v>
      </c>
      <c r="AC192" s="7">
        <f>IF(OR(W192="", W192&gt;Periode_Fin), "", IF(Y192&gt;0, Y192*AA192/BaseJour, 0))</f>
        <v>0</v>
      </c>
      <c r="AD192" s="7">
        <f>IF(AB192="","", AB192-AC192)</f>
        <v>0</v>
      </c>
    </row>
    <row r="193" spans="13:30">
      <c r="M193" s="4"/>
      <c r="W193" s="4">
        <f>IF(W192="", "", W192+1)</f>
        <v>0</v>
      </c>
      <c r="X193" s="7">
        <f>IF(W193="", "", SUMIFS(Mov_Monts, Mov_Codes, Assoc_Sel, Mov_Dates, W193))</f>
        <v>0</v>
      </c>
      <c r="Y193" s="7">
        <f>IF(W192="","", Y192 + SUMIFS(Mov_Monts, Mov_Codes, Assoc_Sel, Mov_Dates, W193))</f>
        <v>0</v>
      </c>
      <c r="Z193" s="5">
        <f>IF(W193="", "", LOOKUP(W193, Cap_Debuts, Cap_Taux))</f>
        <v>0</v>
      </c>
      <c r="AA193" s="5">
        <f>IF(W193="", "", IF(Y193&gt;0, MIN(TauxContractuel, Z193), 0))</f>
        <v>0</v>
      </c>
      <c r="AB193" s="7">
        <f>IF(OR(W193="", W193&gt;Periode_Fin), "", IF(Y193&gt;0, Y193*TauxContractuel/BaseJour, 0))</f>
        <v>0</v>
      </c>
      <c r="AC193" s="7">
        <f>IF(OR(W193="", W193&gt;Periode_Fin), "", IF(Y193&gt;0, Y193*AA193/BaseJour, 0))</f>
        <v>0</v>
      </c>
      <c r="AD193" s="7">
        <f>IF(AB193="","", AB193-AC193)</f>
        <v>0</v>
      </c>
    </row>
    <row r="194" spans="13:30">
      <c r="M194" s="4"/>
      <c r="W194" s="4">
        <f>IF(W193="", "", W193+1)</f>
        <v>0</v>
      </c>
      <c r="X194" s="7">
        <f>IF(W194="", "", SUMIFS(Mov_Monts, Mov_Codes, Assoc_Sel, Mov_Dates, W194))</f>
        <v>0</v>
      </c>
      <c r="Y194" s="7">
        <f>IF(W193="","", Y193 + SUMIFS(Mov_Monts, Mov_Codes, Assoc_Sel, Mov_Dates, W194))</f>
        <v>0</v>
      </c>
      <c r="Z194" s="5">
        <f>IF(W194="", "", LOOKUP(W194, Cap_Debuts, Cap_Taux))</f>
        <v>0</v>
      </c>
      <c r="AA194" s="5">
        <f>IF(W194="", "", IF(Y194&gt;0, MIN(TauxContractuel, Z194), 0))</f>
        <v>0</v>
      </c>
      <c r="AB194" s="7">
        <f>IF(OR(W194="", W194&gt;Periode_Fin), "", IF(Y194&gt;0, Y194*TauxContractuel/BaseJour, 0))</f>
        <v>0</v>
      </c>
      <c r="AC194" s="7">
        <f>IF(OR(W194="", W194&gt;Periode_Fin), "", IF(Y194&gt;0, Y194*AA194/BaseJour, 0))</f>
        <v>0</v>
      </c>
      <c r="AD194" s="7">
        <f>IF(AB194="","", AB194-AC194)</f>
        <v>0</v>
      </c>
    </row>
    <row r="195" spans="13:30">
      <c r="M195" s="4"/>
      <c r="W195" s="4">
        <f>IF(W194="", "", W194+1)</f>
        <v>0</v>
      </c>
      <c r="X195" s="7">
        <f>IF(W195="", "", SUMIFS(Mov_Monts, Mov_Codes, Assoc_Sel, Mov_Dates, W195))</f>
        <v>0</v>
      </c>
      <c r="Y195" s="7">
        <f>IF(W194="","", Y194 + SUMIFS(Mov_Monts, Mov_Codes, Assoc_Sel, Mov_Dates, W195))</f>
        <v>0</v>
      </c>
      <c r="Z195" s="5">
        <f>IF(W195="", "", LOOKUP(W195, Cap_Debuts, Cap_Taux))</f>
        <v>0</v>
      </c>
      <c r="AA195" s="5">
        <f>IF(W195="", "", IF(Y195&gt;0, MIN(TauxContractuel, Z195), 0))</f>
        <v>0</v>
      </c>
      <c r="AB195" s="7">
        <f>IF(OR(W195="", W195&gt;Periode_Fin), "", IF(Y195&gt;0, Y195*TauxContractuel/BaseJour, 0))</f>
        <v>0</v>
      </c>
      <c r="AC195" s="7">
        <f>IF(OR(W195="", W195&gt;Periode_Fin), "", IF(Y195&gt;0, Y195*AA195/BaseJour, 0))</f>
        <v>0</v>
      </c>
      <c r="AD195" s="7">
        <f>IF(AB195="","", AB195-AC195)</f>
        <v>0</v>
      </c>
    </row>
    <row r="196" spans="13:30">
      <c r="M196" s="4"/>
      <c r="W196" s="4">
        <f>IF(W195="", "", W195+1)</f>
        <v>0</v>
      </c>
      <c r="X196" s="7">
        <f>IF(W196="", "", SUMIFS(Mov_Monts, Mov_Codes, Assoc_Sel, Mov_Dates, W196))</f>
        <v>0</v>
      </c>
      <c r="Y196" s="7">
        <f>IF(W195="","", Y195 + SUMIFS(Mov_Monts, Mov_Codes, Assoc_Sel, Mov_Dates, W196))</f>
        <v>0</v>
      </c>
      <c r="Z196" s="5">
        <f>IF(W196="", "", LOOKUP(W196, Cap_Debuts, Cap_Taux))</f>
        <v>0</v>
      </c>
      <c r="AA196" s="5">
        <f>IF(W196="", "", IF(Y196&gt;0, MIN(TauxContractuel, Z196), 0))</f>
        <v>0</v>
      </c>
      <c r="AB196" s="7">
        <f>IF(OR(W196="", W196&gt;Periode_Fin), "", IF(Y196&gt;0, Y196*TauxContractuel/BaseJour, 0))</f>
        <v>0</v>
      </c>
      <c r="AC196" s="7">
        <f>IF(OR(W196="", W196&gt;Periode_Fin), "", IF(Y196&gt;0, Y196*AA196/BaseJour, 0))</f>
        <v>0</v>
      </c>
      <c r="AD196" s="7">
        <f>IF(AB196="","", AB196-AC196)</f>
        <v>0</v>
      </c>
    </row>
    <row r="197" spans="13:30">
      <c r="M197" s="4"/>
      <c r="W197" s="4">
        <f>IF(W196="", "", W196+1)</f>
        <v>0</v>
      </c>
      <c r="X197" s="7">
        <f>IF(W197="", "", SUMIFS(Mov_Monts, Mov_Codes, Assoc_Sel, Mov_Dates, W197))</f>
        <v>0</v>
      </c>
      <c r="Y197" s="7">
        <f>IF(W196="","", Y196 + SUMIFS(Mov_Monts, Mov_Codes, Assoc_Sel, Mov_Dates, W197))</f>
        <v>0</v>
      </c>
      <c r="Z197" s="5">
        <f>IF(W197="", "", LOOKUP(W197, Cap_Debuts, Cap_Taux))</f>
        <v>0</v>
      </c>
      <c r="AA197" s="5">
        <f>IF(W197="", "", IF(Y197&gt;0, MIN(TauxContractuel, Z197), 0))</f>
        <v>0</v>
      </c>
      <c r="AB197" s="7">
        <f>IF(OR(W197="", W197&gt;Periode_Fin), "", IF(Y197&gt;0, Y197*TauxContractuel/BaseJour, 0))</f>
        <v>0</v>
      </c>
      <c r="AC197" s="7">
        <f>IF(OR(W197="", W197&gt;Periode_Fin), "", IF(Y197&gt;0, Y197*AA197/BaseJour, 0))</f>
        <v>0</v>
      </c>
      <c r="AD197" s="7">
        <f>IF(AB197="","", AB197-AC197)</f>
        <v>0</v>
      </c>
    </row>
    <row r="198" spans="13:30">
      <c r="M198" s="4"/>
      <c r="W198" s="4">
        <f>IF(W197="", "", W197+1)</f>
        <v>0</v>
      </c>
      <c r="X198" s="7">
        <f>IF(W198="", "", SUMIFS(Mov_Monts, Mov_Codes, Assoc_Sel, Mov_Dates, W198))</f>
        <v>0</v>
      </c>
      <c r="Y198" s="7">
        <f>IF(W197="","", Y197 + SUMIFS(Mov_Monts, Mov_Codes, Assoc_Sel, Mov_Dates, W198))</f>
        <v>0</v>
      </c>
      <c r="Z198" s="5">
        <f>IF(W198="", "", LOOKUP(W198, Cap_Debuts, Cap_Taux))</f>
        <v>0</v>
      </c>
      <c r="AA198" s="5">
        <f>IF(W198="", "", IF(Y198&gt;0, MIN(TauxContractuel, Z198), 0))</f>
        <v>0</v>
      </c>
      <c r="AB198" s="7">
        <f>IF(OR(W198="", W198&gt;Periode_Fin), "", IF(Y198&gt;0, Y198*TauxContractuel/BaseJour, 0))</f>
        <v>0</v>
      </c>
      <c r="AC198" s="7">
        <f>IF(OR(W198="", W198&gt;Periode_Fin), "", IF(Y198&gt;0, Y198*AA198/BaseJour, 0))</f>
        <v>0</v>
      </c>
      <c r="AD198" s="7">
        <f>IF(AB198="","", AB198-AC198)</f>
        <v>0</v>
      </c>
    </row>
    <row r="199" spans="13:30">
      <c r="M199" s="4"/>
      <c r="W199" s="4">
        <f>IF(W198="", "", W198+1)</f>
        <v>0</v>
      </c>
      <c r="X199" s="7">
        <f>IF(W199="", "", SUMIFS(Mov_Monts, Mov_Codes, Assoc_Sel, Mov_Dates, W199))</f>
        <v>0</v>
      </c>
      <c r="Y199" s="7">
        <f>IF(W198="","", Y198 + SUMIFS(Mov_Monts, Mov_Codes, Assoc_Sel, Mov_Dates, W199))</f>
        <v>0</v>
      </c>
      <c r="Z199" s="5">
        <f>IF(W199="", "", LOOKUP(W199, Cap_Debuts, Cap_Taux))</f>
        <v>0</v>
      </c>
      <c r="AA199" s="5">
        <f>IF(W199="", "", IF(Y199&gt;0, MIN(TauxContractuel, Z199), 0))</f>
        <v>0</v>
      </c>
      <c r="AB199" s="7">
        <f>IF(OR(W199="", W199&gt;Periode_Fin), "", IF(Y199&gt;0, Y199*TauxContractuel/BaseJour, 0))</f>
        <v>0</v>
      </c>
      <c r="AC199" s="7">
        <f>IF(OR(W199="", W199&gt;Periode_Fin), "", IF(Y199&gt;0, Y199*AA199/BaseJour, 0))</f>
        <v>0</v>
      </c>
      <c r="AD199" s="7">
        <f>IF(AB199="","", AB199-AC199)</f>
        <v>0</v>
      </c>
    </row>
    <row r="200" spans="13:30">
      <c r="M200" s="4"/>
      <c r="W200" s="4">
        <f>IF(W199="", "", W199+1)</f>
        <v>0</v>
      </c>
      <c r="X200" s="7">
        <f>IF(W200="", "", SUMIFS(Mov_Monts, Mov_Codes, Assoc_Sel, Mov_Dates, W200))</f>
        <v>0</v>
      </c>
      <c r="Y200" s="7">
        <f>IF(W199="","", Y199 + SUMIFS(Mov_Monts, Mov_Codes, Assoc_Sel, Mov_Dates, W200))</f>
        <v>0</v>
      </c>
      <c r="Z200" s="5">
        <f>IF(W200="", "", LOOKUP(W200, Cap_Debuts, Cap_Taux))</f>
        <v>0</v>
      </c>
      <c r="AA200" s="5">
        <f>IF(W200="", "", IF(Y200&gt;0, MIN(TauxContractuel, Z200), 0))</f>
        <v>0</v>
      </c>
      <c r="AB200" s="7">
        <f>IF(OR(W200="", W200&gt;Periode_Fin), "", IF(Y200&gt;0, Y200*TauxContractuel/BaseJour, 0))</f>
        <v>0</v>
      </c>
      <c r="AC200" s="7">
        <f>IF(OR(W200="", W200&gt;Periode_Fin), "", IF(Y200&gt;0, Y200*AA200/BaseJour, 0))</f>
        <v>0</v>
      </c>
      <c r="AD200" s="7">
        <f>IF(AB200="","", AB200-AC200)</f>
        <v>0</v>
      </c>
    </row>
    <row r="201" spans="13:30">
      <c r="M201" s="4"/>
      <c r="W201" s="4">
        <f>IF(W200="", "", W200+1)</f>
        <v>0</v>
      </c>
      <c r="X201" s="7">
        <f>IF(W201="", "", SUMIFS(Mov_Monts, Mov_Codes, Assoc_Sel, Mov_Dates, W201))</f>
        <v>0</v>
      </c>
      <c r="Y201" s="7">
        <f>IF(W200="","", Y200 + SUMIFS(Mov_Monts, Mov_Codes, Assoc_Sel, Mov_Dates, W201))</f>
        <v>0</v>
      </c>
      <c r="Z201" s="5">
        <f>IF(W201="", "", LOOKUP(W201, Cap_Debuts, Cap_Taux))</f>
        <v>0</v>
      </c>
      <c r="AA201" s="5">
        <f>IF(W201="", "", IF(Y201&gt;0, MIN(TauxContractuel, Z201), 0))</f>
        <v>0</v>
      </c>
      <c r="AB201" s="7">
        <f>IF(OR(W201="", W201&gt;Periode_Fin), "", IF(Y201&gt;0, Y201*TauxContractuel/BaseJour, 0))</f>
        <v>0</v>
      </c>
      <c r="AC201" s="7">
        <f>IF(OR(W201="", W201&gt;Periode_Fin), "", IF(Y201&gt;0, Y201*AA201/BaseJour, 0))</f>
        <v>0</v>
      </c>
      <c r="AD201" s="7">
        <f>IF(AB201="","", AB201-AC201)</f>
        <v>0</v>
      </c>
    </row>
    <row r="202" spans="13:30">
      <c r="M202" s="4"/>
      <c r="W202" s="4">
        <f>IF(W201="", "", W201+1)</f>
        <v>0</v>
      </c>
      <c r="X202" s="7">
        <f>IF(W202="", "", SUMIFS(Mov_Monts, Mov_Codes, Assoc_Sel, Mov_Dates, W202))</f>
        <v>0</v>
      </c>
      <c r="Y202" s="7">
        <f>IF(W201="","", Y201 + SUMIFS(Mov_Monts, Mov_Codes, Assoc_Sel, Mov_Dates, W202))</f>
        <v>0</v>
      </c>
      <c r="Z202" s="5">
        <f>IF(W202="", "", LOOKUP(W202, Cap_Debuts, Cap_Taux))</f>
        <v>0</v>
      </c>
      <c r="AA202" s="5">
        <f>IF(W202="", "", IF(Y202&gt;0, MIN(TauxContractuel, Z202), 0))</f>
        <v>0</v>
      </c>
      <c r="AB202" s="7">
        <f>IF(OR(W202="", W202&gt;Periode_Fin), "", IF(Y202&gt;0, Y202*TauxContractuel/BaseJour, 0))</f>
        <v>0</v>
      </c>
      <c r="AC202" s="7">
        <f>IF(OR(W202="", W202&gt;Periode_Fin), "", IF(Y202&gt;0, Y202*AA202/BaseJour, 0))</f>
        <v>0</v>
      </c>
      <c r="AD202" s="7">
        <f>IF(AB202="","", AB202-AC202)</f>
        <v>0</v>
      </c>
    </row>
    <row r="203" spans="13:30">
      <c r="M203" s="4"/>
      <c r="W203" s="4">
        <f>IF(W202="", "", W202+1)</f>
        <v>0</v>
      </c>
      <c r="X203" s="7">
        <f>IF(W203="", "", SUMIFS(Mov_Monts, Mov_Codes, Assoc_Sel, Mov_Dates, W203))</f>
        <v>0</v>
      </c>
      <c r="Y203" s="7">
        <f>IF(W202="","", Y202 + SUMIFS(Mov_Monts, Mov_Codes, Assoc_Sel, Mov_Dates, W203))</f>
        <v>0</v>
      </c>
      <c r="Z203" s="5">
        <f>IF(W203="", "", LOOKUP(W203, Cap_Debuts, Cap_Taux))</f>
        <v>0</v>
      </c>
      <c r="AA203" s="5">
        <f>IF(W203="", "", IF(Y203&gt;0, MIN(TauxContractuel, Z203), 0))</f>
        <v>0</v>
      </c>
      <c r="AB203" s="7">
        <f>IF(OR(W203="", W203&gt;Periode_Fin), "", IF(Y203&gt;0, Y203*TauxContractuel/BaseJour, 0))</f>
        <v>0</v>
      </c>
      <c r="AC203" s="7">
        <f>IF(OR(W203="", W203&gt;Periode_Fin), "", IF(Y203&gt;0, Y203*AA203/BaseJour, 0))</f>
        <v>0</v>
      </c>
      <c r="AD203" s="7">
        <f>IF(AB203="","", AB203-AC203)</f>
        <v>0</v>
      </c>
    </row>
    <row r="204" spans="13:30">
      <c r="M204" s="4"/>
      <c r="W204" s="4">
        <f>IF(W203="", "", W203+1)</f>
        <v>0</v>
      </c>
      <c r="X204" s="7">
        <f>IF(W204="", "", SUMIFS(Mov_Monts, Mov_Codes, Assoc_Sel, Mov_Dates, W204))</f>
        <v>0</v>
      </c>
      <c r="Y204" s="7">
        <f>IF(W203="","", Y203 + SUMIFS(Mov_Monts, Mov_Codes, Assoc_Sel, Mov_Dates, W204))</f>
        <v>0</v>
      </c>
      <c r="Z204" s="5">
        <f>IF(W204="", "", LOOKUP(W204, Cap_Debuts, Cap_Taux))</f>
        <v>0</v>
      </c>
      <c r="AA204" s="5">
        <f>IF(W204="", "", IF(Y204&gt;0, MIN(TauxContractuel, Z204), 0))</f>
        <v>0</v>
      </c>
      <c r="AB204" s="7">
        <f>IF(OR(W204="", W204&gt;Periode_Fin), "", IF(Y204&gt;0, Y204*TauxContractuel/BaseJour, 0))</f>
        <v>0</v>
      </c>
      <c r="AC204" s="7">
        <f>IF(OR(W204="", W204&gt;Periode_Fin), "", IF(Y204&gt;0, Y204*AA204/BaseJour, 0))</f>
        <v>0</v>
      </c>
      <c r="AD204" s="7">
        <f>IF(AB204="","", AB204-AC204)</f>
        <v>0</v>
      </c>
    </row>
    <row r="205" spans="13:30">
      <c r="M205" s="4"/>
      <c r="W205" s="4">
        <f>IF(W204="", "", W204+1)</f>
        <v>0</v>
      </c>
      <c r="X205" s="7">
        <f>IF(W205="", "", SUMIFS(Mov_Monts, Mov_Codes, Assoc_Sel, Mov_Dates, W205))</f>
        <v>0</v>
      </c>
      <c r="Y205" s="7">
        <f>IF(W204="","", Y204 + SUMIFS(Mov_Monts, Mov_Codes, Assoc_Sel, Mov_Dates, W205))</f>
        <v>0</v>
      </c>
      <c r="Z205" s="5">
        <f>IF(W205="", "", LOOKUP(W205, Cap_Debuts, Cap_Taux))</f>
        <v>0</v>
      </c>
      <c r="AA205" s="5">
        <f>IF(W205="", "", IF(Y205&gt;0, MIN(TauxContractuel, Z205), 0))</f>
        <v>0</v>
      </c>
      <c r="AB205" s="7">
        <f>IF(OR(W205="", W205&gt;Periode_Fin), "", IF(Y205&gt;0, Y205*TauxContractuel/BaseJour, 0))</f>
        <v>0</v>
      </c>
      <c r="AC205" s="7">
        <f>IF(OR(W205="", W205&gt;Periode_Fin), "", IF(Y205&gt;0, Y205*AA205/BaseJour, 0))</f>
        <v>0</v>
      </c>
      <c r="AD205" s="7">
        <f>IF(AB205="","", AB205-AC205)</f>
        <v>0</v>
      </c>
    </row>
    <row r="206" spans="13:30">
      <c r="M206" s="4"/>
      <c r="W206" s="4">
        <f>IF(W205="", "", W205+1)</f>
        <v>0</v>
      </c>
      <c r="X206" s="7">
        <f>IF(W206="", "", SUMIFS(Mov_Monts, Mov_Codes, Assoc_Sel, Mov_Dates, W206))</f>
        <v>0</v>
      </c>
      <c r="Y206" s="7">
        <f>IF(W205="","", Y205 + SUMIFS(Mov_Monts, Mov_Codes, Assoc_Sel, Mov_Dates, W206))</f>
        <v>0</v>
      </c>
      <c r="Z206" s="5">
        <f>IF(W206="", "", LOOKUP(W206, Cap_Debuts, Cap_Taux))</f>
        <v>0</v>
      </c>
      <c r="AA206" s="5">
        <f>IF(W206="", "", IF(Y206&gt;0, MIN(TauxContractuel, Z206), 0))</f>
        <v>0</v>
      </c>
      <c r="AB206" s="7">
        <f>IF(OR(W206="", W206&gt;Periode_Fin), "", IF(Y206&gt;0, Y206*TauxContractuel/BaseJour, 0))</f>
        <v>0</v>
      </c>
      <c r="AC206" s="7">
        <f>IF(OR(W206="", W206&gt;Periode_Fin), "", IF(Y206&gt;0, Y206*AA206/BaseJour, 0))</f>
        <v>0</v>
      </c>
      <c r="AD206" s="7">
        <f>IF(AB206="","", AB206-AC206)</f>
        <v>0</v>
      </c>
    </row>
    <row r="207" spans="13:30">
      <c r="M207" s="4"/>
      <c r="W207" s="4">
        <f>IF(W206="", "", W206+1)</f>
        <v>0</v>
      </c>
      <c r="X207" s="7">
        <f>IF(W207="", "", SUMIFS(Mov_Monts, Mov_Codes, Assoc_Sel, Mov_Dates, W207))</f>
        <v>0</v>
      </c>
      <c r="Y207" s="7">
        <f>IF(W206="","", Y206 + SUMIFS(Mov_Monts, Mov_Codes, Assoc_Sel, Mov_Dates, W207))</f>
        <v>0</v>
      </c>
      <c r="Z207" s="5">
        <f>IF(W207="", "", LOOKUP(W207, Cap_Debuts, Cap_Taux))</f>
        <v>0</v>
      </c>
      <c r="AA207" s="5">
        <f>IF(W207="", "", IF(Y207&gt;0, MIN(TauxContractuel, Z207), 0))</f>
        <v>0</v>
      </c>
      <c r="AB207" s="7">
        <f>IF(OR(W207="", W207&gt;Periode_Fin), "", IF(Y207&gt;0, Y207*TauxContractuel/BaseJour, 0))</f>
        <v>0</v>
      </c>
      <c r="AC207" s="7">
        <f>IF(OR(W207="", W207&gt;Periode_Fin), "", IF(Y207&gt;0, Y207*AA207/BaseJour, 0))</f>
        <v>0</v>
      </c>
      <c r="AD207" s="7">
        <f>IF(AB207="","", AB207-AC207)</f>
        <v>0</v>
      </c>
    </row>
    <row r="208" spans="13:30">
      <c r="M208" s="4"/>
      <c r="W208" s="4">
        <f>IF(W207="", "", W207+1)</f>
        <v>0</v>
      </c>
      <c r="X208" s="7">
        <f>IF(W208="", "", SUMIFS(Mov_Monts, Mov_Codes, Assoc_Sel, Mov_Dates, W208))</f>
        <v>0</v>
      </c>
      <c r="Y208" s="7">
        <f>IF(W207="","", Y207 + SUMIFS(Mov_Monts, Mov_Codes, Assoc_Sel, Mov_Dates, W208))</f>
        <v>0</v>
      </c>
      <c r="Z208" s="5">
        <f>IF(W208="", "", LOOKUP(W208, Cap_Debuts, Cap_Taux))</f>
        <v>0</v>
      </c>
      <c r="AA208" s="5">
        <f>IF(W208="", "", IF(Y208&gt;0, MIN(TauxContractuel, Z208), 0))</f>
        <v>0</v>
      </c>
      <c r="AB208" s="7">
        <f>IF(OR(W208="", W208&gt;Periode_Fin), "", IF(Y208&gt;0, Y208*TauxContractuel/BaseJour, 0))</f>
        <v>0</v>
      </c>
      <c r="AC208" s="7">
        <f>IF(OR(W208="", W208&gt;Periode_Fin), "", IF(Y208&gt;0, Y208*AA208/BaseJour, 0))</f>
        <v>0</v>
      </c>
      <c r="AD208" s="7">
        <f>IF(AB208="","", AB208-AC208)</f>
        <v>0</v>
      </c>
    </row>
    <row r="209" spans="13:30">
      <c r="M209" s="4"/>
      <c r="W209" s="4">
        <f>IF(W208="", "", W208+1)</f>
        <v>0</v>
      </c>
      <c r="X209" s="7">
        <f>IF(W209="", "", SUMIFS(Mov_Monts, Mov_Codes, Assoc_Sel, Mov_Dates, W209))</f>
        <v>0</v>
      </c>
      <c r="Y209" s="7">
        <f>IF(W208="","", Y208 + SUMIFS(Mov_Monts, Mov_Codes, Assoc_Sel, Mov_Dates, W209))</f>
        <v>0</v>
      </c>
      <c r="Z209" s="5">
        <f>IF(W209="", "", LOOKUP(W209, Cap_Debuts, Cap_Taux))</f>
        <v>0</v>
      </c>
      <c r="AA209" s="5">
        <f>IF(W209="", "", IF(Y209&gt;0, MIN(TauxContractuel, Z209), 0))</f>
        <v>0</v>
      </c>
      <c r="AB209" s="7">
        <f>IF(OR(W209="", W209&gt;Periode_Fin), "", IF(Y209&gt;0, Y209*TauxContractuel/BaseJour, 0))</f>
        <v>0</v>
      </c>
      <c r="AC209" s="7">
        <f>IF(OR(W209="", W209&gt;Periode_Fin), "", IF(Y209&gt;0, Y209*AA209/BaseJour, 0))</f>
        <v>0</v>
      </c>
      <c r="AD209" s="7">
        <f>IF(AB209="","", AB209-AC209)</f>
        <v>0</v>
      </c>
    </row>
    <row r="210" spans="13:30">
      <c r="M210" s="4"/>
      <c r="W210" s="4">
        <f>IF(W209="", "", W209+1)</f>
        <v>0</v>
      </c>
      <c r="X210" s="7">
        <f>IF(W210="", "", SUMIFS(Mov_Monts, Mov_Codes, Assoc_Sel, Mov_Dates, W210))</f>
        <v>0</v>
      </c>
      <c r="Y210" s="7">
        <f>IF(W209="","", Y209 + SUMIFS(Mov_Monts, Mov_Codes, Assoc_Sel, Mov_Dates, W210))</f>
        <v>0</v>
      </c>
      <c r="Z210" s="5">
        <f>IF(W210="", "", LOOKUP(W210, Cap_Debuts, Cap_Taux))</f>
        <v>0</v>
      </c>
      <c r="AA210" s="5">
        <f>IF(W210="", "", IF(Y210&gt;0, MIN(TauxContractuel, Z210), 0))</f>
        <v>0</v>
      </c>
      <c r="AB210" s="7">
        <f>IF(OR(W210="", W210&gt;Periode_Fin), "", IF(Y210&gt;0, Y210*TauxContractuel/BaseJour, 0))</f>
        <v>0</v>
      </c>
      <c r="AC210" s="7">
        <f>IF(OR(W210="", W210&gt;Periode_Fin), "", IF(Y210&gt;0, Y210*AA210/BaseJour, 0))</f>
        <v>0</v>
      </c>
      <c r="AD210" s="7">
        <f>IF(AB210="","", AB210-AC210)</f>
        <v>0</v>
      </c>
    </row>
    <row r="211" spans="13:30">
      <c r="M211" s="4"/>
      <c r="W211" s="4">
        <f>IF(W210="", "", W210+1)</f>
        <v>0</v>
      </c>
      <c r="X211" s="7">
        <f>IF(W211="", "", SUMIFS(Mov_Monts, Mov_Codes, Assoc_Sel, Mov_Dates, W211))</f>
        <v>0</v>
      </c>
      <c r="Y211" s="7">
        <f>IF(W210="","", Y210 + SUMIFS(Mov_Monts, Mov_Codes, Assoc_Sel, Mov_Dates, W211))</f>
        <v>0</v>
      </c>
      <c r="Z211" s="5">
        <f>IF(W211="", "", LOOKUP(W211, Cap_Debuts, Cap_Taux))</f>
        <v>0</v>
      </c>
      <c r="AA211" s="5">
        <f>IF(W211="", "", IF(Y211&gt;0, MIN(TauxContractuel, Z211), 0))</f>
        <v>0</v>
      </c>
      <c r="AB211" s="7">
        <f>IF(OR(W211="", W211&gt;Periode_Fin), "", IF(Y211&gt;0, Y211*TauxContractuel/BaseJour, 0))</f>
        <v>0</v>
      </c>
      <c r="AC211" s="7">
        <f>IF(OR(W211="", W211&gt;Periode_Fin), "", IF(Y211&gt;0, Y211*AA211/BaseJour, 0))</f>
        <v>0</v>
      </c>
      <c r="AD211" s="7">
        <f>IF(AB211="","", AB211-AC211)</f>
        <v>0</v>
      </c>
    </row>
    <row r="212" spans="13:30">
      <c r="M212" s="4"/>
      <c r="W212" s="4">
        <f>IF(W211="", "", W211+1)</f>
        <v>0</v>
      </c>
      <c r="X212" s="7">
        <f>IF(W212="", "", SUMIFS(Mov_Monts, Mov_Codes, Assoc_Sel, Mov_Dates, W212))</f>
        <v>0</v>
      </c>
      <c r="Y212" s="7">
        <f>IF(W211="","", Y211 + SUMIFS(Mov_Monts, Mov_Codes, Assoc_Sel, Mov_Dates, W212))</f>
        <v>0</v>
      </c>
      <c r="Z212" s="5">
        <f>IF(W212="", "", LOOKUP(W212, Cap_Debuts, Cap_Taux))</f>
        <v>0</v>
      </c>
      <c r="AA212" s="5">
        <f>IF(W212="", "", IF(Y212&gt;0, MIN(TauxContractuel, Z212), 0))</f>
        <v>0</v>
      </c>
      <c r="AB212" s="7">
        <f>IF(OR(W212="", W212&gt;Periode_Fin), "", IF(Y212&gt;0, Y212*TauxContractuel/BaseJour, 0))</f>
        <v>0</v>
      </c>
      <c r="AC212" s="7">
        <f>IF(OR(W212="", W212&gt;Periode_Fin), "", IF(Y212&gt;0, Y212*AA212/BaseJour, 0))</f>
        <v>0</v>
      </c>
      <c r="AD212" s="7">
        <f>IF(AB212="","", AB212-AC212)</f>
        <v>0</v>
      </c>
    </row>
    <row r="213" spans="13:30">
      <c r="M213" s="4"/>
      <c r="W213" s="4">
        <f>IF(W212="", "", W212+1)</f>
        <v>0</v>
      </c>
      <c r="X213" s="7">
        <f>IF(W213="", "", SUMIFS(Mov_Monts, Mov_Codes, Assoc_Sel, Mov_Dates, W213))</f>
        <v>0</v>
      </c>
      <c r="Y213" s="7">
        <f>IF(W212="","", Y212 + SUMIFS(Mov_Monts, Mov_Codes, Assoc_Sel, Mov_Dates, W213))</f>
        <v>0</v>
      </c>
      <c r="Z213" s="5">
        <f>IF(W213="", "", LOOKUP(W213, Cap_Debuts, Cap_Taux))</f>
        <v>0</v>
      </c>
      <c r="AA213" s="5">
        <f>IF(W213="", "", IF(Y213&gt;0, MIN(TauxContractuel, Z213), 0))</f>
        <v>0</v>
      </c>
      <c r="AB213" s="7">
        <f>IF(OR(W213="", W213&gt;Periode_Fin), "", IF(Y213&gt;0, Y213*TauxContractuel/BaseJour, 0))</f>
        <v>0</v>
      </c>
      <c r="AC213" s="7">
        <f>IF(OR(W213="", W213&gt;Periode_Fin), "", IF(Y213&gt;0, Y213*AA213/BaseJour, 0))</f>
        <v>0</v>
      </c>
      <c r="AD213" s="7">
        <f>IF(AB213="","", AB213-AC213)</f>
        <v>0</v>
      </c>
    </row>
    <row r="214" spans="13:30">
      <c r="M214" s="4"/>
      <c r="W214" s="4">
        <f>IF(W213="", "", W213+1)</f>
        <v>0</v>
      </c>
      <c r="X214" s="7">
        <f>IF(W214="", "", SUMIFS(Mov_Monts, Mov_Codes, Assoc_Sel, Mov_Dates, W214))</f>
        <v>0</v>
      </c>
      <c r="Y214" s="7">
        <f>IF(W213="","", Y213 + SUMIFS(Mov_Monts, Mov_Codes, Assoc_Sel, Mov_Dates, W214))</f>
        <v>0</v>
      </c>
      <c r="Z214" s="5">
        <f>IF(W214="", "", LOOKUP(W214, Cap_Debuts, Cap_Taux))</f>
        <v>0</v>
      </c>
      <c r="AA214" s="5">
        <f>IF(W214="", "", IF(Y214&gt;0, MIN(TauxContractuel, Z214), 0))</f>
        <v>0</v>
      </c>
      <c r="AB214" s="7">
        <f>IF(OR(W214="", W214&gt;Periode_Fin), "", IF(Y214&gt;0, Y214*TauxContractuel/BaseJour, 0))</f>
        <v>0</v>
      </c>
      <c r="AC214" s="7">
        <f>IF(OR(W214="", W214&gt;Periode_Fin), "", IF(Y214&gt;0, Y214*AA214/BaseJour, 0))</f>
        <v>0</v>
      </c>
      <c r="AD214" s="7">
        <f>IF(AB214="","", AB214-AC214)</f>
        <v>0</v>
      </c>
    </row>
    <row r="215" spans="13:30">
      <c r="M215" s="4"/>
      <c r="W215" s="4">
        <f>IF(W214="", "", W214+1)</f>
        <v>0</v>
      </c>
      <c r="X215" s="7">
        <f>IF(W215="", "", SUMIFS(Mov_Monts, Mov_Codes, Assoc_Sel, Mov_Dates, W215))</f>
        <v>0</v>
      </c>
      <c r="Y215" s="7">
        <f>IF(W214="","", Y214 + SUMIFS(Mov_Monts, Mov_Codes, Assoc_Sel, Mov_Dates, W215))</f>
        <v>0</v>
      </c>
      <c r="Z215" s="5">
        <f>IF(W215="", "", LOOKUP(W215, Cap_Debuts, Cap_Taux))</f>
        <v>0</v>
      </c>
      <c r="AA215" s="5">
        <f>IF(W215="", "", IF(Y215&gt;0, MIN(TauxContractuel, Z215), 0))</f>
        <v>0</v>
      </c>
      <c r="AB215" s="7">
        <f>IF(OR(W215="", W215&gt;Periode_Fin), "", IF(Y215&gt;0, Y215*TauxContractuel/BaseJour, 0))</f>
        <v>0</v>
      </c>
      <c r="AC215" s="7">
        <f>IF(OR(W215="", W215&gt;Periode_Fin), "", IF(Y215&gt;0, Y215*AA215/BaseJour, 0))</f>
        <v>0</v>
      </c>
      <c r="AD215" s="7">
        <f>IF(AB215="","", AB215-AC215)</f>
        <v>0</v>
      </c>
    </row>
    <row r="216" spans="13:30">
      <c r="M216" s="4"/>
      <c r="W216" s="4">
        <f>IF(W215="", "", W215+1)</f>
        <v>0</v>
      </c>
      <c r="X216" s="7">
        <f>IF(W216="", "", SUMIFS(Mov_Monts, Mov_Codes, Assoc_Sel, Mov_Dates, W216))</f>
        <v>0</v>
      </c>
      <c r="Y216" s="7">
        <f>IF(W215="","", Y215 + SUMIFS(Mov_Monts, Mov_Codes, Assoc_Sel, Mov_Dates, W216))</f>
        <v>0</v>
      </c>
      <c r="Z216" s="5">
        <f>IF(W216="", "", LOOKUP(W216, Cap_Debuts, Cap_Taux))</f>
        <v>0</v>
      </c>
      <c r="AA216" s="5">
        <f>IF(W216="", "", IF(Y216&gt;0, MIN(TauxContractuel, Z216), 0))</f>
        <v>0</v>
      </c>
      <c r="AB216" s="7">
        <f>IF(OR(W216="", W216&gt;Periode_Fin), "", IF(Y216&gt;0, Y216*TauxContractuel/BaseJour, 0))</f>
        <v>0</v>
      </c>
      <c r="AC216" s="7">
        <f>IF(OR(W216="", W216&gt;Periode_Fin), "", IF(Y216&gt;0, Y216*AA216/BaseJour, 0))</f>
        <v>0</v>
      </c>
      <c r="AD216" s="7">
        <f>IF(AB216="","", AB216-AC216)</f>
        <v>0</v>
      </c>
    </row>
    <row r="217" spans="13:30">
      <c r="M217" s="4"/>
      <c r="W217" s="4">
        <f>IF(W216="", "", W216+1)</f>
        <v>0</v>
      </c>
      <c r="X217" s="7">
        <f>IF(W217="", "", SUMIFS(Mov_Monts, Mov_Codes, Assoc_Sel, Mov_Dates, W217))</f>
        <v>0</v>
      </c>
      <c r="Y217" s="7">
        <f>IF(W216="","", Y216 + SUMIFS(Mov_Monts, Mov_Codes, Assoc_Sel, Mov_Dates, W217))</f>
        <v>0</v>
      </c>
      <c r="Z217" s="5">
        <f>IF(W217="", "", LOOKUP(W217, Cap_Debuts, Cap_Taux))</f>
        <v>0</v>
      </c>
      <c r="AA217" s="5">
        <f>IF(W217="", "", IF(Y217&gt;0, MIN(TauxContractuel, Z217), 0))</f>
        <v>0</v>
      </c>
      <c r="AB217" s="7">
        <f>IF(OR(W217="", W217&gt;Periode_Fin), "", IF(Y217&gt;0, Y217*TauxContractuel/BaseJour, 0))</f>
        <v>0</v>
      </c>
      <c r="AC217" s="7">
        <f>IF(OR(W217="", W217&gt;Periode_Fin), "", IF(Y217&gt;0, Y217*AA217/BaseJour, 0))</f>
        <v>0</v>
      </c>
      <c r="AD217" s="7">
        <f>IF(AB217="","", AB217-AC217)</f>
        <v>0</v>
      </c>
    </row>
    <row r="218" spans="13:30">
      <c r="M218" s="4"/>
      <c r="W218" s="4">
        <f>IF(W217="", "", W217+1)</f>
        <v>0</v>
      </c>
      <c r="X218" s="7">
        <f>IF(W218="", "", SUMIFS(Mov_Monts, Mov_Codes, Assoc_Sel, Mov_Dates, W218))</f>
        <v>0</v>
      </c>
      <c r="Y218" s="7">
        <f>IF(W217="","", Y217 + SUMIFS(Mov_Monts, Mov_Codes, Assoc_Sel, Mov_Dates, W218))</f>
        <v>0</v>
      </c>
      <c r="Z218" s="5">
        <f>IF(W218="", "", LOOKUP(W218, Cap_Debuts, Cap_Taux))</f>
        <v>0</v>
      </c>
      <c r="AA218" s="5">
        <f>IF(W218="", "", IF(Y218&gt;0, MIN(TauxContractuel, Z218), 0))</f>
        <v>0</v>
      </c>
      <c r="AB218" s="7">
        <f>IF(OR(W218="", W218&gt;Periode_Fin), "", IF(Y218&gt;0, Y218*TauxContractuel/BaseJour, 0))</f>
        <v>0</v>
      </c>
      <c r="AC218" s="7">
        <f>IF(OR(W218="", W218&gt;Periode_Fin), "", IF(Y218&gt;0, Y218*AA218/BaseJour, 0))</f>
        <v>0</v>
      </c>
      <c r="AD218" s="7">
        <f>IF(AB218="","", AB218-AC218)</f>
        <v>0</v>
      </c>
    </row>
    <row r="219" spans="13:30">
      <c r="M219" s="4"/>
      <c r="W219" s="4">
        <f>IF(W218="", "", W218+1)</f>
        <v>0</v>
      </c>
      <c r="X219" s="7">
        <f>IF(W219="", "", SUMIFS(Mov_Monts, Mov_Codes, Assoc_Sel, Mov_Dates, W219))</f>
        <v>0</v>
      </c>
      <c r="Y219" s="7">
        <f>IF(W218="","", Y218 + SUMIFS(Mov_Monts, Mov_Codes, Assoc_Sel, Mov_Dates, W219))</f>
        <v>0</v>
      </c>
      <c r="Z219" s="5">
        <f>IF(W219="", "", LOOKUP(W219, Cap_Debuts, Cap_Taux))</f>
        <v>0</v>
      </c>
      <c r="AA219" s="5">
        <f>IF(W219="", "", IF(Y219&gt;0, MIN(TauxContractuel, Z219), 0))</f>
        <v>0</v>
      </c>
      <c r="AB219" s="7">
        <f>IF(OR(W219="", W219&gt;Periode_Fin), "", IF(Y219&gt;0, Y219*TauxContractuel/BaseJour, 0))</f>
        <v>0</v>
      </c>
      <c r="AC219" s="7">
        <f>IF(OR(W219="", W219&gt;Periode_Fin), "", IF(Y219&gt;0, Y219*AA219/BaseJour, 0))</f>
        <v>0</v>
      </c>
      <c r="AD219" s="7">
        <f>IF(AB219="","", AB219-AC219)</f>
        <v>0</v>
      </c>
    </row>
    <row r="220" spans="13:30">
      <c r="M220" s="4"/>
      <c r="W220" s="4">
        <f>IF(W219="", "", W219+1)</f>
        <v>0</v>
      </c>
      <c r="X220" s="7">
        <f>IF(W220="", "", SUMIFS(Mov_Monts, Mov_Codes, Assoc_Sel, Mov_Dates, W220))</f>
        <v>0</v>
      </c>
      <c r="Y220" s="7">
        <f>IF(W219="","", Y219 + SUMIFS(Mov_Monts, Mov_Codes, Assoc_Sel, Mov_Dates, W220))</f>
        <v>0</v>
      </c>
      <c r="Z220" s="5">
        <f>IF(W220="", "", LOOKUP(W220, Cap_Debuts, Cap_Taux))</f>
        <v>0</v>
      </c>
      <c r="AA220" s="5">
        <f>IF(W220="", "", IF(Y220&gt;0, MIN(TauxContractuel, Z220), 0))</f>
        <v>0</v>
      </c>
      <c r="AB220" s="7">
        <f>IF(OR(W220="", W220&gt;Periode_Fin), "", IF(Y220&gt;0, Y220*TauxContractuel/BaseJour, 0))</f>
        <v>0</v>
      </c>
      <c r="AC220" s="7">
        <f>IF(OR(W220="", W220&gt;Periode_Fin), "", IF(Y220&gt;0, Y220*AA220/BaseJour, 0))</f>
        <v>0</v>
      </c>
      <c r="AD220" s="7">
        <f>IF(AB220="","", AB220-AC220)</f>
        <v>0</v>
      </c>
    </row>
    <row r="221" spans="13:30">
      <c r="M221" s="4"/>
      <c r="W221" s="4">
        <f>IF(W220="", "", W220+1)</f>
        <v>0</v>
      </c>
      <c r="X221" s="7">
        <f>IF(W221="", "", SUMIFS(Mov_Monts, Mov_Codes, Assoc_Sel, Mov_Dates, W221))</f>
        <v>0</v>
      </c>
      <c r="Y221" s="7">
        <f>IF(W220="","", Y220 + SUMIFS(Mov_Monts, Mov_Codes, Assoc_Sel, Mov_Dates, W221))</f>
        <v>0</v>
      </c>
      <c r="Z221" s="5">
        <f>IF(W221="", "", LOOKUP(W221, Cap_Debuts, Cap_Taux))</f>
        <v>0</v>
      </c>
      <c r="AA221" s="5">
        <f>IF(W221="", "", IF(Y221&gt;0, MIN(TauxContractuel, Z221), 0))</f>
        <v>0</v>
      </c>
      <c r="AB221" s="7">
        <f>IF(OR(W221="", W221&gt;Periode_Fin), "", IF(Y221&gt;0, Y221*TauxContractuel/BaseJour, 0))</f>
        <v>0</v>
      </c>
      <c r="AC221" s="7">
        <f>IF(OR(W221="", W221&gt;Periode_Fin), "", IF(Y221&gt;0, Y221*AA221/BaseJour, 0))</f>
        <v>0</v>
      </c>
      <c r="AD221" s="7">
        <f>IF(AB221="","", AB221-AC221)</f>
        <v>0</v>
      </c>
    </row>
    <row r="222" spans="13:30">
      <c r="M222" s="4"/>
      <c r="W222" s="4">
        <f>IF(W221="", "", W221+1)</f>
        <v>0</v>
      </c>
      <c r="X222" s="7">
        <f>IF(W222="", "", SUMIFS(Mov_Monts, Mov_Codes, Assoc_Sel, Mov_Dates, W222))</f>
        <v>0</v>
      </c>
      <c r="Y222" s="7">
        <f>IF(W221="","", Y221 + SUMIFS(Mov_Monts, Mov_Codes, Assoc_Sel, Mov_Dates, W222))</f>
        <v>0</v>
      </c>
      <c r="Z222" s="5">
        <f>IF(W222="", "", LOOKUP(W222, Cap_Debuts, Cap_Taux))</f>
        <v>0</v>
      </c>
      <c r="AA222" s="5">
        <f>IF(W222="", "", IF(Y222&gt;0, MIN(TauxContractuel, Z222), 0))</f>
        <v>0</v>
      </c>
      <c r="AB222" s="7">
        <f>IF(OR(W222="", W222&gt;Periode_Fin), "", IF(Y222&gt;0, Y222*TauxContractuel/BaseJour, 0))</f>
        <v>0</v>
      </c>
      <c r="AC222" s="7">
        <f>IF(OR(W222="", W222&gt;Periode_Fin), "", IF(Y222&gt;0, Y222*AA222/BaseJour, 0))</f>
        <v>0</v>
      </c>
      <c r="AD222" s="7">
        <f>IF(AB222="","", AB222-AC222)</f>
        <v>0</v>
      </c>
    </row>
    <row r="223" spans="13:30">
      <c r="M223" s="4"/>
      <c r="W223" s="4">
        <f>IF(W222="", "", W222+1)</f>
        <v>0</v>
      </c>
      <c r="X223" s="7">
        <f>IF(W223="", "", SUMIFS(Mov_Monts, Mov_Codes, Assoc_Sel, Mov_Dates, W223))</f>
        <v>0</v>
      </c>
      <c r="Y223" s="7">
        <f>IF(W222="","", Y222 + SUMIFS(Mov_Monts, Mov_Codes, Assoc_Sel, Mov_Dates, W223))</f>
        <v>0</v>
      </c>
      <c r="Z223" s="5">
        <f>IF(W223="", "", LOOKUP(W223, Cap_Debuts, Cap_Taux))</f>
        <v>0</v>
      </c>
      <c r="AA223" s="5">
        <f>IF(W223="", "", IF(Y223&gt;0, MIN(TauxContractuel, Z223), 0))</f>
        <v>0</v>
      </c>
      <c r="AB223" s="7">
        <f>IF(OR(W223="", W223&gt;Periode_Fin), "", IF(Y223&gt;0, Y223*TauxContractuel/BaseJour, 0))</f>
        <v>0</v>
      </c>
      <c r="AC223" s="7">
        <f>IF(OR(W223="", W223&gt;Periode_Fin), "", IF(Y223&gt;0, Y223*AA223/BaseJour, 0))</f>
        <v>0</v>
      </c>
      <c r="AD223" s="7">
        <f>IF(AB223="","", AB223-AC223)</f>
        <v>0</v>
      </c>
    </row>
    <row r="224" spans="13:30">
      <c r="M224" s="4"/>
      <c r="W224" s="4">
        <f>IF(W223="", "", W223+1)</f>
        <v>0</v>
      </c>
      <c r="X224" s="7">
        <f>IF(W224="", "", SUMIFS(Mov_Monts, Mov_Codes, Assoc_Sel, Mov_Dates, W224))</f>
        <v>0</v>
      </c>
      <c r="Y224" s="7">
        <f>IF(W223="","", Y223 + SUMIFS(Mov_Monts, Mov_Codes, Assoc_Sel, Mov_Dates, W224))</f>
        <v>0</v>
      </c>
      <c r="Z224" s="5">
        <f>IF(W224="", "", LOOKUP(W224, Cap_Debuts, Cap_Taux))</f>
        <v>0</v>
      </c>
      <c r="AA224" s="5">
        <f>IF(W224="", "", IF(Y224&gt;0, MIN(TauxContractuel, Z224), 0))</f>
        <v>0</v>
      </c>
      <c r="AB224" s="7">
        <f>IF(OR(W224="", W224&gt;Periode_Fin), "", IF(Y224&gt;0, Y224*TauxContractuel/BaseJour, 0))</f>
        <v>0</v>
      </c>
      <c r="AC224" s="7">
        <f>IF(OR(W224="", W224&gt;Periode_Fin), "", IF(Y224&gt;0, Y224*AA224/BaseJour, 0))</f>
        <v>0</v>
      </c>
      <c r="AD224" s="7">
        <f>IF(AB224="","", AB224-AC224)</f>
        <v>0</v>
      </c>
    </row>
    <row r="225" spans="13:30">
      <c r="M225" s="4"/>
      <c r="W225" s="4">
        <f>IF(W224="", "", W224+1)</f>
        <v>0</v>
      </c>
      <c r="X225" s="7">
        <f>IF(W225="", "", SUMIFS(Mov_Monts, Mov_Codes, Assoc_Sel, Mov_Dates, W225))</f>
        <v>0</v>
      </c>
      <c r="Y225" s="7">
        <f>IF(W224="","", Y224 + SUMIFS(Mov_Monts, Mov_Codes, Assoc_Sel, Mov_Dates, W225))</f>
        <v>0</v>
      </c>
      <c r="Z225" s="5">
        <f>IF(W225="", "", LOOKUP(W225, Cap_Debuts, Cap_Taux))</f>
        <v>0</v>
      </c>
      <c r="AA225" s="5">
        <f>IF(W225="", "", IF(Y225&gt;0, MIN(TauxContractuel, Z225), 0))</f>
        <v>0</v>
      </c>
      <c r="AB225" s="7">
        <f>IF(OR(W225="", W225&gt;Periode_Fin), "", IF(Y225&gt;0, Y225*TauxContractuel/BaseJour, 0))</f>
        <v>0</v>
      </c>
      <c r="AC225" s="7">
        <f>IF(OR(W225="", W225&gt;Periode_Fin), "", IF(Y225&gt;0, Y225*AA225/BaseJour, 0))</f>
        <v>0</v>
      </c>
      <c r="AD225" s="7">
        <f>IF(AB225="","", AB225-AC225)</f>
        <v>0</v>
      </c>
    </row>
    <row r="226" spans="13:30">
      <c r="M226" s="4"/>
      <c r="W226" s="4">
        <f>IF(W225="", "", W225+1)</f>
        <v>0</v>
      </c>
      <c r="X226" s="7">
        <f>IF(W226="", "", SUMIFS(Mov_Monts, Mov_Codes, Assoc_Sel, Mov_Dates, W226))</f>
        <v>0</v>
      </c>
      <c r="Y226" s="7">
        <f>IF(W225="","", Y225 + SUMIFS(Mov_Monts, Mov_Codes, Assoc_Sel, Mov_Dates, W226))</f>
        <v>0</v>
      </c>
      <c r="Z226" s="5">
        <f>IF(W226="", "", LOOKUP(W226, Cap_Debuts, Cap_Taux))</f>
        <v>0</v>
      </c>
      <c r="AA226" s="5">
        <f>IF(W226="", "", IF(Y226&gt;0, MIN(TauxContractuel, Z226), 0))</f>
        <v>0</v>
      </c>
      <c r="AB226" s="7">
        <f>IF(OR(W226="", W226&gt;Periode_Fin), "", IF(Y226&gt;0, Y226*TauxContractuel/BaseJour, 0))</f>
        <v>0</v>
      </c>
      <c r="AC226" s="7">
        <f>IF(OR(W226="", W226&gt;Periode_Fin), "", IF(Y226&gt;0, Y226*AA226/BaseJour, 0))</f>
        <v>0</v>
      </c>
      <c r="AD226" s="7">
        <f>IF(AB226="","", AB226-AC226)</f>
        <v>0</v>
      </c>
    </row>
    <row r="227" spans="13:30">
      <c r="M227" s="4"/>
      <c r="W227" s="4">
        <f>IF(W226="", "", W226+1)</f>
        <v>0</v>
      </c>
      <c r="X227" s="7">
        <f>IF(W227="", "", SUMIFS(Mov_Monts, Mov_Codes, Assoc_Sel, Mov_Dates, W227))</f>
        <v>0</v>
      </c>
      <c r="Y227" s="7">
        <f>IF(W226="","", Y226 + SUMIFS(Mov_Monts, Mov_Codes, Assoc_Sel, Mov_Dates, W227))</f>
        <v>0</v>
      </c>
      <c r="Z227" s="5">
        <f>IF(W227="", "", LOOKUP(W227, Cap_Debuts, Cap_Taux))</f>
        <v>0</v>
      </c>
      <c r="AA227" s="5">
        <f>IF(W227="", "", IF(Y227&gt;0, MIN(TauxContractuel, Z227), 0))</f>
        <v>0</v>
      </c>
      <c r="AB227" s="7">
        <f>IF(OR(W227="", W227&gt;Periode_Fin), "", IF(Y227&gt;0, Y227*TauxContractuel/BaseJour, 0))</f>
        <v>0</v>
      </c>
      <c r="AC227" s="7">
        <f>IF(OR(W227="", W227&gt;Periode_Fin), "", IF(Y227&gt;0, Y227*AA227/BaseJour, 0))</f>
        <v>0</v>
      </c>
      <c r="AD227" s="7">
        <f>IF(AB227="","", AB227-AC227)</f>
        <v>0</v>
      </c>
    </row>
    <row r="228" spans="13:30">
      <c r="M228" s="4"/>
      <c r="W228" s="4">
        <f>IF(W227="", "", W227+1)</f>
        <v>0</v>
      </c>
      <c r="X228" s="7">
        <f>IF(W228="", "", SUMIFS(Mov_Monts, Mov_Codes, Assoc_Sel, Mov_Dates, W228))</f>
        <v>0</v>
      </c>
      <c r="Y228" s="7">
        <f>IF(W227="","", Y227 + SUMIFS(Mov_Monts, Mov_Codes, Assoc_Sel, Mov_Dates, W228))</f>
        <v>0</v>
      </c>
      <c r="Z228" s="5">
        <f>IF(W228="", "", LOOKUP(W228, Cap_Debuts, Cap_Taux))</f>
        <v>0</v>
      </c>
      <c r="AA228" s="5">
        <f>IF(W228="", "", IF(Y228&gt;0, MIN(TauxContractuel, Z228), 0))</f>
        <v>0</v>
      </c>
      <c r="AB228" s="7">
        <f>IF(OR(W228="", W228&gt;Periode_Fin), "", IF(Y228&gt;0, Y228*TauxContractuel/BaseJour, 0))</f>
        <v>0</v>
      </c>
      <c r="AC228" s="7">
        <f>IF(OR(W228="", W228&gt;Periode_Fin), "", IF(Y228&gt;0, Y228*AA228/BaseJour, 0))</f>
        <v>0</v>
      </c>
      <c r="AD228" s="7">
        <f>IF(AB228="","", AB228-AC228)</f>
        <v>0</v>
      </c>
    </row>
    <row r="229" spans="13:30">
      <c r="M229" s="4"/>
      <c r="W229" s="4">
        <f>IF(W228="", "", W228+1)</f>
        <v>0</v>
      </c>
      <c r="X229" s="7">
        <f>IF(W229="", "", SUMIFS(Mov_Monts, Mov_Codes, Assoc_Sel, Mov_Dates, W229))</f>
        <v>0</v>
      </c>
      <c r="Y229" s="7">
        <f>IF(W228="","", Y228 + SUMIFS(Mov_Monts, Mov_Codes, Assoc_Sel, Mov_Dates, W229))</f>
        <v>0</v>
      </c>
      <c r="Z229" s="5">
        <f>IF(W229="", "", LOOKUP(W229, Cap_Debuts, Cap_Taux))</f>
        <v>0</v>
      </c>
      <c r="AA229" s="5">
        <f>IF(W229="", "", IF(Y229&gt;0, MIN(TauxContractuel, Z229), 0))</f>
        <v>0</v>
      </c>
      <c r="AB229" s="7">
        <f>IF(OR(W229="", W229&gt;Periode_Fin), "", IF(Y229&gt;0, Y229*TauxContractuel/BaseJour, 0))</f>
        <v>0</v>
      </c>
      <c r="AC229" s="7">
        <f>IF(OR(W229="", W229&gt;Periode_Fin), "", IF(Y229&gt;0, Y229*AA229/BaseJour, 0))</f>
        <v>0</v>
      </c>
      <c r="AD229" s="7">
        <f>IF(AB229="","", AB229-AC229)</f>
        <v>0</v>
      </c>
    </row>
    <row r="230" spans="13:30">
      <c r="M230" s="4"/>
      <c r="W230" s="4">
        <f>IF(W229="", "", W229+1)</f>
        <v>0</v>
      </c>
      <c r="X230" s="7">
        <f>IF(W230="", "", SUMIFS(Mov_Monts, Mov_Codes, Assoc_Sel, Mov_Dates, W230))</f>
        <v>0</v>
      </c>
      <c r="Y230" s="7">
        <f>IF(W229="","", Y229 + SUMIFS(Mov_Monts, Mov_Codes, Assoc_Sel, Mov_Dates, W230))</f>
        <v>0</v>
      </c>
      <c r="Z230" s="5">
        <f>IF(W230="", "", LOOKUP(W230, Cap_Debuts, Cap_Taux))</f>
        <v>0</v>
      </c>
      <c r="AA230" s="5">
        <f>IF(W230="", "", IF(Y230&gt;0, MIN(TauxContractuel, Z230), 0))</f>
        <v>0</v>
      </c>
      <c r="AB230" s="7">
        <f>IF(OR(W230="", W230&gt;Periode_Fin), "", IF(Y230&gt;0, Y230*TauxContractuel/BaseJour, 0))</f>
        <v>0</v>
      </c>
      <c r="AC230" s="7">
        <f>IF(OR(W230="", W230&gt;Periode_Fin), "", IF(Y230&gt;0, Y230*AA230/BaseJour, 0))</f>
        <v>0</v>
      </c>
      <c r="AD230" s="7">
        <f>IF(AB230="","", AB230-AC230)</f>
        <v>0</v>
      </c>
    </row>
    <row r="231" spans="13:30">
      <c r="M231" s="4"/>
      <c r="W231" s="4">
        <f>IF(W230="", "", W230+1)</f>
        <v>0</v>
      </c>
      <c r="X231" s="7">
        <f>IF(W231="", "", SUMIFS(Mov_Monts, Mov_Codes, Assoc_Sel, Mov_Dates, W231))</f>
        <v>0</v>
      </c>
      <c r="Y231" s="7">
        <f>IF(W230="","", Y230 + SUMIFS(Mov_Monts, Mov_Codes, Assoc_Sel, Mov_Dates, W231))</f>
        <v>0</v>
      </c>
      <c r="Z231" s="5">
        <f>IF(W231="", "", LOOKUP(W231, Cap_Debuts, Cap_Taux))</f>
        <v>0</v>
      </c>
      <c r="AA231" s="5">
        <f>IF(W231="", "", IF(Y231&gt;0, MIN(TauxContractuel, Z231), 0))</f>
        <v>0</v>
      </c>
      <c r="AB231" s="7">
        <f>IF(OR(W231="", W231&gt;Periode_Fin), "", IF(Y231&gt;0, Y231*TauxContractuel/BaseJour, 0))</f>
        <v>0</v>
      </c>
      <c r="AC231" s="7">
        <f>IF(OR(W231="", W231&gt;Periode_Fin), "", IF(Y231&gt;0, Y231*AA231/BaseJour, 0))</f>
        <v>0</v>
      </c>
      <c r="AD231" s="7">
        <f>IF(AB231="","", AB231-AC231)</f>
        <v>0</v>
      </c>
    </row>
    <row r="232" spans="13:30">
      <c r="M232" s="4"/>
      <c r="W232" s="4">
        <f>IF(W231="", "", W231+1)</f>
        <v>0</v>
      </c>
      <c r="X232" s="7">
        <f>IF(W232="", "", SUMIFS(Mov_Monts, Mov_Codes, Assoc_Sel, Mov_Dates, W232))</f>
        <v>0</v>
      </c>
      <c r="Y232" s="7">
        <f>IF(W231="","", Y231 + SUMIFS(Mov_Monts, Mov_Codes, Assoc_Sel, Mov_Dates, W232))</f>
        <v>0</v>
      </c>
      <c r="Z232" s="5">
        <f>IF(W232="", "", LOOKUP(W232, Cap_Debuts, Cap_Taux))</f>
        <v>0</v>
      </c>
      <c r="AA232" s="5">
        <f>IF(W232="", "", IF(Y232&gt;0, MIN(TauxContractuel, Z232), 0))</f>
        <v>0</v>
      </c>
      <c r="AB232" s="7">
        <f>IF(OR(W232="", W232&gt;Periode_Fin), "", IF(Y232&gt;0, Y232*TauxContractuel/BaseJour, 0))</f>
        <v>0</v>
      </c>
      <c r="AC232" s="7">
        <f>IF(OR(W232="", W232&gt;Periode_Fin), "", IF(Y232&gt;0, Y232*AA232/BaseJour, 0))</f>
        <v>0</v>
      </c>
      <c r="AD232" s="7">
        <f>IF(AB232="","", AB232-AC232)</f>
        <v>0</v>
      </c>
    </row>
    <row r="233" spans="13:30">
      <c r="M233" s="4"/>
      <c r="W233" s="4">
        <f>IF(W232="", "", W232+1)</f>
        <v>0</v>
      </c>
      <c r="X233" s="7">
        <f>IF(W233="", "", SUMIFS(Mov_Monts, Mov_Codes, Assoc_Sel, Mov_Dates, W233))</f>
        <v>0</v>
      </c>
      <c r="Y233" s="7">
        <f>IF(W232="","", Y232 + SUMIFS(Mov_Monts, Mov_Codes, Assoc_Sel, Mov_Dates, W233))</f>
        <v>0</v>
      </c>
      <c r="Z233" s="5">
        <f>IF(W233="", "", LOOKUP(W233, Cap_Debuts, Cap_Taux))</f>
        <v>0</v>
      </c>
      <c r="AA233" s="5">
        <f>IF(W233="", "", IF(Y233&gt;0, MIN(TauxContractuel, Z233), 0))</f>
        <v>0</v>
      </c>
      <c r="AB233" s="7">
        <f>IF(OR(W233="", W233&gt;Periode_Fin), "", IF(Y233&gt;0, Y233*TauxContractuel/BaseJour, 0))</f>
        <v>0</v>
      </c>
      <c r="AC233" s="7">
        <f>IF(OR(W233="", W233&gt;Periode_Fin), "", IF(Y233&gt;0, Y233*AA233/BaseJour, 0))</f>
        <v>0</v>
      </c>
      <c r="AD233" s="7">
        <f>IF(AB233="","", AB233-AC233)</f>
        <v>0</v>
      </c>
    </row>
    <row r="234" spans="13:30">
      <c r="M234" s="4"/>
      <c r="W234" s="4">
        <f>IF(W233="", "", W233+1)</f>
        <v>0</v>
      </c>
      <c r="X234" s="7">
        <f>IF(W234="", "", SUMIFS(Mov_Monts, Mov_Codes, Assoc_Sel, Mov_Dates, W234))</f>
        <v>0</v>
      </c>
      <c r="Y234" s="7">
        <f>IF(W233="","", Y233 + SUMIFS(Mov_Monts, Mov_Codes, Assoc_Sel, Mov_Dates, W234))</f>
        <v>0</v>
      </c>
      <c r="Z234" s="5">
        <f>IF(W234="", "", LOOKUP(W234, Cap_Debuts, Cap_Taux))</f>
        <v>0</v>
      </c>
      <c r="AA234" s="5">
        <f>IF(W234="", "", IF(Y234&gt;0, MIN(TauxContractuel, Z234), 0))</f>
        <v>0</v>
      </c>
      <c r="AB234" s="7">
        <f>IF(OR(W234="", W234&gt;Periode_Fin), "", IF(Y234&gt;0, Y234*TauxContractuel/BaseJour, 0))</f>
        <v>0</v>
      </c>
      <c r="AC234" s="7">
        <f>IF(OR(W234="", W234&gt;Periode_Fin), "", IF(Y234&gt;0, Y234*AA234/BaseJour, 0))</f>
        <v>0</v>
      </c>
      <c r="AD234" s="7">
        <f>IF(AB234="","", AB234-AC234)</f>
        <v>0</v>
      </c>
    </row>
    <row r="235" spans="13:30">
      <c r="M235" s="4"/>
      <c r="W235" s="4">
        <f>IF(W234="", "", W234+1)</f>
        <v>0</v>
      </c>
      <c r="X235" s="7">
        <f>IF(W235="", "", SUMIFS(Mov_Monts, Mov_Codes, Assoc_Sel, Mov_Dates, W235))</f>
        <v>0</v>
      </c>
      <c r="Y235" s="7">
        <f>IF(W234="","", Y234 + SUMIFS(Mov_Monts, Mov_Codes, Assoc_Sel, Mov_Dates, W235))</f>
        <v>0</v>
      </c>
      <c r="Z235" s="5">
        <f>IF(W235="", "", LOOKUP(W235, Cap_Debuts, Cap_Taux))</f>
        <v>0</v>
      </c>
      <c r="AA235" s="5">
        <f>IF(W235="", "", IF(Y235&gt;0, MIN(TauxContractuel, Z235), 0))</f>
        <v>0</v>
      </c>
      <c r="AB235" s="7">
        <f>IF(OR(W235="", W235&gt;Periode_Fin), "", IF(Y235&gt;0, Y235*TauxContractuel/BaseJour, 0))</f>
        <v>0</v>
      </c>
      <c r="AC235" s="7">
        <f>IF(OR(W235="", W235&gt;Periode_Fin), "", IF(Y235&gt;0, Y235*AA235/BaseJour, 0))</f>
        <v>0</v>
      </c>
      <c r="AD235" s="7">
        <f>IF(AB235="","", AB235-AC235)</f>
        <v>0</v>
      </c>
    </row>
    <row r="236" spans="13:30">
      <c r="M236" s="4"/>
      <c r="W236" s="4">
        <f>IF(W235="", "", W235+1)</f>
        <v>0</v>
      </c>
      <c r="X236" s="7">
        <f>IF(W236="", "", SUMIFS(Mov_Monts, Mov_Codes, Assoc_Sel, Mov_Dates, W236))</f>
        <v>0</v>
      </c>
      <c r="Y236" s="7">
        <f>IF(W235="","", Y235 + SUMIFS(Mov_Monts, Mov_Codes, Assoc_Sel, Mov_Dates, W236))</f>
        <v>0</v>
      </c>
      <c r="Z236" s="5">
        <f>IF(W236="", "", LOOKUP(W236, Cap_Debuts, Cap_Taux))</f>
        <v>0</v>
      </c>
      <c r="AA236" s="5">
        <f>IF(W236="", "", IF(Y236&gt;0, MIN(TauxContractuel, Z236), 0))</f>
        <v>0</v>
      </c>
      <c r="AB236" s="7">
        <f>IF(OR(W236="", W236&gt;Periode_Fin), "", IF(Y236&gt;0, Y236*TauxContractuel/BaseJour, 0))</f>
        <v>0</v>
      </c>
      <c r="AC236" s="7">
        <f>IF(OR(W236="", W236&gt;Periode_Fin), "", IF(Y236&gt;0, Y236*AA236/BaseJour, 0))</f>
        <v>0</v>
      </c>
      <c r="AD236" s="7">
        <f>IF(AB236="","", AB236-AC236)</f>
        <v>0</v>
      </c>
    </row>
    <row r="237" spans="13:30">
      <c r="M237" s="4"/>
      <c r="W237" s="4">
        <f>IF(W236="", "", W236+1)</f>
        <v>0</v>
      </c>
      <c r="X237" s="7">
        <f>IF(W237="", "", SUMIFS(Mov_Monts, Mov_Codes, Assoc_Sel, Mov_Dates, W237))</f>
        <v>0</v>
      </c>
      <c r="Y237" s="7">
        <f>IF(W236="","", Y236 + SUMIFS(Mov_Monts, Mov_Codes, Assoc_Sel, Mov_Dates, W237))</f>
        <v>0</v>
      </c>
      <c r="Z237" s="5">
        <f>IF(W237="", "", LOOKUP(W237, Cap_Debuts, Cap_Taux))</f>
        <v>0</v>
      </c>
      <c r="AA237" s="5">
        <f>IF(W237="", "", IF(Y237&gt;0, MIN(TauxContractuel, Z237), 0))</f>
        <v>0</v>
      </c>
      <c r="AB237" s="7">
        <f>IF(OR(W237="", W237&gt;Periode_Fin), "", IF(Y237&gt;0, Y237*TauxContractuel/BaseJour, 0))</f>
        <v>0</v>
      </c>
      <c r="AC237" s="7">
        <f>IF(OR(W237="", W237&gt;Periode_Fin), "", IF(Y237&gt;0, Y237*AA237/BaseJour, 0))</f>
        <v>0</v>
      </c>
      <c r="AD237" s="7">
        <f>IF(AB237="","", AB237-AC237)</f>
        <v>0</v>
      </c>
    </row>
    <row r="238" spans="13:30">
      <c r="M238" s="4"/>
      <c r="W238" s="4">
        <f>IF(W237="", "", W237+1)</f>
        <v>0</v>
      </c>
      <c r="X238" s="7">
        <f>IF(W238="", "", SUMIFS(Mov_Monts, Mov_Codes, Assoc_Sel, Mov_Dates, W238))</f>
        <v>0</v>
      </c>
      <c r="Y238" s="7">
        <f>IF(W237="","", Y237 + SUMIFS(Mov_Monts, Mov_Codes, Assoc_Sel, Mov_Dates, W238))</f>
        <v>0</v>
      </c>
      <c r="Z238" s="5">
        <f>IF(W238="", "", LOOKUP(W238, Cap_Debuts, Cap_Taux))</f>
        <v>0</v>
      </c>
      <c r="AA238" s="5">
        <f>IF(W238="", "", IF(Y238&gt;0, MIN(TauxContractuel, Z238), 0))</f>
        <v>0</v>
      </c>
      <c r="AB238" s="7">
        <f>IF(OR(W238="", W238&gt;Periode_Fin), "", IF(Y238&gt;0, Y238*TauxContractuel/BaseJour, 0))</f>
        <v>0</v>
      </c>
      <c r="AC238" s="7">
        <f>IF(OR(W238="", W238&gt;Periode_Fin), "", IF(Y238&gt;0, Y238*AA238/BaseJour, 0))</f>
        <v>0</v>
      </c>
      <c r="AD238" s="7">
        <f>IF(AB238="","", AB238-AC238)</f>
        <v>0</v>
      </c>
    </row>
    <row r="239" spans="13:30">
      <c r="M239" s="4"/>
      <c r="W239" s="4">
        <f>IF(W238="", "", W238+1)</f>
        <v>0</v>
      </c>
      <c r="X239" s="7">
        <f>IF(W239="", "", SUMIFS(Mov_Monts, Mov_Codes, Assoc_Sel, Mov_Dates, W239))</f>
        <v>0</v>
      </c>
      <c r="Y239" s="7">
        <f>IF(W238="","", Y238 + SUMIFS(Mov_Monts, Mov_Codes, Assoc_Sel, Mov_Dates, W239))</f>
        <v>0</v>
      </c>
      <c r="Z239" s="5">
        <f>IF(W239="", "", LOOKUP(W239, Cap_Debuts, Cap_Taux))</f>
        <v>0</v>
      </c>
      <c r="AA239" s="5">
        <f>IF(W239="", "", IF(Y239&gt;0, MIN(TauxContractuel, Z239), 0))</f>
        <v>0</v>
      </c>
      <c r="AB239" s="7">
        <f>IF(OR(W239="", W239&gt;Periode_Fin), "", IF(Y239&gt;0, Y239*TauxContractuel/BaseJour, 0))</f>
        <v>0</v>
      </c>
      <c r="AC239" s="7">
        <f>IF(OR(W239="", W239&gt;Periode_Fin), "", IF(Y239&gt;0, Y239*AA239/BaseJour, 0))</f>
        <v>0</v>
      </c>
      <c r="AD239" s="7">
        <f>IF(AB239="","", AB239-AC239)</f>
        <v>0</v>
      </c>
    </row>
    <row r="240" spans="13:30">
      <c r="M240" s="4"/>
      <c r="W240" s="4">
        <f>IF(W239="", "", W239+1)</f>
        <v>0</v>
      </c>
      <c r="X240" s="7">
        <f>IF(W240="", "", SUMIFS(Mov_Monts, Mov_Codes, Assoc_Sel, Mov_Dates, W240))</f>
        <v>0</v>
      </c>
      <c r="Y240" s="7">
        <f>IF(W239="","", Y239 + SUMIFS(Mov_Monts, Mov_Codes, Assoc_Sel, Mov_Dates, W240))</f>
        <v>0</v>
      </c>
      <c r="Z240" s="5">
        <f>IF(W240="", "", LOOKUP(W240, Cap_Debuts, Cap_Taux))</f>
        <v>0</v>
      </c>
      <c r="AA240" s="5">
        <f>IF(W240="", "", IF(Y240&gt;0, MIN(TauxContractuel, Z240), 0))</f>
        <v>0</v>
      </c>
      <c r="AB240" s="7">
        <f>IF(OR(W240="", W240&gt;Periode_Fin), "", IF(Y240&gt;0, Y240*TauxContractuel/BaseJour, 0))</f>
        <v>0</v>
      </c>
      <c r="AC240" s="7">
        <f>IF(OR(W240="", W240&gt;Periode_Fin), "", IF(Y240&gt;0, Y240*AA240/BaseJour, 0))</f>
        <v>0</v>
      </c>
      <c r="AD240" s="7">
        <f>IF(AB240="","", AB240-AC240)</f>
        <v>0</v>
      </c>
    </row>
    <row r="241" spans="13:30">
      <c r="M241" s="4"/>
      <c r="W241" s="4">
        <f>IF(W240="", "", W240+1)</f>
        <v>0</v>
      </c>
      <c r="X241" s="7">
        <f>IF(W241="", "", SUMIFS(Mov_Monts, Mov_Codes, Assoc_Sel, Mov_Dates, W241))</f>
        <v>0</v>
      </c>
      <c r="Y241" s="7">
        <f>IF(W240="","", Y240 + SUMIFS(Mov_Monts, Mov_Codes, Assoc_Sel, Mov_Dates, W241))</f>
        <v>0</v>
      </c>
      <c r="Z241" s="5">
        <f>IF(W241="", "", LOOKUP(W241, Cap_Debuts, Cap_Taux))</f>
        <v>0</v>
      </c>
      <c r="AA241" s="5">
        <f>IF(W241="", "", IF(Y241&gt;0, MIN(TauxContractuel, Z241), 0))</f>
        <v>0</v>
      </c>
      <c r="AB241" s="7">
        <f>IF(OR(W241="", W241&gt;Periode_Fin), "", IF(Y241&gt;0, Y241*TauxContractuel/BaseJour, 0))</f>
        <v>0</v>
      </c>
      <c r="AC241" s="7">
        <f>IF(OR(W241="", W241&gt;Periode_Fin), "", IF(Y241&gt;0, Y241*AA241/BaseJour, 0))</f>
        <v>0</v>
      </c>
      <c r="AD241" s="7">
        <f>IF(AB241="","", AB241-AC241)</f>
        <v>0</v>
      </c>
    </row>
    <row r="242" spans="13:30">
      <c r="M242" s="4"/>
      <c r="W242" s="4">
        <f>IF(W241="", "", W241+1)</f>
        <v>0</v>
      </c>
      <c r="X242" s="7">
        <f>IF(W242="", "", SUMIFS(Mov_Monts, Mov_Codes, Assoc_Sel, Mov_Dates, W242))</f>
        <v>0</v>
      </c>
      <c r="Y242" s="7">
        <f>IF(W241="","", Y241 + SUMIFS(Mov_Monts, Mov_Codes, Assoc_Sel, Mov_Dates, W242))</f>
        <v>0</v>
      </c>
      <c r="Z242" s="5">
        <f>IF(W242="", "", LOOKUP(W242, Cap_Debuts, Cap_Taux))</f>
        <v>0</v>
      </c>
      <c r="AA242" s="5">
        <f>IF(W242="", "", IF(Y242&gt;0, MIN(TauxContractuel, Z242), 0))</f>
        <v>0</v>
      </c>
      <c r="AB242" s="7">
        <f>IF(OR(W242="", W242&gt;Periode_Fin), "", IF(Y242&gt;0, Y242*TauxContractuel/BaseJour, 0))</f>
        <v>0</v>
      </c>
      <c r="AC242" s="7">
        <f>IF(OR(W242="", W242&gt;Periode_Fin), "", IF(Y242&gt;0, Y242*AA242/BaseJour, 0))</f>
        <v>0</v>
      </c>
      <c r="AD242" s="7">
        <f>IF(AB242="","", AB242-AC242)</f>
        <v>0</v>
      </c>
    </row>
    <row r="243" spans="13:30">
      <c r="M243" s="4"/>
      <c r="W243" s="4">
        <f>IF(W242="", "", W242+1)</f>
        <v>0</v>
      </c>
      <c r="X243" s="7">
        <f>IF(W243="", "", SUMIFS(Mov_Monts, Mov_Codes, Assoc_Sel, Mov_Dates, W243))</f>
        <v>0</v>
      </c>
      <c r="Y243" s="7">
        <f>IF(W242="","", Y242 + SUMIFS(Mov_Monts, Mov_Codes, Assoc_Sel, Mov_Dates, W243))</f>
        <v>0</v>
      </c>
      <c r="Z243" s="5">
        <f>IF(W243="", "", LOOKUP(W243, Cap_Debuts, Cap_Taux))</f>
        <v>0</v>
      </c>
      <c r="AA243" s="5">
        <f>IF(W243="", "", IF(Y243&gt;0, MIN(TauxContractuel, Z243), 0))</f>
        <v>0</v>
      </c>
      <c r="AB243" s="7">
        <f>IF(OR(W243="", W243&gt;Periode_Fin), "", IF(Y243&gt;0, Y243*TauxContractuel/BaseJour, 0))</f>
        <v>0</v>
      </c>
      <c r="AC243" s="7">
        <f>IF(OR(W243="", W243&gt;Periode_Fin), "", IF(Y243&gt;0, Y243*AA243/BaseJour, 0))</f>
        <v>0</v>
      </c>
      <c r="AD243" s="7">
        <f>IF(AB243="","", AB243-AC243)</f>
        <v>0</v>
      </c>
    </row>
    <row r="244" spans="13:30">
      <c r="M244" s="4"/>
      <c r="W244" s="4">
        <f>IF(W243="", "", W243+1)</f>
        <v>0</v>
      </c>
      <c r="X244" s="7">
        <f>IF(W244="", "", SUMIFS(Mov_Monts, Mov_Codes, Assoc_Sel, Mov_Dates, W244))</f>
        <v>0</v>
      </c>
      <c r="Y244" s="7">
        <f>IF(W243="","", Y243 + SUMIFS(Mov_Monts, Mov_Codes, Assoc_Sel, Mov_Dates, W244))</f>
        <v>0</v>
      </c>
      <c r="Z244" s="5">
        <f>IF(W244="", "", LOOKUP(W244, Cap_Debuts, Cap_Taux))</f>
        <v>0</v>
      </c>
      <c r="AA244" s="5">
        <f>IF(W244="", "", IF(Y244&gt;0, MIN(TauxContractuel, Z244), 0))</f>
        <v>0</v>
      </c>
      <c r="AB244" s="7">
        <f>IF(OR(W244="", W244&gt;Periode_Fin), "", IF(Y244&gt;0, Y244*TauxContractuel/BaseJour, 0))</f>
        <v>0</v>
      </c>
      <c r="AC244" s="7">
        <f>IF(OR(W244="", W244&gt;Periode_Fin), "", IF(Y244&gt;0, Y244*AA244/BaseJour, 0))</f>
        <v>0</v>
      </c>
      <c r="AD244" s="7">
        <f>IF(AB244="","", AB244-AC244)</f>
        <v>0</v>
      </c>
    </row>
    <row r="245" spans="13:30">
      <c r="M245" s="4"/>
      <c r="W245" s="4">
        <f>IF(W244="", "", W244+1)</f>
        <v>0</v>
      </c>
      <c r="X245" s="7">
        <f>IF(W245="", "", SUMIFS(Mov_Monts, Mov_Codes, Assoc_Sel, Mov_Dates, W245))</f>
        <v>0</v>
      </c>
      <c r="Y245" s="7">
        <f>IF(W244="","", Y244 + SUMIFS(Mov_Monts, Mov_Codes, Assoc_Sel, Mov_Dates, W245))</f>
        <v>0</v>
      </c>
      <c r="Z245" s="5">
        <f>IF(W245="", "", LOOKUP(W245, Cap_Debuts, Cap_Taux))</f>
        <v>0</v>
      </c>
      <c r="AA245" s="5">
        <f>IF(W245="", "", IF(Y245&gt;0, MIN(TauxContractuel, Z245), 0))</f>
        <v>0</v>
      </c>
      <c r="AB245" s="7">
        <f>IF(OR(W245="", W245&gt;Periode_Fin), "", IF(Y245&gt;0, Y245*TauxContractuel/BaseJour, 0))</f>
        <v>0</v>
      </c>
      <c r="AC245" s="7">
        <f>IF(OR(W245="", W245&gt;Periode_Fin), "", IF(Y245&gt;0, Y245*AA245/BaseJour, 0))</f>
        <v>0</v>
      </c>
      <c r="AD245" s="7">
        <f>IF(AB245="","", AB245-AC245)</f>
        <v>0</v>
      </c>
    </row>
    <row r="246" spans="13:30">
      <c r="M246" s="4"/>
      <c r="W246" s="4">
        <f>IF(W245="", "", W245+1)</f>
        <v>0</v>
      </c>
      <c r="X246" s="7">
        <f>IF(W246="", "", SUMIFS(Mov_Monts, Mov_Codes, Assoc_Sel, Mov_Dates, W246))</f>
        <v>0</v>
      </c>
      <c r="Y246" s="7">
        <f>IF(W245="","", Y245 + SUMIFS(Mov_Monts, Mov_Codes, Assoc_Sel, Mov_Dates, W246))</f>
        <v>0</v>
      </c>
      <c r="Z246" s="5">
        <f>IF(W246="", "", LOOKUP(W246, Cap_Debuts, Cap_Taux))</f>
        <v>0</v>
      </c>
      <c r="AA246" s="5">
        <f>IF(W246="", "", IF(Y246&gt;0, MIN(TauxContractuel, Z246), 0))</f>
        <v>0</v>
      </c>
      <c r="AB246" s="7">
        <f>IF(OR(W246="", W246&gt;Periode_Fin), "", IF(Y246&gt;0, Y246*TauxContractuel/BaseJour, 0))</f>
        <v>0</v>
      </c>
      <c r="AC246" s="7">
        <f>IF(OR(W246="", W246&gt;Periode_Fin), "", IF(Y246&gt;0, Y246*AA246/BaseJour, 0))</f>
        <v>0</v>
      </c>
      <c r="AD246" s="7">
        <f>IF(AB246="","", AB246-AC246)</f>
        <v>0</v>
      </c>
    </row>
    <row r="247" spans="13:30">
      <c r="M247" s="4"/>
      <c r="W247" s="4">
        <f>IF(W246="", "", W246+1)</f>
        <v>0</v>
      </c>
      <c r="X247" s="7">
        <f>IF(W247="", "", SUMIFS(Mov_Monts, Mov_Codes, Assoc_Sel, Mov_Dates, W247))</f>
        <v>0</v>
      </c>
      <c r="Y247" s="7">
        <f>IF(W246="","", Y246 + SUMIFS(Mov_Monts, Mov_Codes, Assoc_Sel, Mov_Dates, W247))</f>
        <v>0</v>
      </c>
      <c r="Z247" s="5">
        <f>IF(W247="", "", LOOKUP(W247, Cap_Debuts, Cap_Taux))</f>
        <v>0</v>
      </c>
      <c r="AA247" s="5">
        <f>IF(W247="", "", IF(Y247&gt;0, MIN(TauxContractuel, Z247), 0))</f>
        <v>0</v>
      </c>
      <c r="AB247" s="7">
        <f>IF(OR(W247="", W247&gt;Periode_Fin), "", IF(Y247&gt;0, Y247*TauxContractuel/BaseJour, 0))</f>
        <v>0</v>
      </c>
      <c r="AC247" s="7">
        <f>IF(OR(W247="", W247&gt;Periode_Fin), "", IF(Y247&gt;0, Y247*AA247/BaseJour, 0))</f>
        <v>0</v>
      </c>
      <c r="AD247" s="7">
        <f>IF(AB247="","", AB247-AC247)</f>
        <v>0</v>
      </c>
    </row>
    <row r="248" spans="13:30">
      <c r="M248" s="4"/>
      <c r="W248" s="4">
        <f>IF(W247="", "", W247+1)</f>
        <v>0</v>
      </c>
      <c r="X248" s="7">
        <f>IF(W248="", "", SUMIFS(Mov_Monts, Mov_Codes, Assoc_Sel, Mov_Dates, W248))</f>
        <v>0</v>
      </c>
      <c r="Y248" s="7">
        <f>IF(W247="","", Y247 + SUMIFS(Mov_Monts, Mov_Codes, Assoc_Sel, Mov_Dates, W248))</f>
        <v>0</v>
      </c>
      <c r="Z248" s="5">
        <f>IF(W248="", "", LOOKUP(W248, Cap_Debuts, Cap_Taux))</f>
        <v>0</v>
      </c>
      <c r="AA248" s="5">
        <f>IF(W248="", "", IF(Y248&gt;0, MIN(TauxContractuel, Z248), 0))</f>
        <v>0</v>
      </c>
      <c r="AB248" s="7">
        <f>IF(OR(W248="", W248&gt;Periode_Fin), "", IF(Y248&gt;0, Y248*TauxContractuel/BaseJour, 0))</f>
        <v>0</v>
      </c>
      <c r="AC248" s="7">
        <f>IF(OR(W248="", W248&gt;Periode_Fin), "", IF(Y248&gt;0, Y248*AA248/BaseJour, 0))</f>
        <v>0</v>
      </c>
      <c r="AD248" s="7">
        <f>IF(AB248="","", AB248-AC248)</f>
        <v>0</v>
      </c>
    </row>
    <row r="249" spans="13:30">
      <c r="M249" s="4"/>
      <c r="W249" s="4">
        <f>IF(W248="", "", W248+1)</f>
        <v>0</v>
      </c>
      <c r="X249" s="7">
        <f>IF(W249="", "", SUMIFS(Mov_Monts, Mov_Codes, Assoc_Sel, Mov_Dates, W249))</f>
        <v>0</v>
      </c>
      <c r="Y249" s="7">
        <f>IF(W248="","", Y248 + SUMIFS(Mov_Monts, Mov_Codes, Assoc_Sel, Mov_Dates, W249))</f>
        <v>0</v>
      </c>
      <c r="Z249" s="5">
        <f>IF(W249="", "", LOOKUP(W249, Cap_Debuts, Cap_Taux))</f>
        <v>0</v>
      </c>
      <c r="AA249" s="5">
        <f>IF(W249="", "", IF(Y249&gt;0, MIN(TauxContractuel, Z249), 0))</f>
        <v>0</v>
      </c>
      <c r="AB249" s="7">
        <f>IF(OR(W249="", W249&gt;Periode_Fin), "", IF(Y249&gt;0, Y249*TauxContractuel/BaseJour, 0))</f>
        <v>0</v>
      </c>
      <c r="AC249" s="7">
        <f>IF(OR(W249="", W249&gt;Periode_Fin), "", IF(Y249&gt;0, Y249*AA249/BaseJour, 0))</f>
        <v>0</v>
      </c>
      <c r="AD249" s="7">
        <f>IF(AB249="","", AB249-AC249)</f>
        <v>0</v>
      </c>
    </row>
    <row r="250" spans="13:30">
      <c r="M250" s="4"/>
      <c r="W250" s="4">
        <f>IF(W249="", "", W249+1)</f>
        <v>0</v>
      </c>
      <c r="X250" s="7">
        <f>IF(W250="", "", SUMIFS(Mov_Monts, Mov_Codes, Assoc_Sel, Mov_Dates, W250))</f>
        <v>0</v>
      </c>
      <c r="Y250" s="7">
        <f>IF(W249="","", Y249 + SUMIFS(Mov_Monts, Mov_Codes, Assoc_Sel, Mov_Dates, W250))</f>
        <v>0</v>
      </c>
      <c r="Z250" s="5">
        <f>IF(W250="", "", LOOKUP(W250, Cap_Debuts, Cap_Taux))</f>
        <v>0</v>
      </c>
      <c r="AA250" s="5">
        <f>IF(W250="", "", IF(Y250&gt;0, MIN(TauxContractuel, Z250), 0))</f>
        <v>0</v>
      </c>
      <c r="AB250" s="7">
        <f>IF(OR(W250="", W250&gt;Periode_Fin), "", IF(Y250&gt;0, Y250*TauxContractuel/BaseJour, 0))</f>
        <v>0</v>
      </c>
      <c r="AC250" s="7">
        <f>IF(OR(W250="", W250&gt;Periode_Fin), "", IF(Y250&gt;0, Y250*AA250/BaseJour, 0))</f>
        <v>0</v>
      </c>
      <c r="AD250" s="7">
        <f>IF(AB250="","", AB250-AC250)</f>
        <v>0</v>
      </c>
    </row>
    <row r="251" spans="13:30">
      <c r="M251" s="4"/>
      <c r="W251" s="4">
        <f>IF(W250="", "", W250+1)</f>
        <v>0</v>
      </c>
      <c r="X251" s="7">
        <f>IF(W251="", "", SUMIFS(Mov_Monts, Mov_Codes, Assoc_Sel, Mov_Dates, W251))</f>
        <v>0</v>
      </c>
      <c r="Y251" s="7">
        <f>IF(W250="","", Y250 + SUMIFS(Mov_Monts, Mov_Codes, Assoc_Sel, Mov_Dates, W251))</f>
        <v>0</v>
      </c>
      <c r="Z251" s="5">
        <f>IF(W251="", "", LOOKUP(W251, Cap_Debuts, Cap_Taux))</f>
        <v>0</v>
      </c>
      <c r="AA251" s="5">
        <f>IF(W251="", "", IF(Y251&gt;0, MIN(TauxContractuel, Z251), 0))</f>
        <v>0</v>
      </c>
      <c r="AB251" s="7">
        <f>IF(OR(W251="", W251&gt;Periode_Fin), "", IF(Y251&gt;0, Y251*TauxContractuel/BaseJour, 0))</f>
        <v>0</v>
      </c>
      <c r="AC251" s="7">
        <f>IF(OR(W251="", W251&gt;Periode_Fin), "", IF(Y251&gt;0, Y251*AA251/BaseJour, 0))</f>
        <v>0</v>
      </c>
      <c r="AD251" s="7">
        <f>IF(AB251="","", AB251-AC251)</f>
        <v>0</v>
      </c>
    </row>
    <row r="252" spans="13:30">
      <c r="M252" s="4"/>
      <c r="W252" s="4">
        <f>IF(W251="", "", W251+1)</f>
        <v>0</v>
      </c>
      <c r="X252" s="7">
        <f>IF(W252="", "", SUMIFS(Mov_Monts, Mov_Codes, Assoc_Sel, Mov_Dates, W252))</f>
        <v>0</v>
      </c>
      <c r="Y252" s="7">
        <f>IF(W251="","", Y251 + SUMIFS(Mov_Monts, Mov_Codes, Assoc_Sel, Mov_Dates, W252))</f>
        <v>0</v>
      </c>
      <c r="Z252" s="5">
        <f>IF(W252="", "", LOOKUP(W252, Cap_Debuts, Cap_Taux))</f>
        <v>0</v>
      </c>
      <c r="AA252" s="5">
        <f>IF(W252="", "", IF(Y252&gt;0, MIN(TauxContractuel, Z252), 0))</f>
        <v>0</v>
      </c>
      <c r="AB252" s="7">
        <f>IF(OR(W252="", W252&gt;Periode_Fin), "", IF(Y252&gt;0, Y252*TauxContractuel/BaseJour, 0))</f>
        <v>0</v>
      </c>
      <c r="AC252" s="7">
        <f>IF(OR(W252="", W252&gt;Periode_Fin), "", IF(Y252&gt;0, Y252*AA252/BaseJour, 0))</f>
        <v>0</v>
      </c>
      <c r="AD252" s="7">
        <f>IF(AB252="","", AB252-AC252)</f>
        <v>0</v>
      </c>
    </row>
    <row r="253" spans="13:30">
      <c r="M253" s="4"/>
      <c r="W253" s="4">
        <f>IF(W252="", "", W252+1)</f>
        <v>0</v>
      </c>
      <c r="X253" s="7">
        <f>IF(W253="", "", SUMIFS(Mov_Monts, Mov_Codes, Assoc_Sel, Mov_Dates, W253))</f>
        <v>0</v>
      </c>
      <c r="Y253" s="7">
        <f>IF(W252="","", Y252 + SUMIFS(Mov_Monts, Mov_Codes, Assoc_Sel, Mov_Dates, W253))</f>
        <v>0</v>
      </c>
      <c r="Z253" s="5">
        <f>IF(W253="", "", LOOKUP(W253, Cap_Debuts, Cap_Taux))</f>
        <v>0</v>
      </c>
      <c r="AA253" s="5">
        <f>IF(W253="", "", IF(Y253&gt;0, MIN(TauxContractuel, Z253), 0))</f>
        <v>0</v>
      </c>
      <c r="AB253" s="7">
        <f>IF(OR(W253="", W253&gt;Periode_Fin), "", IF(Y253&gt;0, Y253*TauxContractuel/BaseJour, 0))</f>
        <v>0</v>
      </c>
      <c r="AC253" s="7">
        <f>IF(OR(W253="", W253&gt;Periode_Fin), "", IF(Y253&gt;0, Y253*AA253/BaseJour, 0))</f>
        <v>0</v>
      </c>
      <c r="AD253" s="7">
        <f>IF(AB253="","", AB253-AC253)</f>
        <v>0</v>
      </c>
    </row>
    <row r="254" spans="13:30">
      <c r="M254" s="4"/>
      <c r="W254" s="4">
        <f>IF(W253="", "", W253+1)</f>
        <v>0</v>
      </c>
      <c r="X254" s="7">
        <f>IF(W254="", "", SUMIFS(Mov_Monts, Mov_Codes, Assoc_Sel, Mov_Dates, W254))</f>
        <v>0</v>
      </c>
      <c r="Y254" s="7">
        <f>IF(W253="","", Y253 + SUMIFS(Mov_Monts, Mov_Codes, Assoc_Sel, Mov_Dates, W254))</f>
        <v>0</v>
      </c>
      <c r="Z254" s="5">
        <f>IF(W254="", "", LOOKUP(W254, Cap_Debuts, Cap_Taux))</f>
        <v>0</v>
      </c>
      <c r="AA254" s="5">
        <f>IF(W254="", "", IF(Y254&gt;0, MIN(TauxContractuel, Z254), 0))</f>
        <v>0</v>
      </c>
      <c r="AB254" s="7">
        <f>IF(OR(W254="", W254&gt;Periode_Fin), "", IF(Y254&gt;0, Y254*TauxContractuel/BaseJour, 0))</f>
        <v>0</v>
      </c>
      <c r="AC254" s="7">
        <f>IF(OR(W254="", W254&gt;Periode_Fin), "", IF(Y254&gt;0, Y254*AA254/BaseJour, 0))</f>
        <v>0</v>
      </c>
      <c r="AD254" s="7">
        <f>IF(AB254="","", AB254-AC254)</f>
        <v>0</v>
      </c>
    </row>
    <row r="255" spans="13:30">
      <c r="M255" s="4"/>
      <c r="W255" s="4">
        <f>IF(W254="", "", W254+1)</f>
        <v>0</v>
      </c>
      <c r="X255" s="7">
        <f>IF(W255="", "", SUMIFS(Mov_Monts, Mov_Codes, Assoc_Sel, Mov_Dates, W255))</f>
        <v>0</v>
      </c>
      <c r="Y255" s="7">
        <f>IF(W254="","", Y254 + SUMIFS(Mov_Monts, Mov_Codes, Assoc_Sel, Mov_Dates, W255))</f>
        <v>0</v>
      </c>
      <c r="Z255" s="5">
        <f>IF(W255="", "", LOOKUP(W255, Cap_Debuts, Cap_Taux))</f>
        <v>0</v>
      </c>
      <c r="AA255" s="5">
        <f>IF(W255="", "", IF(Y255&gt;0, MIN(TauxContractuel, Z255), 0))</f>
        <v>0</v>
      </c>
      <c r="AB255" s="7">
        <f>IF(OR(W255="", W255&gt;Periode_Fin), "", IF(Y255&gt;0, Y255*TauxContractuel/BaseJour, 0))</f>
        <v>0</v>
      </c>
      <c r="AC255" s="7">
        <f>IF(OR(W255="", W255&gt;Periode_Fin), "", IF(Y255&gt;0, Y255*AA255/BaseJour, 0))</f>
        <v>0</v>
      </c>
      <c r="AD255" s="7">
        <f>IF(AB255="","", AB255-AC255)</f>
        <v>0</v>
      </c>
    </row>
    <row r="256" spans="13:30">
      <c r="M256" s="4"/>
      <c r="W256" s="4">
        <f>IF(W255="", "", W255+1)</f>
        <v>0</v>
      </c>
      <c r="X256" s="7">
        <f>IF(W256="", "", SUMIFS(Mov_Monts, Mov_Codes, Assoc_Sel, Mov_Dates, W256))</f>
        <v>0</v>
      </c>
      <c r="Y256" s="7">
        <f>IF(W255="","", Y255 + SUMIFS(Mov_Monts, Mov_Codes, Assoc_Sel, Mov_Dates, W256))</f>
        <v>0</v>
      </c>
      <c r="Z256" s="5">
        <f>IF(W256="", "", LOOKUP(W256, Cap_Debuts, Cap_Taux))</f>
        <v>0</v>
      </c>
      <c r="AA256" s="5">
        <f>IF(W256="", "", IF(Y256&gt;0, MIN(TauxContractuel, Z256), 0))</f>
        <v>0</v>
      </c>
      <c r="AB256" s="7">
        <f>IF(OR(W256="", W256&gt;Periode_Fin), "", IF(Y256&gt;0, Y256*TauxContractuel/BaseJour, 0))</f>
        <v>0</v>
      </c>
      <c r="AC256" s="7">
        <f>IF(OR(W256="", W256&gt;Periode_Fin), "", IF(Y256&gt;0, Y256*AA256/BaseJour, 0))</f>
        <v>0</v>
      </c>
      <c r="AD256" s="7">
        <f>IF(AB256="","", AB256-AC256)</f>
        <v>0</v>
      </c>
    </row>
    <row r="257" spans="13:30">
      <c r="M257" s="4"/>
      <c r="W257" s="4">
        <f>IF(W256="", "", W256+1)</f>
        <v>0</v>
      </c>
      <c r="X257" s="7">
        <f>IF(W257="", "", SUMIFS(Mov_Monts, Mov_Codes, Assoc_Sel, Mov_Dates, W257))</f>
        <v>0</v>
      </c>
      <c r="Y257" s="7">
        <f>IF(W256="","", Y256 + SUMIFS(Mov_Monts, Mov_Codes, Assoc_Sel, Mov_Dates, W257))</f>
        <v>0</v>
      </c>
      <c r="Z257" s="5">
        <f>IF(W257="", "", LOOKUP(W257, Cap_Debuts, Cap_Taux))</f>
        <v>0</v>
      </c>
      <c r="AA257" s="5">
        <f>IF(W257="", "", IF(Y257&gt;0, MIN(TauxContractuel, Z257), 0))</f>
        <v>0</v>
      </c>
      <c r="AB257" s="7">
        <f>IF(OR(W257="", W257&gt;Periode_Fin), "", IF(Y257&gt;0, Y257*TauxContractuel/BaseJour, 0))</f>
        <v>0</v>
      </c>
      <c r="AC257" s="7">
        <f>IF(OR(W257="", W257&gt;Periode_Fin), "", IF(Y257&gt;0, Y257*AA257/BaseJour, 0))</f>
        <v>0</v>
      </c>
      <c r="AD257" s="7">
        <f>IF(AB257="","", AB257-AC257)</f>
        <v>0</v>
      </c>
    </row>
    <row r="258" spans="13:30">
      <c r="M258" s="4"/>
      <c r="W258" s="4">
        <f>IF(W257="", "", W257+1)</f>
        <v>0</v>
      </c>
      <c r="X258" s="7">
        <f>IF(W258="", "", SUMIFS(Mov_Monts, Mov_Codes, Assoc_Sel, Mov_Dates, W258))</f>
        <v>0</v>
      </c>
      <c r="Y258" s="7">
        <f>IF(W257="","", Y257 + SUMIFS(Mov_Monts, Mov_Codes, Assoc_Sel, Mov_Dates, W258))</f>
        <v>0</v>
      </c>
      <c r="Z258" s="5">
        <f>IF(W258="", "", LOOKUP(W258, Cap_Debuts, Cap_Taux))</f>
        <v>0</v>
      </c>
      <c r="AA258" s="5">
        <f>IF(W258="", "", IF(Y258&gt;0, MIN(TauxContractuel, Z258), 0))</f>
        <v>0</v>
      </c>
      <c r="AB258" s="7">
        <f>IF(OR(W258="", W258&gt;Periode_Fin), "", IF(Y258&gt;0, Y258*TauxContractuel/BaseJour, 0))</f>
        <v>0</v>
      </c>
      <c r="AC258" s="7">
        <f>IF(OR(W258="", W258&gt;Periode_Fin), "", IF(Y258&gt;0, Y258*AA258/BaseJour, 0))</f>
        <v>0</v>
      </c>
      <c r="AD258" s="7">
        <f>IF(AB258="","", AB258-AC258)</f>
        <v>0</v>
      </c>
    </row>
    <row r="259" spans="13:30">
      <c r="M259" s="4"/>
      <c r="W259" s="4">
        <f>IF(W258="", "", W258+1)</f>
        <v>0</v>
      </c>
      <c r="X259" s="7">
        <f>IF(W259="", "", SUMIFS(Mov_Monts, Mov_Codes, Assoc_Sel, Mov_Dates, W259))</f>
        <v>0</v>
      </c>
      <c r="Y259" s="7">
        <f>IF(W258="","", Y258 + SUMIFS(Mov_Monts, Mov_Codes, Assoc_Sel, Mov_Dates, W259))</f>
        <v>0</v>
      </c>
      <c r="Z259" s="5">
        <f>IF(W259="", "", LOOKUP(W259, Cap_Debuts, Cap_Taux))</f>
        <v>0</v>
      </c>
      <c r="AA259" s="5">
        <f>IF(W259="", "", IF(Y259&gt;0, MIN(TauxContractuel, Z259), 0))</f>
        <v>0</v>
      </c>
      <c r="AB259" s="7">
        <f>IF(OR(W259="", W259&gt;Periode_Fin), "", IF(Y259&gt;0, Y259*TauxContractuel/BaseJour, 0))</f>
        <v>0</v>
      </c>
      <c r="AC259" s="7">
        <f>IF(OR(W259="", W259&gt;Periode_Fin), "", IF(Y259&gt;0, Y259*AA259/BaseJour, 0))</f>
        <v>0</v>
      </c>
      <c r="AD259" s="7">
        <f>IF(AB259="","", AB259-AC259)</f>
        <v>0</v>
      </c>
    </row>
    <row r="260" spans="13:30">
      <c r="M260" s="4"/>
      <c r="W260" s="4">
        <f>IF(W259="", "", W259+1)</f>
        <v>0</v>
      </c>
      <c r="X260" s="7">
        <f>IF(W260="", "", SUMIFS(Mov_Monts, Mov_Codes, Assoc_Sel, Mov_Dates, W260))</f>
        <v>0</v>
      </c>
      <c r="Y260" s="7">
        <f>IF(W259="","", Y259 + SUMIFS(Mov_Monts, Mov_Codes, Assoc_Sel, Mov_Dates, W260))</f>
        <v>0</v>
      </c>
      <c r="Z260" s="5">
        <f>IF(W260="", "", LOOKUP(W260, Cap_Debuts, Cap_Taux))</f>
        <v>0</v>
      </c>
      <c r="AA260" s="5">
        <f>IF(W260="", "", IF(Y260&gt;0, MIN(TauxContractuel, Z260), 0))</f>
        <v>0</v>
      </c>
      <c r="AB260" s="7">
        <f>IF(OR(W260="", W260&gt;Periode_Fin), "", IF(Y260&gt;0, Y260*TauxContractuel/BaseJour, 0))</f>
        <v>0</v>
      </c>
      <c r="AC260" s="7">
        <f>IF(OR(W260="", W260&gt;Periode_Fin), "", IF(Y260&gt;0, Y260*AA260/BaseJour, 0))</f>
        <v>0</v>
      </c>
      <c r="AD260" s="7">
        <f>IF(AB260="","", AB260-AC260)</f>
        <v>0</v>
      </c>
    </row>
    <row r="261" spans="13:30">
      <c r="M261" s="4"/>
      <c r="W261" s="4">
        <f>IF(W260="", "", W260+1)</f>
        <v>0</v>
      </c>
      <c r="X261" s="7">
        <f>IF(W261="", "", SUMIFS(Mov_Monts, Mov_Codes, Assoc_Sel, Mov_Dates, W261))</f>
        <v>0</v>
      </c>
      <c r="Y261" s="7">
        <f>IF(W260="","", Y260 + SUMIFS(Mov_Monts, Mov_Codes, Assoc_Sel, Mov_Dates, W261))</f>
        <v>0</v>
      </c>
      <c r="Z261" s="5">
        <f>IF(W261="", "", LOOKUP(W261, Cap_Debuts, Cap_Taux))</f>
        <v>0</v>
      </c>
      <c r="AA261" s="5">
        <f>IF(W261="", "", IF(Y261&gt;0, MIN(TauxContractuel, Z261), 0))</f>
        <v>0</v>
      </c>
      <c r="AB261" s="7">
        <f>IF(OR(W261="", W261&gt;Periode_Fin), "", IF(Y261&gt;0, Y261*TauxContractuel/BaseJour, 0))</f>
        <v>0</v>
      </c>
      <c r="AC261" s="7">
        <f>IF(OR(W261="", W261&gt;Periode_Fin), "", IF(Y261&gt;0, Y261*AA261/BaseJour, 0))</f>
        <v>0</v>
      </c>
      <c r="AD261" s="7">
        <f>IF(AB261="","", AB261-AC261)</f>
        <v>0</v>
      </c>
    </row>
    <row r="262" spans="13:30">
      <c r="M262" s="4"/>
      <c r="W262" s="4">
        <f>IF(W261="", "", W261+1)</f>
        <v>0</v>
      </c>
      <c r="X262" s="7">
        <f>IF(W262="", "", SUMIFS(Mov_Monts, Mov_Codes, Assoc_Sel, Mov_Dates, W262))</f>
        <v>0</v>
      </c>
      <c r="Y262" s="7">
        <f>IF(W261="","", Y261 + SUMIFS(Mov_Monts, Mov_Codes, Assoc_Sel, Mov_Dates, W262))</f>
        <v>0</v>
      </c>
      <c r="Z262" s="5">
        <f>IF(W262="", "", LOOKUP(W262, Cap_Debuts, Cap_Taux))</f>
        <v>0</v>
      </c>
      <c r="AA262" s="5">
        <f>IF(W262="", "", IF(Y262&gt;0, MIN(TauxContractuel, Z262), 0))</f>
        <v>0</v>
      </c>
      <c r="AB262" s="7">
        <f>IF(OR(W262="", W262&gt;Periode_Fin), "", IF(Y262&gt;0, Y262*TauxContractuel/BaseJour, 0))</f>
        <v>0</v>
      </c>
      <c r="AC262" s="7">
        <f>IF(OR(W262="", W262&gt;Periode_Fin), "", IF(Y262&gt;0, Y262*AA262/BaseJour, 0))</f>
        <v>0</v>
      </c>
      <c r="AD262" s="7">
        <f>IF(AB262="","", AB262-AC262)</f>
        <v>0</v>
      </c>
    </row>
    <row r="263" spans="13:30">
      <c r="M263" s="4"/>
      <c r="W263" s="4">
        <f>IF(W262="", "", W262+1)</f>
        <v>0</v>
      </c>
      <c r="X263" s="7">
        <f>IF(W263="", "", SUMIFS(Mov_Monts, Mov_Codes, Assoc_Sel, Mov_Dates, W263))</f>
        <v>0</v>
      </c>
      <c r="Y263" s="7">
        <f>IF(W262="","", Y262 + SUMIFS(Mov_Monts, Mov_Codes, Assoc_Sel, Mov_Dates, W263))</f>
        <v>0</v>
      </c>
      <c r="Z263" s="5">
        <f>IF(W263="", "", LOOKUP(W263, Cap_Debuts, Cap_Taux))</f>
        <v>0</v>
      </c>
      <c r="AA263" s="5">
        <f>IF(W263="", "", IF(Y263&gt;0, MIN(TauxContractuel, Z263), 0))</f>
        <v>0</v>
      </c>
      <c r="AB263" s="7">
        <f>IF(OR(W263="", W263&gt;Periode_Fin), "", IF(Y263&gt;0, Y263*TauxContractuel/BaseJour, 0))</f>
        <v>0</v>
      </c>
      <c r="AC263" s="7">
        <f>IF(OR(W263="", W263&gt;Periode_Fin), "", IF(Y263&gt;0, Y263*AA263/BaseJour, 0))</f>
        <v>0</v>
      </c>
      <c r="AD263" s="7">
        <f>IF(AB263="","", AB263-AC263)</f>
        <v>0</v>
      </c>
    </row>
    <row r="264" spans="13:30">
      <c r="M264" s="4"/>
      <c r="W264" s="4">
        <f>IF(W263="", "", W263+1)</f>
        <v>0</v>
      </c>
      <c r="X264" s="7">
        <f>IF(W264="", "", SUMIFS(Mov_Monts, Mov_Codes, Assoc_Sel, Mov_Dates, W264))</f>
        <v>0</v>
      </c>
      <c r="Y264" s="7">
        <f>IF(W263="","", Y263 + SUMIFS(Mov_Monts, Mov_Codes, Assoc_Sel, Mov_Dates, W264))</f>
        <v>0</v>
      </c>
      <c r="Z264" s="5">
        <f>IF(W264="", "", LOOKUP(W264, Cap_Debuts, Cap_Taux))</f>
        <v>0</v>
      </c>
      <c r="AA264" s="5">
        <f>IF(W264="", "", IF(Y264&gt;0, MIN(TauxContractuel, Z264), 0))</f>
        <v>0</v>
      </c>
      <c r="AB264" s="7">
        <f>IF(OR(W264="", W264&gt;Periode_Fin), "", IF(Y264&gt;0, Y264*TauxContractuel/BaseJour, 0))</f>
        <v>0</v>
      </c>
      <c r="AC264" s="7">
        <f>IF(OR(W264="", W264&gt;Periode_Fin), "", IF(Y264&gt;0, Y264*AA264/BaseJour, 0))</f>
        <v>0</v>
      </c>
      <c r="AD264" s="7">
        <f>IF(AB264="","", AB264-AC264)</f>
        <v>0</v>
      </c>
    </row>
    <row r="265" spans="13:30">
      <c r="M265" s="4"/>
      <c r="W265" s="4">
        <f>IF(W264="", "", W264+1)</f>
        <v>0</v>
      </c>
      <c r="X265" s="7">
        <f>IF(W265="", "", SUMIFS(Mov_Monts, Mov_Codes, Assoc_Sel, Mov_Dates, W265))</f>
        <v>0</v>
      </c>
      <c r="Y265" s="7">
        <f>IF(W264="","", Y264 + SUMIFS(Mov_Monts, Mov_Codes, Assoc_Sel, Mov_Dates, W265))</f>
        <v>0</v>
      </c>
      <c r="Z265" s="5">
        <f>IF(W265="", "", LOOKUP(W265, Cap_Debuts, Cap_Taux))</f>
        <v>0</v>
      </c>
      <c r="AA265" s="5">
        <f>IF(W265="", "", IF(Y265&gt;0, MIN(TauxContractuel, Z265), 0))</f>
        <v>0</v>
      </c>
      <c r="AB265" s="7">
        <f>IF(OR(W265="", W265&gt;Periode_Fin), "", IF(Y265&gt;0, Y265*TauxContractuel/BaseJour, 0))</f>
        <v>0</v>
      </c>
      <c r="AC265" s="7">
        <f>IF(OR(W265="", W265&gt;Periode_Fin), "", IF(Y265&gt;0, Y265*AA265/BaseJour, 0))</f>
        <v>0</v>
      </c>
      <c r="AD265" s="7">
        <f>IF(AB265="","", AB265-AC265)</f>
        <v>0</v>
      </c>
    </row>
    <row r="266" spans="13:30">
      <c r="M266" s="4"/>
      <c r="W266" s="4">
        <f>IF(W265="", "", W265+1)</f>
        <v>0</v>
      </c>
      <c r="X266" s="7">
        <f>IF(W266="", "", SUMIFS(Mov_Monts, Mov_Codes, Assoc_Sel, Mov_Dates, W266))</f>
        <v>0</v>
      </c>
      <c r="Y266" s="7">
        <f>IF(W265="","", Y265 + SUMIFS(Mov_Monts, Mov_Codes, Assoc_Sel, Mov_Dates, W266))</f>
        <v>0</v>
      </c>
      <c r="Z266" s="5">
        <f>IF(W266="", "", LOOKUP(W266, Cap_Debuts, Cap_Taux))</f>
        <v>0</v>
      </c>
      <c r="AA266" s="5">
        <f>IF(W266="", "", IF(Y266&gt;0, MIN(TauxContractuel, Z266), 0))</f>
        <v>0</v>
      </c>
      <c r="AB266" s="7">
        <f>IF(OR(W266="", W266&gt;Periode_Fin), "", IF(Y266&gt;0, Y266*TauxContractuel/BaseJour, 0))</f>
        <v>0</v>
      </c>
      <c r="AC266" s="7">
        <f>IF(OR(W266="", W266&gt;Periode_Fin), "", IF(Y266&gt;0, Y266*AA266/BaseJour, 0))</f>
        <v>0</v>
      </c>
      <c r="AD266" s="7">
        <f>IF(AB266="","", AB266-AC266)</f>
        <v>0</v>
      </c>
    </row>
    <row r="267" spans="13:30">
      <c r="M267" s="4"/>
      <c r="W267" s="4">
        <f>IF(W266="", "", W266+1)</f>
        <v>0</v>
      </c>
      <c r="X267" s="7">
        <f>IF(W267="", "", SUMIFS(Mov_Monts, Mov_Codes, Assoc_Sel, Mov_Dates, W267))</f>
        <v>0</v>
      </c>
      <c r="Y267" s="7">
        <f>IF(W266="","", Y266 + SUMIFS(Mov_Monts, Mov_Codes, Assoc_Sel, Mov_Dates, W267))</f>
        <v>0</v>
      </c>
      <c r="Z267" s="5">
        <f>IF(W267="", "", LOOKUP(W267, Cap_Debuts, Cap_Taux))</f>
        <v>0</v>
      </c>
      <c r="AA267" s="5">
        <f>IF(W267="", "", IF(Y267&gt;0, MIN(TauxContractuel, Z267), 0))</f>
        <v>0</v>
      </c>
      <c r="AB267" s="7">
        <f>IF(OR(W267="", W267&gt;Periode_Fin), "", IF(Y267&gt;0, Y267*TauxContractuel/BaseJour, 0))</f>
        <v>0</v>
      </c>
      <c r="AC267" s="7">
        <f>IF(OR(W267="", W267&gt;Periode_Fin), "", IF(Y267&gt;0, Y267*AA267/BaseJour, 0))</f>
        <v>0</v>
      </c>
      <c r="AD267" s="7">
        <f>IF(AB267="","", AB267-AC267)</f>
        <v>0</v>
      </c>
    </row>
    <row r="268" spans="13:30">
      <c r="M268" s="4"/>
      <c r="W268" s="4">
        <f>IF(W267="", "", W267+1)</f>
        <v>0</v>
      </c>
      <c r="X268" s="7">
        <f>IF(W268="", "", SUMIFS(Mov_Monts, Mov_Codes, Assoc_Sel, Mov_Dates, W268))</f>
        <v>0</v>
      </c>
      <c r="Y268" s="7">
        <f>IF(W267="","", Y267 + SUMIFS(Mov_Monts, Mov_Codes, Assoc_Sel, Mov_Dates, W268))</f>
        <v>0</v>
      </c>
      <c r="Z268" s="5">
        <f>IF(W268="", "", LOOKUP(W268, Cap_Debuts, Cap_Taux))</f>
        <v>0</v>
      </c>
      <c r="AA268" s="5">
        <f>IF(W268="", "", IF(Y268&gt;0, MIN(TauxContractuel, Z268), 0))</f>
        <v>0</v>
      </c>
      <c r="AB268" s="7">
        <f>IF(OR(W268="", W268&gt;Periode_Fin), "", IF(Y268&gt;0, Y268*TauxContractuel/BaseJour, 0))</f>
        <v>0</v>
      </c>
      <c r="AC268" s="7">
        <f>IF(OR(W268="", W268&gt;Periode_Fin), "", IF(Y268&gt;0, Y268*AA268/BaseJour, 0))</f>
        <v>0</v>
      </c>
      <c r="AD268" s="7">
        <f>IF(AB268="","", AB268-AC268)</f>
        <v>0</v>
      </c>
    </row>
    <row r="269" spans="13:30">
      <c r="M269" s="4"/>
      <c r="W269" s="4">
        <f>IF(W268="", "", W268+1)</f>
        <v>0</v>
      </c>
      <c r="X269" s="7">
        <f>IF(W269="", "", SUMIFS(Mov_Monts, Mov_Codes, Assoc_Sel, Mov_Dates, W269))</f>
        <v>0</v>
      </c>
      <c r="Y269" s="7">
        <f>IF(W268="","", Y268 + SUMIFS(Mov_Monts, Mov_Codes, Assoc_Sel, Mov_Dates, W269))</f>
        <v>0</v>
      </c>
      <c r="Z269" s="5">
        <f>IF(W269="", "", LOOKUP(W269, Cap_Debuts, Cap_Taux))</f>
        <v>0</v>
      </c>
      <c r="AA269" s="5">
        <f>IF(W269="", "", IF(Y269&gt;0, MIN(TauxContractuel, Z269), 0))</f>
        <v>0</v>
      </c>
      <c r="AB269" s="7">
        <f>IF(OR(W269="", W269&gt;Periode_Fin), "", IF(Y269&gt;0, Y269*TauxContractuel/BaseJour, 0))</f>
        <v>0</v>
      </c>
      <c r="AC269" s="7">
        <f>IF(OR(W269="", W269&gt;Periode_Fin), "", IF(Y269&gt;0, Y269*AA269/BaseJour, 0))</f>
        <v>0</v>
      </c>
      <c r="AD269" s="7">
        <f>IF(AB269="","", AB269-AC269)</f>
        <v>0</v>
      </c>
    </row>
    <row r="270" spans="13:30">
      <c r="M270" s="4"/>
      <c r="W270" s="4">
        <f>IF(W269="", "", W269+1)</f>
        <v>0</v>
      </c>
      <c r="X270" s="7">
        <f>IF(W270="", "", SUMIFS(Mov_Monts, Mov_Codes, Assoc_Sel, Mov_Dates, W270))</f>
        <v>0</v>
      </c>
      <c r="Y270" s="7">
        <f>IF(W269="","", Y269 + SUMIFS(Mov_Monts, Mov_Codes, Assoc_Sel, Mov_Dates, W270))</f>
        <v>0</v>
      </c>
      <c r="Z270" s="5">
        <f>IF(W270="", "", LOOKUP(W270, Cap_Debuts, Cap_Taux))</f>
        <v>0</v>
      </c>
      <c r="AA270" s="5">
        <f>IF(W270="", "", IF(Y270&gt;0, MIN(TauxContractuel, Z270), 0))</f>
        <v>0</v>
      </c>
      <c r="AB270" s="7">
        <f>IF(OR(W270="", W270&gt;Periode_Fin), "", IF(Y270&gt;0, Y270*TauxContractuel/BaseJour, 0))</f>
        <v>0</v>
      </c>
      <c r="AC270" s="7">
        <f>IF(OR(W270="", W270&gt;Periode_Fin), "", IF(Y270&gt;0, Y270*AA270/BaseJour, 0))</f>
        <v>0</v>
      </c>
      <c r="AD270" s="7">
        <f>IF(AB270="","", AB270-AC270)</f>
        <v>0</v>
      </c>
    </row>
    <row r="271" spans="13:30">
      <c r="M271" s="4"/>
      <c r="W271" s="4">
        <f>IF(W270="", "", W270+1)</f>
        <v>0</v>
      </c>
      <c r="X271" s="7">
        <f>IF(W271="", "", SUMIFS(Mov_Monts, Mov_Codes, Assoc_Sel, Mov_Dates, W271))</f>
        <v>0</v>
      </c>
      <c r="Y271" s="7">
        <f>IF(W270="","", Y270 + SUMIFS(Mov_Monts, Mov_Codes, Assoc_Sel, Mov_Dates, W271))</f>
        <v>0</v>
      </c>
      <c r="Z271" s="5">
        <f>IF(W271="", "", LOOKUP(W271, Cap_Debuts, Cap_Taux))</f>
        <v>0</v>
      </c>
      <c r="AA271" s="5">
        <f>IF(W271="", "", IF(Y271&gt;0, MIN(TauxContractuel, Z271), 0))</f>
        <v>0</v>
      </c>
      <c r="AB271" s="7">
        <f>IF(OR(W271="", W271&gt;Periode_Fin), "", IF(Y271&gt;0, Y271*TauxContractuel/BaseJour, 0))</f>
        <v>0</v>
      </c>
      <c r="AC271" s="7">
        <f>IF(OR(W271="", W271&gt;Periode_Fin), "", IF(Y271&gt;0, Y271*AA271/BaseJour, 0))</f>
        <v>0</v>
      </c>
      <c r="AD271" s="7">
        <f>IF(AB271="","", AB271-AC271)</f>
        <v>0</v>
      </c>
    </row>
    <row r="272" spans="13:30">
      <c r="M272" s="4"/>
      <c r="W272" s="4">
        <f>IF(W271="", "", W271+1)</f>
        <v>0</v>
      </c>
      <c r="X272" s="7">
        <f>IF(W272="", "", SUMIFS(Mov_Monts, Mov_Codes, Assoc_Sel, Mov_Dates, W272))</f>
        <v>0</v>
      </c>
      <c r="Y272" s="7">
        <f>IF(W271="","", Y271 + SUMIFS(Mov_Monts, Mov_Codes, Assoc_Sel, Mov_Dates, W272))</f>
        <v>0</v>
      </c>
      <c r="Z272" s="5">
        <f>IF(W272="", "", LOOKUP(W272, Cap_Debuts, Cap_Taux))</f>
        <v>0</v>
      </c>
      <c r="AA272" s="5">
        <f>IF(W272="", "", IF(Y272&gt;0, MIN(TauxContractuel, Z272), 0))</f>
        <v>0</v>
      </c>
      <c r="AB272" s="7">
        <f>IF(OR(W272="", W272&gt;Periode_Fin), "", IF(Y272&gt;0, Y272*TauxContractuel/BaseJour, 0))</f>
        <v>0</v>
      </c>
      <c r="AC272" s="7">
        <f>IF(OR(W272="", W272&gt;Periode_Fin), "", IF(Y272&gt;0, Y272*AA272/BaseJour, 0))</f>
        <v>0</v>
      </c>
      <c r="AD272" s="7">
        <f>IF(AB272="","", AB272-AC272)</f>
        <v>0</v>
      </c>
    </row>
    <row r="273" spans="13:30">
      <c r="M273" s="4"/>
      <c r="W273" s="4">
        <f>IF(W272="", "", W272+1)</f>
        <v>0</v>
      </c>
      <c r="X273" s="7">
        <f>IF(W273="", "", SUMIFS(Mov_Monts, Mov_Codes, Assoc_Sel, Mov_Dates, W273))</f>
        <v>0</v>
      </c>
      <c r="Y273" s="7">
        <f>IF(W272="","", Y272 + SUMIFS(Mov_Monts, Mov_Codes, Assoc_Sel, Mov_Dates, W273))</f>
        <v>0</v>
      </c>
      <c r="Z273" s="5">
        <f>IF(W273="", "", LOOKUP(W273, Cap_Debuts, Cap_Taux))</f>
        <v>0</v>
      </c>
      <c r="AA273" s="5">
        <f>IF(W273="", "", IF(Y273&gt;0, MIN(TauxContractuel, Z273), 0))</f>
        <v>0</v>
      </c>
      <c r="AB273" s="7">
        <f>IF(OR(W273="", W273&gt;Periode_Fin), "", IF(Y273&gt;0, Y273*TauxContractuel/BaseJour, 0))</f>
        <v>0</v>
      </c>
      <c r="AC273" s="7">
        <f>IF(OR(W273="", W273&gt;Periode_Fin), "", IF(Y273&gt;0, Y273*AA273/BaseJour, 0))</f>
        <v>0</v>
      </c>
      <c r="AD273" s="7">
        <f>IF(AB273="","", AB273-AC273)</f>
        <v>0</v>
      </c>
    </row>
    <row r="274" spans="13:30">
      <c r="M274" s="4"/>
      <c r="W274" s="4">
        <f>IF(W273="", "", W273+1)</f>
        <v>0</v>
      </c>
      <c r="X274" s="7">
        <f>IF(W274="", "", SUMIFS(Mov_Monts, Mov_Codes, Assoc_Sel, Mov_Dates, W274))</f>
        <v>0</v>
      </c>
      <c r="Y274" s="7">
        <f>IF(W273="","", Y273 + SUMIFS(Mov_Monts, Mov_Codes, Assoc_Sel, Mov_Dates, W274))</f>
        <v>0</v>
      </c>
      <c r="Z274" s="5">
        <f>IF(W274="", "", LOOKUP(W274, Cap_Debuts, Cap_Taux))</f>
        <v>0</v>
      </c>
      <c r="AA274" s="5">
        <f>IF(W274="", "", IF(Y274&gt;0, MIN(TauxContractuel, Z274), 0))</f>
        <v>0</v>
      </c>
      <c r="AB274" s="7">
        <f>IF(OR(W274="", W274&gt;Periode_Fin), "", IF(Y274&gt;0, Y274*TauxContractuel/BaseJour, 0))</f>
        <v>0</v>
      </c>
      <c r="AC274" s="7">
        <f>IF(OR(W274="", W274&gt;Periode_Fin), "", IF(Y274&gt;0, Y274*AA274/BaseJour, 0))</f>
        <v>0</v>
      </c>
      <c r="AD274" s="7">
        <f>IF(AB274="","", AB274-AC274)</f>
        <v>0</v>
      </c>
    </row>
    <row r="275" spans="13:30">
      <c r="M275" s="4"/>
      <c r="W275" s="4">
        <f>IF(W274="", "", W274+1)</f>
        <v>0</v>
      </c>
      <c r="X275" s="7">
        <f>IF(W275="", "", SUMIFS(Mov_Monts, Mov_Codes, Assoc_Sel, Mov_Dates, W275))</f>
        <v>0</v>
      </c>
      <c r="Y275" s="7">
        <f>IF(W274="","", Y274 + SUMIFS(Mov_Monts, Mov_Codes, Assoc_Sel, Mov_Dates, W275))</f>
        <v>0</v>
      </c>
      <c r="Z275" s="5">
        <f>IF(W275="", "", LOOKUP(W275, Cap_Debuts, Cap_Taux))</f>
        <v>0</v>
      </c>
      <c r="AA275" s="5">
        <f>IF(W275="", "", IF(Y275&gt;0, MIN(TauxContractuel, Z275), 0))</f>
        <v>0</v>
      </c>
      <c r="AB275" s="7">
        <f>IF(OR(W275="", W275&gt;Periode_Fin), "", IF(Y275&gt;0, Y275*TauxContractuel/BaseJour, 0))</f>
        <v>0</v>
      </c>
      <c r="AC275" s="7">
        <f>IF(OR(W275="", W275&gt;Periode_Fin), "", IF(Y275&gt;0, Y275*AA275/BaseJour, 0))</f>
        <v>0</v>
      </c>
      <c r="AD275" s="7">
        <f>IF(AB275="","", AB275-AC275)</f>
        <v>0</v>
      </c>
    </row>
    <row r="276" spans="13:30">
      <c r="M276" s="4"/>
      <c r="W276" s="4">
        <f>IF(W275="", "", W275+1)</f>
        <v>0</v>
      </c>
      <c r="X276" s="7">
        <f>IF(W276="", "", SUMIFS(Mov_Monts, Mov_Codes, Assoc_Sel, Mov_Dates, W276))</f>
        <v>0</v>
      </c>
      <c r="Y276" s="7">
        <f>IF(W275="","", Y275 + SUMIFS(Mov_Monts, Mov_Codes, Assoc_Sel, Mov_Dates, W276))</f>
        <v>0</v>
      </c>
      <c r="Z276" s="5">
        <f>IF(W276="", "", LOOKUP(W276, Cap_Debuts, Cap_Taux))</f>
        <v>0</v>
      </c>
      <c r="AA276" s="5">
        <f>IF(W276="", "", IF(Y276&gt;0, MIN(TauxContractuel, Z276), 0))</f>
        <v>0</v>
      </c>
      <c r="AB276" s="7">
        <f>IF(OR(W276="", W276&gt;Periode_Fin), "", IF(Y276&gt;0, Y276*TauxContractuel/BaseJour, 0))</f>
        <v>0</v>
      </c>
      <c r="AC276" s="7">
        <f>IF(OR(W276="", W276&gt;Periode_Fin), "", IF(Y276&gt;0, Y276*AA276/BaseJour, 0))</f>
        <v>0</v>
      </c>
      <c r="AD276" s="7">
        <f>IF(AB276="","", AB276-AC276)</f>
        <v>0</v>
      </c>
    </row>
    <row r="277" spans="13:30">
      <c r="M277" s="4"/>
      <c r="W277" s="4">
        <f>IF(W276="", "", W276+1)</f>
        <v>0</v>
      </c>
      <c r="X277" s="7">
        <f>IF(W277="", "", SUMIFS(Mov_Monts, Mov_Codes, Assoc_Sel, Mov_Dates, W277))</f>
        <v>0</v>
      </c>
      <c r="Y277" s="7">
        <f>IF(W276="","", Y276 + SUMIFS(Mov_Monts, Mov_Codes, Assoc_Sel, Mov_Dates, W277))</f>
        <v>0</v>
      </c>
      <c r="Z277" s="5">
        <f>IF(W277="", "", LOOKUP(W277, Cap_Debuts, Cap_Taux))</f>
        <v>0</v>
      </c>
      <c r="AA277" s="5">
        <f>IF(W277="", "", IF(Y277&gt;0, MIN(TauxContractuel, Z277), 0))</f>
        <v>0</v>
      </c>
      <c r="AB277" s="7">
        <f>IF(OR(W277="", W277&gt;Periode_Fin), "", IF(Y277&gt;0, Y277*TauxContractuel/BaseJour, 0))</f>
        <v>0</v>
      </c>
      <c r="AC277" s="7">
        <f>IF(OR(W277="", W277&gt;Periode_Fin), "", IF(Y277&gt;0, Y277*AA277/BaseJour, 0))</f>
        <v>0</v>
      </c>
      <c r="AD277" s="7">
        <f>IF(AB277="","", AB277-AC277)</f>
        <v>0</v>
      </c>
    </row>
    <row r="278" spans="13:30">
      <c r="M278" s="4"/>
      <c r="W278" s="4">
        <f>IF(W277="", "", W277+1)</f>
        <v>0</v>
      </c>
      <c r="X278" s="7">
        <f>IF(W278="", "", SUMIFS(Mov_Monts, Mov_Codes, Assoc_Sel, Mov_Dates, W278))</f>
        <v>0</v>
      </c>
      <c r="Y278" s="7">
        <f>IF(W277="","", Y277 + SUMIFS(Mov_Monts, Mov_Codes, Assoc_Sel, Mov_Dates, W278))</f>
        <v>0</v>
      </c>
      <c r="Z278" s="5">
        <f>IF(W278="", "", LOOKUP(W278, Cap_Debuts, Cap_Taux))</f>
        <v>0</v>
      </c>
      <c r="AA278" s="5">
        <f>IF(W278="", "", IF(Y278&gt;0, MIN(TauxContractuel, Z278), 0))</f>
        <v>0</v>
      </c>
      <c r="AB278" s="7">
        <f>IF(OR(W278="", W278&gt;Periode_Fin), "", IF(Y278&gt;0, Y278*TauxContractuel/BaseJour, 0))</f>
        <v>0</v>
      </c>
      <c r="AC278" s="7">
        <f>IF(OR(W278="", W278&gt;Periode_Fin), "", IF(Y278&gt;0, Y278*AA278/BaseJour, 0))</f>
        <v>0</v>
      </c>
      <c r="AD278" s="7">
        <f>IF(AB278="","", AB278-AC278)</f>
        <v>0</v>
      </c>
    </row>
    <row r="279" spans="13:30">
      <c r="M279" s="4"/>
      <c r="W279" s="4">
        <f>IF(W278="", "", W278+1)</f>
        <v>0</v>
      </c>
      <c r="X279" s="7">
        <f>IF(W279="", "", SUMIFS(Mov_Monts, Mov_Codes, Assoc_Sel, Mov_Dates, W279))</f>
        <v>0</v>
      </c>
      <c r="Y279" s="7">
        <f>IF(W278="","", Y278 + SUMIFS(Mov_Monts, Mov_Codes, Assoc_Sel, Mov_Dates, W279))</f>
        <v>0</v>
      </c>
      <c r="Z279" s="5">
        <f>IF(W279="", "", LOOKUP(W279, Cap_Debuts, Cap_Taux))</f>
        <v>0</v>
      </c>
      <c r="AA279" s="5">
        <f>IF(W279="", "", IF(Y279&gt;0, MIN(TauxContractuel, Z279), 0))</f>
        <v>0</v>
      </c>
      <c r="AB279" s="7">
        <f>IF(OR(W279="", W279&gt;Periode_Fin), "", IF(Y279&gt;0, Y279*TauxContractuel/BaseJour, 0))</f>
        <v>0</v>
      </c>
      <c r="AC279" s="7">
        <f>IF(OR(W279="", W279&gt;Periode_Fin), "", IF(Y279&gt;0, Y279*AA279/BaseJour, 0))</f>
        <v>0</v>
      </c>
      <c r="AD279" s="7">
        <f>IF(AB279="","", AB279-AC279)</f>
        <v>0</v>
      </c>
    </row>
    <row r="280" spans="13:30">
      <c r="M280" s="4"/>
      <c r="W280" s="4">
        <f>IF(W279="", "", W279+1)</f>
        <v>0</v>
      </c>
      <c r="X280" s="7">
        <f>IF(W280="", "", SUMIFS(Mov_Monts, Mov_Codes, Assoc_Sel, Mov_Dates, W280))</f>
        <v>0</v>
      </c>
      <c r="Y280" s="7">
        <f>IF(W279="","", Y279 + SUMIFS(Mov_Monts, Mov_Codes, Assoc_Sel, Mov_Dates, W280))</f>
        <v>0</v>
      </c>
      <c r="Z280" s="5">
        <f>IF(W280="", "", LOOKUP(W280, Cap_Debuts, Cap_Taux))</f>
        <v>0</v>
      </c>
      <c r="AA280" s="5">
        <f>IF(W280="", "", IF(Y280&gt;0, MIN(TauxContractuel, Z280), 0))</f>
        <v>0</v>
      </c>
      <c r="AB280" s="7">
        <f>IF(OR(W280="", W280&gt;Periode_Fin), "", IF(Y280&gt;0, Y280*TauxContractuel/BaseJour, 0))</f>
        <v>0</v>
      </c>
      <c r="AC280" s="7">
        <f>IF(OR(W280="", W280&gt;Periode_Fin), "", IF(Y280&gt;0, Y280*AA280/BaseJour, 0))</f>
        <v>0</v>
      </c>
      <c r="AD280" s="7">
        <f>IF(AB280="","", AB280-AC280)</f>
        <v>0</v>
      </c>
    </row>
    <row r="281" spans="13:30">
      <c r="M281" s="4"/>
      <c r="W281" s="4">
        <f>IF(W280="", "", W280+1)</f>
        <v>0</v>
      </c>
      <c r="X281" s="7">
        <f>IF(W281="", "", SUMIFS(Mov_Monts, Mov_Codes, Assoc_Sel, Mov_Dates, W281))</f>
        <v>0</v>
      </c>
      <c r="Y281" s="7">
        <f>IF(W280="","", Y280 + SUMIFS(Mov_Monts, Mov_Codes, Assoc_Sel, Mov_Dates, W281))</f>
        <v>0</v>
      </c>
      <c r="Z281" s="5">
        <f>IF(W281="", "", LOOKUP(W281, Cap_Debuts, Cap_Taux))</f>
        <v>0</v>
      </c>
      <c r="AA281" s="5">
        <f>IF(W281="", "", IF(Y281&gt;0, MIN(TauxContractuel, Z281), 0))</f>
        <v>0</v>
      </c>
      <c r="AB281" s="7">
        <f>IF(OR(W281="", W281&gt;Periode_Fin), "", IF(Y281&gt;0, Y281*TauxContractuel/BaseJour, 0))</f>
        <v>0</v>
      </c>
      <c r="AC281" s="7">
        <f>IF(OR(W281="", W281&gt;Periode_Fin), "", IF(Y281&gt;0, Y281*AA281/BaseJour, 0))</f>
        <v>0</v>
      </c>
      <c r="AD281" s="7">
        <f>IF(AB281="","", AB281-AC281)</f>
        <v>0</v>
      </c>
    </row>
    <row r="282" spans="13:30">
      <c r="M282" s="4"/>
      <c r="W282" s="4">
        <f>IF(W281="", "", W281+1)</f>
        <v>0</v>
      </c>
      <c r="X282" s="7">
        <f>IF(W282="", "", SUMIFS(Mov_Monts, Mov_Codes, Assoc_Sel, Mov_Dates, W282))</f>
        <v>0</v>
      </c>
      <c r="Y282" s="7">
        <f>IF(W281="","", Y281 + SUMIFS(Mov_Monts, Mov_Codes, Assoc_Sel, Mov_Dates, W282))</f>
        <v>0</v>
      </c>
      <c r="Z282" s="5">
        <f>IF(W282="", "", LOOKUP(W282, Cap_Debuts, Cap_Taux))</f>
        <v>0</v>
      </c>
      <c r="AA282" s="5">
        <f>IF(W282="", "", IF(Y282&gt;0, MIN(TauxContractuel, Z282), 0))</f>
        <v>0</v>
      </c>
      <c r="AB282" s="7">
        <f>IF(OR(W282="", W282&gt;Periode_Fin), "", IF(Y282&gt;0, Y282*TauxContractuel/BaseJour, 0))</f>
        <v>0</v>
      </c>
      <c r="AC282" s="7">
        <f>IF(OR(W282="", W282&gt;Periode_Fin), "", IF(Y282&gt;0, Y282*AA282/BaseJour, 0))</f>
        <v>0</v>
      </c>
      <c r="AD282" s="7">
        <f>IF(AB282="","", AB282-AC282)</f>
        <v>0</v>
      </c>
    </row>
    <row r="283" spans="13:30">
      <c r="M283" s="4"/>
      <c r="W283" s="4">
        <f>IF(W282="", "", W282+1)</f>
        <v>0</v>
      </c>
      <c r="X283" s="7">
        <f>IF(W283="", "", SUMIFS(Mov_Monts, Mov_Codes, Assoc_Sel, Mov_Dates, W283))</f>
        <v>0</v>
      </c>
      <c r="Y283" s="7">
        <f>IF(W282="","", Y282 + SUMIFS(Mov_Monts, Mov_Codes, Assoc_Sel, Mov_Dates, W283))</f>
        <v>0</v>
      </c>
      <c r="Z283" s="5">
        <f>IF(W283="", "", LOOKUP(W283, Cap_Debuts, Cap_Taux))</f>
        <v>0</v>
      </c>
      <c r="AA283" s="5">
        <f>IF(W283="", "", IF(Y283&gt;0, MIN(TauxContractuel, Z283), 0))</f>
        <v>0</v>
      </c>
      <c r="AB283" s="7">
        <f>IF(OR(W283="", W283&gt;Periode_Fin), "", IF(Y283&gt;0, Y283*TauxContractuel/BaseJour, 0))</f>
        <v>0</v>
      </c>
      <c r="AC283" s="7">
        <f>IF(OR(W283="", W283&gt;Periode_Fin), "", IF(Y283&gt;0, Y283*AA283/BaseJour, 0))</f>
        <v>0</v>
      </c>
      <c r="AD283" s="7">
        <f>IF(AB283="","", AB283-AC283)</f>
        <v>0</v>
      </c>
    </row>
    <row r="284" spans="13:30">
      <c r="M284" s="4"/>
      <c r="W284" s="4">
        <f>IF(W283="", "", W283+1)</f>
        <v>0</v>
      </c>
      <c r="X284" s="7">
        <f>IF(W284="", "", SUMIFS(Mov_Monts, Mov_Codes, Assoc_Sel, Mov_Dates, W284))</f>
        <v>0</v>
      </c>
      <c r="Y284" s="7">
        <f>IF(W283="","", Y283 + SUMIFS(Mov_Monts, Mov_Codes, Assoc_Sel, Mov_Dates, W284))</f>
        <v>0</v>
      </c>
      <c r="Z284" s="5">
        <f>IF(W284="", "", LOOKUP(W284, Cap_Debuts, Cap_Taux))</f>
        <v>0</v>
      </c>
      <c r="AA284" s="5">
        <f>IF(W284="", "", IF(Y284&gt;0, MIN(TauxContractuel, Z284), 0))</f>
        <v>0</v>
      </c>
      <c r="AB284" s="7">
        <f>IF(OR(W284="", W284&gt;Periode_Fin), "", IF(Y284&gt;0, Y284*TauxContractuel/BaseJour, 0))</f>
        <v>0</v>
      </c>
      <c r="AC284" s="7">
        <f>IF(OR(W284="", W284&gt;Periode_Fin), "", IF(Y284&gt;0, Y284*AA284/BaseJour, 0))</f>
        <v>0</v>
      </c>
      <c r="AD284" s="7">
        <f>IF(AB284="","", AB284-AC284)</f>
        <v>0</v>
      </c>
    </row>
    <row r="285" spans="13:30">
      <c r="M285" s="4"/>
      <c r="W285" s="4">
        <f>IF(W284="", "", W284+1)</f>
        <v>0</v>
      </c>
      <c r="X285" s="7">
        <f>IF(W285="", "", SUMIFS(Mov_Monts, Mov_Codes, Assoc_Sel, Mov_Dates, W285))</f>
        <v>0</v>
      </c>
      <c r="Y285" s="7">
        <f>IF(W284="","", Y284 + SUMIFS(Mov_Monts, Mov_Codes, Assoc_Sel, Mov_Dates, W285))</f>
        <v>0</v>
      </c>
      <c r="Z285" s="5">
        <f>IF(W285="", "", LOOKUP(W285, Cap_Debuts, Cap_Taux))</f>
        <v>0</v>
      </c>
      <c r="AA285" s="5">
        <f>IF(W285="", "", IF(Y285&gt;0, MIN(TauxContractuel, Z285), 0))</f>
        <v>0</v>
      </c>
      <c r="AB285" s="7">
        <f>IF(OR(W285="", W285&gt;Periode_Fin), "", IF(Y285&gt;0, Y285*TauxContractuel/BaseJour, 0))</f>
        <v>0</v>
      </c>
      <c r="AC285" s="7">
        <f>IF(OR(W285="", W285&gt;Periode_Fin), "", IF(Y285&gt;0, Y285*AA285/BaseJour, 0))</f>
        <v>0</v>
      </c>
      <c r="AD285" s="7">
        <f>IF(AB285="","", AB285-AC285)</f>
        <v>0</v>
      </c>
    </row>
    <row r="286" spans="13:30">
      <c r="M286" s="4"/>
      <c r="W286" s="4">
        <f>IF(W285="", "", W285+1)</f>
        <v>0</v>
      </c>
      <c r="X286" s="7">
        <f>IF(W286="", "", SUMIFS(Mov_Monts, Mov_Codes, Assoc_Sel, Mov_Dates, W286))</f>
        <v>0</v>
      </c>
      <c r="Y286" s="7">
        <f>IF(W285="","", Y285 + SUMIFS(Mov_Monts, Mov_Codes, Assoc_Sel, Mov_Dates, W286))</f>
        <v>0</v>
      </c>
      <c r="Z286" s="5">
        <f>IF(W286="", "", LOOKUP(W286, Cap_Debuts, Cap_Taux))</f>
        <v>0</v>
      </c>
      <c r="AA286" s="5">
        <f>IF(W286="", "", IF(Y286&gt;0, MIN(TauxContractuel, Z286), 0))</f>
        <v>0</v>
      </c>
      <c r="AB286" s="7">
        <f>IF(OR(W286="", W286&gt;Periode_Fin), "", IF(Y286&gt;0, Y286*TauxContractuel/BaseJour, 0))</f>
        <v>0</v>
      </c>
      <c r="AC286" s="7">
        <f>IF(OR(W286="", W286&gt;Periode_Fin), "", IF(Y286&gt;0, Y286*AA286/BaseJour, 0))</f>
        <v>0</v>
      </c>
      <c r="AD286" s="7">
        <f>IF(AB286="","", AB286-AC286)</f>
        <v>0</v>
      </c>
    </row>
    <row r="287" spans="13:30">
      <c r="M287" s="4"/>
      <c r="W287" s="4">
        <f>IF(W286="", "", W286+1)</f>
        <v>0</v>
      </c>
      <c r="X287" s="7">
        <f>IF(W287="", "", SUMIFS(Mov_Monts, Mov_Codes, Assoc_Sel, Mov_Dates, W287))</f>
        <v>0</v>
      </c>
      <c r="Y287" s="7">
        <f>IF(W286="","", Y286 + SUMIFS(Mov_Monts, Mov_Codes, Assoc_Sel, Mov_Dates, W287))</f>
        <v>0</v>
      </c>
      <c r="Z287" s="5">
        <f>IF(W287="", "", LOOKUP(W287, Cap_Debuts, Cap_Taux))</f>
        <v>0</v>
      </c>
      <c r="AA287" s="5">
        <f>IF(W287="", "", IF(Y287&gt;0, MIN(TauxContractuel, Z287), 0))</f>
        <v>0</v>
      </c>
      <c r="AB287" s="7">
        <f>IF(OR(W287="", W287&gt;Periode_Fin), "", IF(Y287&gt;0, Y287*TauxContractuel/BaseJour, 0))</f>
        <v>0</v>
      </c>
      <c r="AC287" s="7">
        <f>IF(OR(W287="", W287&gt;Periode_Fin), "", IF(Y287&gt;0, Y287*AA287/BaseJour, 0))</f>
        <v>0</v>
      </c>
      <c r="AD287" s="7">
        <f>IF(AB287="","", AB287-AC287)</f>
        <v>0</v>
      </c>
    </row>
    <row r="288" spans="13:30">
      <c r="M288" s="4"/>
      <c r="W288" s="4">
        <f>IF(W287="", "", W287+1)</f>
        <v>0</v>
      </c>
      <c r="X288" s="7">
        <f>IF(W288="", "", SUMIFS(Mov_Monts, Mov_Codes, Assoc_Sel, Mov_Dates, W288))</f>
        <v>0</v>
      </c>
      <c r="Y288" s="7">
        <f>IF(W287="","", Y287 + SUMIFS(Mov_Monts, Mov_Codes, Assoc_Sel, Mov_Dates, W288))</f>
        <v>0</v>
      </c>
      <c r="Z288" s="5">
        <f>IF(W288="", "", LOOKUP(W288, Cap_Debuts, Cap_Taux))</f>
        <v>0</v>
      </c>
      <c r="AA288" s="5">
        <f>IF(W288="", "", IF(Y288&gt;0, MIN(TauxContractuel, Z288), 0))</f>
        <v>0</v>
      </c>
      <c r="AB288" s="7">
        <f>IF(OR(W288="", W288&gt;Periode_Fin), "", IF(Y288&gt;0, Y288*TauxContractuel/BaseJour, 0))</f>
        <v>0</v>
      </c>
      <c r="AC288" s="7">
        <f>IF(OR(W288="", W288&gt;Periode_Fin), "", IF(Y288&gt;0, Y288*AA288/BaseJour, 0))</f>
        <v>0</v>
      </c>
      <c r="AD288" s="7">
        <f>IF(AB288="","", AB288-AC288)</f>
        <v>0</v>
      </c>
    </row>
    <row r="289" spans="13:30">
      <c r="M289" s="4"/>
      <c r="W289" s="4">
        <f>IF(W288="", "", W288+1)</f>
        <v>0</v>
      </c>
      <c r="X289" s="7">
        <f>IF(W289="", "", SUMIFS(Mov_Monts, Mov_Codes, Assoc_Sel, Mov_Dates, W289))</f>
        <v>0</v>
      </c>
      <c r="Y289" s="7">
        <f>IF(W288="","", Y288 + SUMIFS(Mov_Monts, Mov_Codes, Assoc_Sel, Mov_Dates, W289))</f>
        <v>0</v>
      </c>
      <c r="Z289" s="5">
        <f>IF(W289="", "", LOOKUP(W289, Cap_Debuts, Cap_Taux))</f>
        <v>0</v>
      </c>
      <c r="AA289" s="5">
        <f>IF(W289="", "", IF(Y289&gt;0, MIN(TauxContractuel, Z289), 0))</f>
        <v>0</v>
      </c>
      <c r="AB289" s="7">
        <f>IF(OR(W289="", W289&gt;Periode_Fin), "", IF(Y289&gt;0, Y289*TauxContractuel/BaseJour, 0))</f>
        <v>0</v>
      </c>
      <c r="AC289" s="7">
        <f>IF(OR(W289="", W289&gt;Periode_Fin), "", IF(Y289&gt;0, Y289*AA289/BaseJour, 0))</f>
        <v>0</v>
      </c>
      <c r="AD289" s="7">
        <f>IF(AB289="","", AB289-AC289)</f>
        <v>0</v>
      </c>
    </row>
    <row r="290" spans="13:30">
      <c r="M290" s="4"/>
      <c r="W290" s="4">
        <f>IF(W289="", "", W289+1)</f>
        <v>0</v>
      </c>
      <c r="X290" s="7">
        <f>IF(W290="", "", SUMIFS(Mov_Monts, Mov_Codes, Assoc_Sel, Mov_Dates, W290))</f>
        <v>0</v>
      </c>
      <c r="Y290" s="7">
        <f>IF(W289="","", Y289 + SUMIFS(Mov_Monts, Mov_Codes, Assoc_Sel, Mov_Dates, W290))</f>
        <v>0</v>
      </c>
      <c r="Z290" s="5">
        <f>IF(W290="", "", LOOKUP(W290, Cap_Debuts, Cap_Taux))</f>
        <v>0</v>
      </c>
      <c r="AA290" s="5">
        <f>IF(W290="", "", IF(Y290&gt;0, MIN(TauxContractuel, Z290), 0))</f>
        <v>0</v>
      </c>
      <c r="AB290" s="7">
        <f>IF(OR(W290="", W290&gt;Periode_Fin), "", IF(Y290&gt;0, Y290*TauxContractuel/BaseJour, 0))</f>
        <v>0</v>
      </c>
      <c r="AC290" s="7">
        <f>IF(OR(W290="", W290&gt;Periode_Fin), "", IF(Y290&gt;0, Y290*AA290/BaseJour, 0))</f>
        <v>0</v>
      </c>
      <c r="AD290" s="7">
        <f>IF(AB290="","", AB290-AC290)</f>
        <v>0</v>
      </c>
    </row>
    <row r="291" spans="13:30">
      <c r="M291" s="4"/>
      <c r="W291" s="4">
        <f>IF(W290="", "", W290+1)</f>
        <v>0</v>
      </c>
      <c r="X291" s="7">
        <f>IF(W291="", "", SUMIFS(Mov_Monts, Mov_Codes, Assoc_Sel, Mov_Dates, W291))</f>
        <v>0</v>
      </c>
      <c r="Y291" s="7">
        <f>IF(W290="","", Y290 + SUMIFS(Mov_Monts, Mov_Codes, Assoc_Sel, Mov_Dates, W291))</f>
        <v>0</v>
      </c>
      <c r="Z291" s="5">
        <f>IF(W291="", "", LOOKUP(W291, Cap_Debuts, Cap_Taux))</f>
        <v>0</v>
      </c>
      <c r="AA291" s="5">
        <f>IF(W291="", "", IF(Y291&gt;0, MIN(TauxContractuel, Z291), 0))</f>
        <v>0</v>
      </c>
      <c r="AB291" s="7">
        <f>IF(OR(W291="", W291&gt;Periode_Fin), "", IF(Y291&gt;0, Y291*TauxContractuel/BaseJour, 0))</f>
        <v>0</v>
      </c>
      <c r="AC291" s="7">
        <f>IF(OR(W291="", W291&gt;Periode_Fin), "", IF(Y291&gt;0, Y291*AA291/BaseJour, 0))</f>
        <v>0</v>
      </c>
      <c r="AD291" s="7">
        <f>IF(AB291="","", AB291-AC291)</f>
        <v>0</v>
      </c>
    </row>
    <row r="292" spans="13:30">
      <c r="M292" s="4"/>
      <c r="W292" s="4">
        <f>IF(W291="", "", W291+1)</f>
        <v>0</v>
      </c>
      <c r="X292" s="7">
        <f>IF(W292="", "", SUMIFS(Mov_Monts, Mov_Codes, Assoc_Sel, Mov_Dates, W292))</f>
        <v>0</v>
      </c>
      <c r="Y292" s="7">
        <f>IF(W291="","", Y291 + SUMIFS(Mov_Monts, Mov_Codes, Assoc_Sel, Mov_Dates, W292))</f>
        <v>0</v>
      </c>
      <c r="Z292" s="5">
        <f>IF(W292="", "", LOOKUP(W292, Cap_Debuts, Cap_Taux))</f>
        <v>0</v>
      </c>
      <c r="AA292" s="5">
        <f>IF(W292="", "", IF(Y292&gt;0, MIN(TauxContractuel, Z292), 0))</f>
        <v>0</v>
      </c>
      <c r="AB292" s="7">
        <f>IF(OR(W292="", W292&gt;Periode_Fin), "", IF(Y292&gt;0, Y292*TauxContractuel/BaseJour, 0))</f>
        <v>0</v>
      </c>
      <c r="AC292" s="7">
        <f>IF(OR(W292="", W292&gt;Periode_Fin), "", IF(Y292&gt;0, Y292*AA292/BaseJour, 0))</f>
        <v>0</v>
      </c>
      <c r="AD292" s="7">
        <f>IF(AB292="","", AB292-AC292)</f>
        <v>0</v>
      </c>
    </row>
    <row r="293" spans="13:30">
      <c r="M293" s="4"/>
      <c r="W293" s="4">
        <f>IF(W292="", "", W292+1)</f>
        <v>0</v>
      </c>
      <c r="X293" s="7">
        <f>IF(W293="", "", SUMIFS(Mov_Monts, Mov_Codes, Assoc_Sel, Mov_Dates, W293))</f>
        <v>0</v>
      </c>
      <c r="Y293" s="7">
        <f>IF(W292="","", Y292 + SUMIFS(Mov_Monts, Mov_Codes, Assoc_Sel, Mov_Dates, W293))</f>
        <v>0</v>
      </c>
      <c r="Z293" s="5">
        <f>IF(W293="", "", LOOKUP(W293, Cap_Debuts, Cap_Taux))</f>
        <v>0</v>
      </c>
      <c r="AA293" s="5">
        <f>IF(W293="", "", IF(Y293&gt;0, MIN(TauxContractuel, Z293), 0))</f>
        <v>0</v>
      </c>
      <c r="AB293" s="7">
        <f>IF(OR(W293="", W293&gt;Periode_Fin), "", IF(Y293&gt;0, Y293*TauxContractuel/BaseJour, 0))</f>
        <v>0</v>
      </c>
      <c r="AC293" s="7">
        <f>IF(OR(W293="", W293&gt;Periode_Fin), "", IF(Y293&gt;0, Y293*AA293/BaseJour, 0))</f>
        <v>0</v>
      </c>
      <c r="AD293" s="7">
        <f>IF(AB293="","", AB293-AC293)</f>
        <v>0</v>
      </c>
    </row>
    <row r="294" spans="13:30">
      <c r="M294" s="4"/>
      <c r="W294" s="4">
        <f>IF(W293="", "", W293+1)</f>
        <v>0</v>
      </c>
      <c r="X294" s="7">
        <f>IF(W294="", "", SUMIFS(Mov_Monts, Mov_Codes, Assoc_Sel, Mov_Dates, W294))</f>
        <v>0</v>
      </c>
      <c r="Y294" s="7">
        <f>IF(W293="","", Y293 + SUMIFS(Mov_Monts, Mov_Codes, Assoc_Sel, Mov_Dates, W294))</f>
        <v>0</v>
      </c>
      <c r="Z294" s="5">
        <f>IF(W294="", "", LOOKUP(W294, Cap_Debuts, Cap_Taux))</f>
        <v>0</v>
      </c>
      <c r="AA294" s="5">
        <f>IF(W294="", "", IF(Y294&gt;0, MIN(TauxContractuel, Z294), 0))</f>
        <v>0</v>
      </c>
      <c r="AB294" s="7">
        <f>IF(OR(W294="", W294&gt;Periode_Fin), "", IF(Y294&gt;0, Y294*TauxContractuel/BaseJour, 0))</f>
        <v>0</v>
      </c>
      <c r="AC294" s="7">
        <f>IF(OR(W294="", W294&gt;Periode_Fin), "", IF(Y294&gt;0, Y294*AA294/BaseJour, 0))</f>
        <v>0</v>
      </c>
      <c r="AD294" s="7">
        <f>IF(AB294="","", AB294-AC294)</f>
        <v>0</v>
      </c>
    </row>
    <row r="295" spans="13:30">
      <c r="M295" s="4"/>
      <c r="W295" s="4">
        <f>IF(W294="", "", W294+1)</f>
        <v>0</v>
      </c>
      <c r="X295" s="7">
        <f>IF(W295="", "", SUMIFS(Mov_Monts, Mov_Codes, Assoc_Sel, Mov_Dates, W295))</f>
        <v>0</v>
      </c>
      <c r="Y295" s="7">
        <f>IF(W294="","", Y294 + SUMIFS(Mov_Monts, Mov_Codes, Assoc_Sel, Mov_Dates, W295))</f>
        <v>0</v>
      </c>
      <c r="Z295" s="5">
        <f>IF(W295="", "", LOOKUP(W295, Cap_Debuts, Cap_Taux))</f>
        <v>0</v>
      </c>
      <c r="AA295" s="5">
        <f>IF(W295="", "", IF(Y295&gt;0, MIN(TauxContractuel, Z295), 0))</f>
        <v>0</v>
      </c>
      <c r="AB295" s="7">
        <f>IF(OR(W295="", W295&gt;Periode_Fin), "", IF(Y295&gt;0, Y295*TauxContractuel/BaseJour, 0))</f>
        <v>0</v>
      </c>
      <c r="AC295" s="7">
        <f>IF(OR(W295="", W295&gt;Periode_Fin), "", IF(Y295&gt;0, Y295*AA295/BaseJour, 0))</f>
        <v>0</v>
      </c>
      <c r="AD295" s="7">
        <f>IF(AB295="","", AB295-AC295)</f>
        <v>0</v>
      </c>
    </row>
    <row r="296" spans="13:30">
      <c r="M296" s="4"/>
      <c r="W296" s="4">
        <f>IF(W295="", "", W295+1)</f>
        <v>0</v>
      </c>
      <c r="X296" s="7">
        <f>IF(W296="", "", SUMIFS(Mov_Monts, Mov_Codes, Assoc_Sel, Mov_Dates, W296))</f>
        <v>0</v>
      </c>
      <c r="Y296" s="7">
        <f>IF(W295="","", Y295 + SUMIFS(Mov_Monts, Mov_Codes, Assoc_Sel, Mov_Dates, W296))</f>
        <v>0</v>
      </c>
      <c r="Z296" s="5">
        <f>IF(W296="", "", LOOKUP(W296, Cap_Debuts, Cap_Taux))</f>
        <v>0</v>
      </c>
      <c r="AA296" s="5">
        <f>IF(W296="", "", IF(Y296&gt;0, MIN(TauxContractuel, Z296), 0))</f>
        <v>0</v>
      </c>
      <c r="AB296" s="7">
        <f>IF(OR(W296="", W296&gt;Periode_Fin), "", IF(Y296&gt;0, Y296*TauxContractuel/BaseJour, 0))</f>
        <v>0</v>
      </c>
      <c r="AC296" s="7">
        <f>IF(OR(W296="", W296&gt;Periode_Fin), "", IF(Y296&gt;0, Y296*AA296/BaseJour, 0))</f>
        <v>0</v>
      </c>
      <c r="AD296" s="7">
        <f>IF(AB296="","", AB296-AC296)</f>
        <v>0</v>
      </c>
    </row>
    <row r="297" spans="13:30">
      <c r="M297" s="4"/>
      <c r="W297" s="4">
        <f>IF(W296="", "", W296+1)</f>
        <v>0</v>
      </c>
      <c r="X297" s="7">
        <f>IF(W297="", "", SUMIFS(Mov_Monts, Mov_Codes, Assoc_Sel, Mov_Dates, W297))</f>
        <v>0</v>
      </c>
      <c r="Y297" s="7">
        <f>IF(W296="","", Y296 + SUMIFS(Mov_Monts, Mov_Codes, Assoc_Sel, Mov_Dates, W297))</f>
        <v>0</v>
      </c>
      <c r="Z297" s="5">
        <f>IF(W297="", "", LOOKUP(W297, Cap_Debuts, Cap_Taux))</f>
        <v>0</v>
      </c>
      <c r="AA297" s="5">
        <f>IF(W297="", "", IF(Y297&gt;0, MIN(TauxContractuel, Z297), 0))</f>
        <v>0</v>
      </c>
      <c r="AB297" s="7">
        <f>IF(OR(W297="", W297&gt;Periode_Fin), "", IF(Y297&gt;0, Y297*TauxContractuel/BaseJour, 0))</f>
        <v>0</v>
      </c>
      <c r="AC297" s="7">
        <f>IF(OR(W297="", W297&gt;Periode_Fin), "", IF(Y297&gt;0, Y297*AA297/BaseJour, 0))</f>
        <v>0</v>
      </c>
      <c r="AD297" s="7">
        <f>IF(AB297="","", AB297-AC297)</f>
        <v>0</v>
      </c>
    </row>
    <row r="298" spans="13:30">
      <c r="M298" s="4"/>
      <c r="W298" s="4">
        <f>IF(W297="", "", W297+1)</f>
        <v>0</v>
      </c>
      <c r="X298" s="7">
        <f>IF(W298="", "", SUMIFS(Mov_Monts, Mov_Codes, Assoc_Sel, Mov_Dates, W298))</f>
        <v>0</v>
      </c>
      <c r="Y298" s="7">
        <f>IF(W297="","", Y297 + SUMIFS(Mov_Monts, Mov_Codes, Assoc_Sel, Mov_Dates, W298))</f>
        <v>0</v>
      </c>
      <c r="Z298" s="5">
        <f>IF(W298="", "", LOOKUP(W298, Cap_Debuts, Cap_Taux))</f>
        <v>0</v>
      </c>
      <c r="AA298" s="5">
        <f>IF(W298="", "", IF(Y298&gt;0, MIN(TauxContractuel, Z298), 0))</f>
        <v>0</v>
      </c>
      <c r="AB298" s="7">
        <f>IF(OR(W298="", W298&gt;Periode_Fin), "", IF(Y298&gt;0, Y298*TauxContractuel/BaseJour, 0))</f>
        <v>0</v>
      </c>
      <c r="AC298" s="7">
        <f>IF(OR(W298="", W298&gt;Periode_Fin), "", IF(Y298&gt;0, Y298*AA298/BaseJour, 0))</f>
        <v>0</v>
      </c>
      <c r="AD298" s="7">
        <f>IF(AB298="","", AB298-AC298)</f>
        <v>0</v>
      </c>
    </row>
    <row r="299" spans="13:30">
      <c r="M299" s="4"/>
      <c r="W299" s="4">
        <f>IF(W298="", "", W298+1)</f>
        <v>0</v>
      </c>
      <c r="X299" s="7">
        <f>IF(W299="", "", SUMIFS(Mov_Monts, Mov_Codes, Assoc_Sel, Mov_Dates, W299))</f>
        <v>0</v>
      </c>
      <c r="Y299" s="7">
        <f>IF(W298="","", Y298 + SUMIFS(Mov_Monts, Mov_Codes, Assoc_Sel, Mov_Dates, W299))</f>
        <v>0</v>
      </c>
      <c r="Z299" s="5">
        <f>IF(W299="", "", LOOKUP(W299, Cap_Debuts, Cap_Taux))</f>
        <v>0</v>
      </c>
      <c r="AA299" s="5">
        <f>IF(W299="", "", IF(Y299&gt;0, MIN(TauxContractuel, Z299), 0))</f>
        <v>0</v>
      </c>
      <c r="AB299" s="7">
        <f>IF(OR(W299="", W299&gt;Periode_Fin), "", IF(Y299&gt;0, Y299*TauxContractuel/BaseJour, 0))</f>
        <v>0</v>
      </c>
      <c r="AC299" s="7">
        <f>IF(OR(W299="", W299&gt;Periode_Fin), "", IF(Y299&gt;0, Y299*AA299/BaseJour, 0))</f>
        <v>0</v>
      </c>
      <c r="AD299" s="7">
        <f>IF(AB299="","", AB299-AC299)</f>
        <v>0</v>
      </c>
    </row>
    <row r="300" spans="13:30">
      <c r="M300" s="4"/>
      <c r="W300" s="4">
        <f>IF(W299="", "", W299+1)</f>
        <v>0</v>
      </c>
      <c r="X300" s="7">
        <f>IF(W300="", "", SUMIFS(Mov_Monts, Mov_Codes, Assoc_Sel, Mov_Dates, W300))</f>
        <v>0</v>
      </c>
      <c r="Y300" s="7">
        <f>IF(W299="","", Y299 + SUMIFS(Mov_Monts, Mov_Codes, Assoc_Sel, Mov_Dates, W300))</f>
        <v>0</v>
      </c>
      <c r="Z300" s="5">
        <f>IF(W300="", "", LOOKUP(W300, Cap_Debuts, Cap_Taux))</f>
        <v>0</v>
      </c>
      <c r="AA300" s="5">
        <f>IF(W300="", "", IF(Y300&gt;0, MIN(TauxContractuel, Z300), 0))</f>
        <v>0</v>
      </c>
      <c r="AB300" s="7">
        <f>IF(OR(W300="", W300&gt;Periode_Fin), "", IF(Y300&gt;0, Y300*TauxContractuel/BaseJour, 0))</f>
        <v>0</v>
      </c>
      <c r="AC300" s="7">
        <f>IF(OR(W300="", W300&gt;Periode_Fin), "", IF(Y300&gt;0, Y300*AA300/BaseJour, 0))</f>
        <v>0</v>
      </c>
      <c r="AD300" s="7">
        <f>IF(AB300="","", AB300-AC300)</f>
        <v>0</v>
      </c>
    </row>
    <row r="301" spans="13:30">
      <c r="M301" s="4"/>
      <c r="W301" s="4">
        <f>IF(W300="", "", W300+1)</f>
        <v>0</v>
      </c>
      <c r="X301" s="7">
        <f>IF(W301="", "", SUMIFS(Mov_Monts, Mov_Codes, Assoc_Sel, Mov_Dates, W301))</f>
        <v>0</v>
      </c>
      <c r="Y301" s="7">
        <f>IF(W300="","", Y300 + SUMIFS(Mov_Monts, Mov_Codes, Assoc_Sel, Mov_Dates, W301))</f>
        <v>0</v>
      </c>
      <c r="Z301" s="5">
        <f>IF(W301="", "", LOOKUP(W301, Cap_Debuts, Cap_Taux))</f>
        <v>0</v>
      </c>
      <c r="AA301" s="5">
        <f>IF(W301="", "", IF(Y301&gt;0, MIN(TauxContractuel, Z301), 0))</f>
        <v>0</v>
      </c>
      <c r="AB301" s="7">
        <f>IF(OR(W301="", W301&gt;Periode_Fin), "", IF(Y301&gt;0, Y301*TauxContractuel/BaseJour, 0))</f>
        <v>0</v>
      </c>
      <c r="AC301" s="7">
        <f>IF(OR(W301="", W301&gt;Periode_Fin), "", IF(Y301&gt;0, Y301*AA301/BaseJour, 0))</f>
        <v>0</v>
      </c>
      <c r="AD301" s="7">
        <f>IF(AB301="","", AB301-AC301)</f>
        <v>0</v>
      </c>
    </row>
    <row r="302" spans="13:30">
      <c r="M302" s="4"/>
      <c r="W302" s="4">
        <f>IF(W301="", "", W301+1)</f>
        <v>0</v>
      </c>
      <c r="X302" s="7">
        <f>IF(W302="", "", SUMIFS(Mov_Monts, Mov_Codes, Assoc_Sel, Mov_Dates, W302))</f>
        <v>0</v>
      </c>
      <c r="Y302" s="7">
        <f>IF(W301="","", Y301 + SUMIFS(Mov_Monts, Mov_Codes, Assoc_Sel, Mov_Dates, W302))</f>
        <v>0</v>
      </c>
      <c r="Z302" s="5">
        <f>IF(W302="", "", LOOKUP(W302, Cap_Debuts, Cap_Taux))</f>
        <v>0</v>
      </c>
      <c r="AA302" s="5">
        <f>IF(W302="", "", IF(Y302&gt;0, MIN(TauxContractuel, Z302), 0))</f>
        <v>0</v>
      </c>
      <c r="AB302" s="7">
        <f>IF(OR(W302="", W302&gt;Periode_Fin), "", IF(Y302&gt;0, Y302*TauxContractuel/BaseJour, 0))</f>
        <v>0</v>
      </c>
      <c r="AC302" s="7">
        <f>IF(OR(W302="", W302&gt;Periode_Fin), "", IF(Y302&gt;0, Y302*AA302/BaseJour, 0))</f>
        <v>0</v>
      </c>
      <c r="AD302" s="7">
        <f>IF(AB302="","", AB302-AC302)</f>
        <v>0</v>
      </c>
    </row>
    <row r="303" spans="13:30">
      <c r="M303" s="4"/>
      <c r="W303" s="4">
        <f>IF(W302="", "", W302+1)</f>
        <v>0</v>
      </c>
      <c r="X303" s="7">
        <f>IF(W303="", "", SUMIFS(Mov_Monts, Mov_Codes, Assoc_Sel, Mov_Dates, W303))</f>
        <v>0</v>
      </c>
      <c r="Y303" s="7">
        <f>IF(W302="","", Y302 + SUMIFS(Mov_Monts, Mov_Codes, Assoc_Sel, Mov_Dates, W303))</f>
        <v>0</v>
      </c>
      <c r="Z303" s="5">
        <f>IF(W303="", "", LOOKUP(W303, Cap_Debuts, Cap_Taux))</f>
        <v>0</v>
      </c>
      <c r="AA303" s="5">
        <f>IF(W303="", "", IF(Y303&gt;0, MIN(TauxContractuel, Z303), 0))</f>
        <v>0</v>
      </c>
      <c r="AB303" s="7">
        <f>IF(OR(W303="", W303&gt;Periode_Fin), "", IF(Y303&gt;0, Y303*TauxContractuel/BaseJour, 0))</f>
        <v>0</v>
      </c>
      <c r="AC303" s="7">
        <f>IF(OR(W303="", W303&gt;Periode_Fin), "", IF(Y303&gt;0, Y303*AA303/BaseJour, 0))</f>
        <v>0</v>
      </c>
      <c r="AD303" s="7">
        <f>IF(AB303="","", AB303-AC303)</f>
        <v>0</v>
      </c>
    </row>
    <row r="304" spans="13:30">
      <c r="M304" s="4"/>
      <c r="W304" s="4">
        <f>IF(W303="", "", W303+1)</f>
        <v>0</v>
      </c>
      <c r="X304" s="7">
        <f>IF(W304="", "", SUMIFS(Mov_Monts, Mov_Codes, Assoc_Sel, Mov_Dates, W304))</f>
        <v>0</v>
      </c>
      <c r="Y304" s="7">
        <f>IF(W303="","", Y303 + SUMIFS(Mov_Monts, Mov_Codes, Assoc_Sel, Mov_Dates, W304))</f>
        <v>0</v>
      </c>
      <c r="Z304" s="5">
        <f>IF(W304="", "", LOOKUP(W304, Cap_Debuts, Cap_Taux))</f>
        <v>0</v>
      </c>
      <c r="AA304" s="5">
        <f>IF(W304="", "", IF(Y304&gt;0, MIN(TauxContractuel, Z304), 0))</f>
        <v>0</v>
      </c>
      <c r="AB304" s="7">
        <f>IF(OR(W304="", W304&gt;Periode_Fin), "", IF(Y304&gt;0, Y304*TauxContractuel/BaseJour, 0))</f>
        <v>0</v>
      </c>
      <c r="AC304" s="7">
        <f>IF(OR(W304="", W304&gt;Periode_Fin), "", IF(Y304&gt;0, Y304*AA304/BaseJour, 0))</f>
        <v>0</v>
      </c>
      <c r="AD304" s="7">
        <f>IF(AB304="","", AB304-AC304)</f>
        <v>0</v>
      </c>
    </row>
    <row r="305" spans="13:30">
      <c r="M305" s="4"/>
      <c r="W305" s="4">
        <f>IF(W304="", "", W304+1)</f>
        <v>0</v>
      </c>
      <c r="X305" s="7">
        <f>IF(W305="", "", SUMIFS(Mov_Monts, Mov_Codes, Assoc_Sel, Mov_Dates, W305))</f>
        <v>0</v>
      </c>
      <c r="Y305" s="7">
        <f>IF(W304="","", Y304 + SUMIFS(Mov_Monts, Mov_Codes, Assoc_Sel, Mov_Dates, W305))</f>
        <v>0</v>
      </c>
      <c r="Z305" s="5">
        <f>IF(W305="", "", LOOKUP(W305, Cap_Debuts, Cap_Taux))</f>
        <v>0</v>
      </c>
      <c r="AA305" s="5">
        <f>IF(W305="", "", IF(Y305&gt;0, MIN(TauxContractuel, Z305), 0))</f>
        <v>0</v>
      </c>
      <c r="AB305" s="7">
        <f>IF(OR(W305="", W305&gt;Periode_Fin), "", IF(Y305&gt;0, Y305*TauxContractuel/BaseJour, 0))</f>
        <v>0</v>
      </c>
      <c r="AC305" s="7">
        <f>IF(OR(W305="", W305&gt;Periode_Fin), "", IF(Y305&gt;0, Y305*AA305/BaseJour, 0))</f>
        <v>0</v>
      </c>
      <c r="AD305" s="7">
        <f>IF(AB305="","", AB305-AC305)</f>
        <v>0</v>
      </c>
    </row>
    <row r="306" spans="13:30">
      <c r="M306" s="4"/>
      <c r="W306" s="4">
        <f>IF(W305="", "", W305+1)</f>
        <v>0</v>
      </c>
      <c r="X306" s="7">
        <f>IF(W306="", "", SUMIFS(Mov_Monts, Mov_Codes, Assoc_Sel, Mov_Dates, W306))</f>
        <v>0</v>
      </c>
      <c r="Y306" s="7">
        <f>IF(W305="","", Y305 + SUMIFS(Mov_Monts, Mov_Codes, Assoc_Sel, Mov_Dates, W306))</f>
        <v>0</v>
      </c>
      <c r="Z306" s="5">
        <f>IF(W306="", "", LOOKUP(W306, Cap_Debuts, Cap_Taux))</f>
        <v>0</v>
      </c>
      <c r="AA306" s="5">
        <f>IF(W306="", "", IF(Y306&gt;0, MIN(TauxContractuel, Z306), 0))</f>
        <v>0</v>
      </c>
      <c r="AB306" s="7">
        <f>IF(OR(W306="", W306&gt;Periode_Fin), "", IF(Y306&gt;0, Y306*TauxContractuel/BaseJour, 0))</f>
        <v>0</v>
      </c>
      <c r="AC306" s="7">
        <f>IF(OR(W306="", W306&gt;Periode_Fin), "", IF(Y306&gt;0, Y306*AA306/BaseJour, 0))</f>
        <v>0</v>
      </c>
      <c r="AD306" s="7">
        <f>IF(AB306="","", AB306-AC306)</f>
        <v>0</v>
      </c>
    </row>
    <row r="307" spans="13:30">
      <c r="M307" s="4"/>
      <c r="W307" s="4">
        <f>IF(W306="", "", W306+1)</f>
        <v>0</v>
      </c>
      <c r="X307" s="7">
        <f>IF(W307="", "", SUMIFS(Mov_Monts, Mov_Codes, Assoc_Sel, Mov_Dates, W307))</f>
        <v>0</v>
      </c>
      <c r="Y307" s="7">
        <f>IF(W306="","", Y306 + SUMIFS(Mov_Monts, Mov_Codes, Assoc_Sel, Mov_Dates, W307))</f>
        <v>0</v>
      </c>
      <c r="Z307" s="5">
        <f>IF(W307="", "", LOOKUP(W307, Cap_Debuts, Cap_Taux))</f>
        <v>0</v>
      </c>
      <c r="AA307" s="5">
        <f>IF(W307="", "", IF(Y307&gt;0, MIN(TauxContractuel, Z307), 0))</f>
        <v>0</v>
      </c>
      <c r="AB307" s="7">
        <f>IF(OR(W307="", W307&gt;Periode_Fin), "", IF(Y307&gt;0, Y307*TauxContractuel/BaseJour, 0))</f>
        <v>0</v>
      </c>
      <c r="AC307" s="7">
        <f>IF(OR(W307="", W307&gt;Periode_Fin), "", IF(Y307&gt;0, Y307*AA307/BaseJour, 0))</f>
        <v>0</v>
      </c>
      <c r="AD307" s="7">
        <f>IF(AB307="","", AB307-AC307)</f>
        <v>0</v>
      </c>
    </row>
    <row r="308" spans="13:30">
      <c r="M308" s="4"/>
      <c r="W308" s="4">
        <f>IF(W307="", "", W307+1)</f>
        <v>0</v>
      </c>
      <c r="X308" s="7">
        <f>IF(W308="", "", SUMIFS(Mov_Monts, Mov_Codes, Assoc_Sel, Mov_Dates, W308))</f>
        <v>0</v>
      </c>
      <c r="Y308" s="7">
        <f>IF(W307="","", Y307 + SUMIFS(Mov_Monts, Mov_Codes, Assoc_Sel, Mov_Dates, W308))</f>
        <v>0</v>
      </c>
      <c r="Z308" s="5">
        <f>IF(W308="", "", LOOKUP(W308, Cap_Debuts, Cap_Taux))</f>
        <v>0</v>
      </c>
      <c r="AA308" s="5">
        <f>IF(W308="", "", IF(Y308&gt;0, MIN(TauxContractuel, Z308), 0))</f>
        <v>0</v>
      </c>
      <c r="AB308" s="7">
        <f>IF(OR(W308="", W308&gt;Periode_Fin), "", IF(Y308&gt;0, Y308*TauxContractuel/BaseJour, 0))</f>
        <v>0</v>
      </c>
      <c r="AC308" s="7">
        <f>IF(OR(W308="", W308&gt;Periode_Fin), "", IF(Y308&gt;0, Y308*AA308/BaseJour, 0))</f>
        <v>0</v>
      </c>
      <c r="AD308" s="7">
        <f>IF(AB308="","", AB308-AC308)</f>
        <v>0</v>
      </c>
    </row>
    <row r="309" spans="13:30">
      <c r="M309" s="4"/>
      <c r="W309" s="4">
        <f>IF(W308="", "", W308+1)</f>
        <v>0</v>
      </c>
      <c r="X309" s="7">
        <f>IF(W309="", "", SUMIFS(Mov_Monts, Mov_Codes, Assoc_Sel, Mov_Dates, W309))</f>
        <v>0</v>
      </c>
      <c r="Y309" s="7">
        <f>IF(W308="","", Y308 + SUMIFS(Mov_Monts, Mov_Codes, Assoc_Sel, Mov_Dates, W309))</f>
        <v>0</v>
      </c>
      <c r="Z309" s="5">
        <f>IF(W309="", "", LOOKUP(W309, Cap_Debuts, Cap_Taux))</f>
        <v>0</v>
      </c>
      <c r="AA309" s="5">
        <f>IF(W309="", "", IF(Y309&gt;0, MIN(TauxContractuel, Z309), 0))</f>
        <v>0</v>
      </c>
      <c r="AB309" s="7">
        <f>IF(OR(W309="", W309&gt;Periode_Fin), "", IF(Y309&gt;0, Y309*TauxContractuel/BaseJour, 0))</f>
        <v>0</v>
      </c>
      <c r="AC309" s="7">
        <f>IF(OR(W309="", W309&gt;Periode_Fin), "", IF(Y309&gt;0, Y309*AA309/BaseJour, 0))</f>
        <v>0</v>
      </c>
      <c r="AD309" s="7">
        <f>IF(AB309="","", AB309-AC309)</f>
        <v>0</v>
      </c>
    </row>
    <row r="310" spans="13:30">
      <c r="M310" s="4"/>
      <c r="W310" s="4">
        <f>IF(W309="", "", W309+1)</f>
        <v>0</v>
      </c>
      <c r="X310" s="7">
        <f>IF(W310="", "", SUMIFS(Mov_Monts, Mov_Codes, Assoc_Sel, Mov_Dates, W310))</f>
        <v>0</v>
      </c>
      <c r="Y310" s="7">
        <f>IF(W309="","", Y309 + SUMIFS(Mov_Monts, Mov_Codes, Assoc_Sel, Mov_Dates, W310))</f>
        <v>0</v>
      </c>
      <c r="Z310" s="5">
        <f>IF(W310="", "", LOOKUP(W310, Cap_Debuts, Cap_Taux))</f>
        <v>0</v>
      </c>
      <c r="AA310" s="5">
        <f>IF(W310="", "", IF(Y310&gt;0, MIN(TauxContractuel, Z310), 0))</f>
        <v>0</v>
      </c>
      <c r="AB310" s="7">
        <f>IF(OR(W310="", W310&gt;Periode_Fin), "", IF(Y310&gt;0, Y310*TauxContractuel/BaseJour, 0))</f>
        <v>0</v>
      </c>
      <c r="AC310" s="7">
        <f>IF(OR(W310="", W310&gt;Periode_Fin), "", IF(Y310&gt;0, Y310*AA310/BaseJour, 0))</f>
        <v>0</v>
      </c>
      <c r="AD310" s="7">
        <f>IF(AB310="","", AB310-AC310)</f>
        <v>0</v>
      </c>
    </row>
    <row r="311" spans="13:30">
      <c r="W311" s="4">
        <f>IF(W310="", "", W310+1)</f>
        <v>0</v>
      </c>
      <c r="X311" s="7">
        <f>IF(W311="", "", SUMIFS(Mov_Monts, Mov_Codes, Assoc_Sel, Mov_Dates, W311))</f>
        <v>0</v>
      </c>
      <c r="Y311" s="7">
        <f>IF(W310="","", Y310 + SUMIFS(Mov_Monts, Mov_Codes, Assoc_Sel, Mov_Dates, W311))</f>
        <v>0</v>
      </c>
      <c r="Z311" s="5">
        <f>IF(W311="", "", LOOKUP(W311, Cap_Debuts, Cap_Taux))</f>
        <v>0</v>
      </c>
      <c r="AA311" s="5">
        <f>IF(W311="", "", IF(Y311&gt;0, MIN(TauxContractuel, Z311), 0))</f>
        <v>0</v>
      </c>
      <c r="AB311" s="7">
        <f>IF(OR(W311="", W311&gt;Periode_Fin), "", IF(Y311&gt;0, Y311*TauxContractuel/BaseJour, 0))</f>
        <v>0</v>
      </c>
      <c r="AC311" s="7">
        <f>IF(OR(W311="", W311&gt;Periode_Fin), "", IF(Y311&gt;0, Y311*AA311/BaseJour, 0))</f>
        <v>0</v>
      </c>
      <c r="AD311" s="7">
        <f>IF(AB311="","", AB311-AC311)</f>
        <v>0</v>
      </c>
    </row>
    <row r="312" spans="13:30">
      <c r="W312" s="4">
        <f>IF(W311="", "", W311+1)</f>
        <v>0</v>
      </c>
      <c r="X312" s="7">
        <f>IF(W312="", "", SUMIFS(Mov_Monts, Mov_Codes, Assoc_Sel, Mov_Dates, W312))</f>
        <v>0</v>
      </c>
      <c r="Y312" s="7">
        <f>IF(W311="","", Y311 + SUMIFS(Mov_Monts, Mov_Codes, Assoc_Sel, Mov_Dates, W312))</f>
        <v>0</v>
      </c>
      <c r="Z312" s="5">
        <f>IF(W312="", "", LOOKUP(W312, Cap_Debuts, Cap_Taux))</f>
        <v>0</v>
      </c>
      <c r="AA312" s="5">
        <f>IF(W312="", "", IF(Y312&gt;0, MIN(TauxContractuel, Z312), 0))</f>
        <v>0</v>
      </c>
      <c r="AB312" s="7">
        <f>IF(OR(W312="", W312&gt;Periode_Fin), "", IF(Y312&gt;0, Y312*TauxContractuel/BaseJour, 0))</f>
        <v>0</v>
      </c>
      <c r="AC312" s="7">
        <f>IF(OR(W312="", W312&gt;Periode_Fin), "", IF(Y312&gt;0, Y312*AA312/BaseJour, 0))</f>
        <v>0</v>
      </c>
      <c r="AD312" s="7">
        <f>IF(AB312="","", AB312-AC312)</f>
        <v>0</v>
      </c>
    </row>
    <row r="313" spans="13:30">
      <c r="W313" s="4">
        <f>IF(W312="", "", W312+1)</f>
        <v>0</v>
      </c>
      <c r="X313" s="7">
        <f>IF(W313="", "", SUMIFS(Mov_Monts, Mov_Codes, Assoc_Sel, Mov_Dates, W313))</f>
        <v>0</v>
      </c>
      <c r="Y313" s="7">
        <f>IF(W312="","", Y312 + SUMIFS(Mov_Monts, Mov_Codes, Assoc_Sel, Mov_Dates, W313))</f>
        <v>0</v>
      </c>
      <c r="Z313" s="5">
        <f>IF(W313="", "", LOOKUP(W313, Cap_Debuts, Cap_Taux))</f>
        <v>0</v>
      </c>
      <c r="AA313" s="5">
        <f>IF(W313="", "", IF(Y313&gt;0, MIN(TauxContractuel, Z313), 0))</f>
        <v>0</v>
      </c>
      <c r="AB313" s="7">
        <f>IF(OR(W313="", W313&gt;Periode_Fin), "", IF(Y313&gt;0, Y313*TauxContractuel/BaseJour, 0))</f>
        <v>0</v>
      </c>
      <c r="AC313" s="7">
        <f>IF(OR(W313="", W313&gt;Periode_Fin), "", IF(Y313&gt;0, Y313*AA313/BaseJour, 0))</f>
        <v>0</v>
      </c>
      <c r="AD313" s="7">
        <f>IF(AB313="","", AB313-AC313)</f>
        <v>0</v>
      </c>
    </row>
    <row r="314" spans="13:30">
      <c r="W314" s="4">
        <f>IF(W313="", "", W313+1)</f>
        <v>0</v>
      </c>
      <c r="X314" s="7">
        <f>IF(W314="", "", SUMIFS(Mov_Monts, Mov_Codes, Assoc_Sel, Mov_Dates, W314))</f>
        <v>0</v>
      </c>
      <c r="Y314" s="7">
        <f>IF(W313="","", Y313 + SUMIFS(Mov_Monts, Mov_Codes, Assoc_Sel, Mov_Dates, W314))</f>
        <v>0</v>
      </c>
      <c r="Z314" s="5">
        <f>IF(W314="", "", LOOKUP(W314, Cap_Debuts, Cap_Taux))</f>
        <v>0</v>
      </c>
      <c r="AA314" s="5">
        <f>IF(W314="", "", IF(Y314&gt;0, MIN(TauxContractuel, Z314), 0))</f>
        <v>0</v>
      </c>
      <c r="AB314" s="7">
        <f>IF(OR(W314="", W314&gt;Periode_Fin), "", IF(Y314&gt;0, Y314*TauxContractuel/BaseJour, 0))</f>
        <v>0</v>
      </c>
      <c r="AC314" s="7">
        <f>IF(OR(W314="", W314&gt;Periode_Fin), "", IF(Y314&gt;0, Y314*AA314/BaseJour, 0))</f>
        <v>0</v>
      </c>
      <c r="AD314" s="7">
        <f>IF(AB314="","", AB314-AC314)</f>
        <v>0</v>
      </c>
    </row>
    <row r="315" spans="13:30">
      <c r="W315" s="4">
        <f>IF(W314="", "", W314+1)</f>
        <v>0</v>
      </c>
      <c r="X315" s="7">
        <f>IF(W315="", "", SUMIFS(Mov_Monts, Mov_Codes, Assoc_Sel, Mov_Dates, W315))</f>
        <v>0</v>
      </c>
      <c r="Y315" s="7">
        <f>IF(W314="","", Y314 + SUMIFS(Mov_Monts, Mov_Codes, Assoc_Sel, Mov_Dates, W315))</f>
        <v>0</v>
      </c>
      <c r="Z315" s="5">
        <f>IF(W315="", "", LOOKUP(W315, Cap_Debuts, Cap_Taux))</f>
        <v>0</v>
      </c>
      <c r="AA315" s="5">
        <f>IF(W315="", "", IF(Y315&gt;0, MIN(TauxContractuel, Z315), 0))</f>
        <v>0</v>
      </c>
      <c r="AB315" s="7">
        <f>IF(OR(W315="", W315&gt;Periode_Fin), "", IF(Y315&gt;0, Y315*TauxContractuel/BaseJour, 0))</f>
        <v>0</v>
      </c>
      <c r="AC315" s="7">
        <f>IF(OR(W315="", W315&gt;Periode_Fin), "", IF(Y315&gt;0, Y315*AA315/BaseJour, 0))</f>
        <v>0</v>
      </c>
      <c r="AD315" s="7">
        <f>IF(AB315="","", AB315-AC315)</f>
        <v>0</v>
      </c>
    </row>
    <row r="316" spans="13:30">
      <c r="W316" s="4">
        <f>IF(W315="", "", W315+1)</f>
        <v>0</v>
      </c>
      <c r="X316" s="7">
        <f>IF(W316="", "", SUMIFS(Mov_Monts, Mov_Codes, Assoc_Sel, Mov_Dates, W316))</f>
        <v>0</v>
      </c>
      <c r="Y316" s="7">
        <f>IF(W315="","", Y315 + SUMIFS(Mov_Monts, Mov_Codes, Assoc_Sel, Mov_Dates, W316))</f>
        <v>0</v>
      </c>
      <c r="Z316" s="5">
        <f>IF(W316="", "", LOOKUP(W316, Cap_Debuts, Cap_Taux))</f>
        <v>0</v>
      </c>
      <c r="AA316" s="5">
        <f>IF(W316="", "", IF(Y316&gt;0, MIN(TauxContractuel, Z316), 0))</f>
        <v>0</v>
      </c>
      <c r="AB316" s="7">
        <f>IF(OR(W316="", W316&gt;Periode_Fin), "", IF(Y316&gt;0, Y316*TauxContractuel/BaseJour, 0))</f>
        <v>0</v>
      </c>
      <c r="AC316" s="7">
        <f>IF(OR(W316="", W316&gt;Periode_Fin), "", IF(Y316&gt;0, Y316*AA316/BaseJour, 0))</f>
        <v>0</v>
      </c>
      <c r="AD316" s="7">
        <f>IF(AB316="","", AB316-AC316)</f>
        <v>0</v>
      </c>
    </row>
    <row r="317" spans="13:30">
      <c r="W317" s="4">
        <f>IF(W316="", "", W316+1)</f>
        <v>0</v>
      </c>
      <c r="X317" s="7">
        <f>IF(W317="", "", SUMIFS(Mov_Monts, Mov_Codes, Assoc_Sel, Mov_Dates, W317))</f>
        <v>0</v>
      </c>
      <c r="Y317" s="7">
        <f>IF(W316="","", Y316 + SUMIFS(Mov_Monts, Mov_Codes, Assoc_Sel, Mov_Dates, W317))</f>
        <v>0</v>
      </c>
      <c r="Z317" s="5">
        <f>IF(W317="", "", LOOKUP(W317, Cap_Debuts, Cap_Taux))</f>
        <v>0</v>
      </c>
      <c r="AA317" s="5">
        <f>IF(W317="", "", IF(Y317&gt;0, MIN(TauxContractuel, Z317), 0))</f>
        <v>0</v>
      </c>
      <c r="AB317" s="7">
        <f>IF(OR(W317="", W317&gt;Periode_Fin), "", IF(Y317&gt;0, Y317*TauxContractuel/BaseJour, 0))</f>
        <v>0</v>
      </c>
      <c r="AC317" s="7">
        <f>IF(OR(W317="", W317&gt;Periode_Fin), "", IF(Y317&gt;0, Y317*AA317/BaseJour, 0))</f>
        <v>0</v>
      </c>
      <c r="AD317" s="7">
        <f>IF(AB317="","", AB317-AC317)</f>
        <v>0</v>
      </c>
    </row>
    <row r="318" spans="13:30">
      <c r="W318" s="4">
        <f>IF(W317="", "", W317+1)</f>
        <v>0</v>
      </c>
      <c r="X318" s="7">
        <f>IF(W318="", "", SUMIFS(Mov_Monts, Mov_Codes, Assoc_Sel, Mov_Dates, W318))</f>
        <v>0</v>
      </c>
      <c r="Y318" s="7">
        <f>IF(W317="","", Y317 + SUMIFS(Mov_Monts, Mov_Codes, Assoc_Sel, Mov_Dates, W318))</f>
        <v>0</v>
      </c>
      <c r="Z318" s="5">
        <f>IF(W318="", "", LOOKUP(W318, Cap_Debuts, Cap_Taux))</f>
        <v>0</v>
      </c>
      <c r="AA318" s="5">
        <f>IF(W318="", "", IF(Y318&gt;0, MIN(TauxContractuel, Z318), 0))</f>
        <v>0</v>
      </c>
      <c r="AB318" s="7">
        <f>IF(OR(W318="", W318&gt;Periode_Fin), "", IF(Y318&gt;0, Y318*TauxContractuel/BaseJour, 0))</f>
        <v>0</v>
      </c>
      <c r="AC318" s="7">
        <f>IF(OR(W318="", W318&gt;Periode_Fin), "", IF(Y318&gt;0, Y318*AA318/BaseJour, 0))</f>
        <v>0</v>
      </c>
      <c r="AD318" s="7">
        <f>IF(AB318="","", AB318-AC318)</f>
        <v>0</v>
      </c>
    </row>
    <row r="319" spans="13:30">
      <c r="W319" s="4">
        <f>IF(W318="", "", W318+1)</f>
        <v>0</v>
      </c>
      <c r="X319" s="7">
        <f>IF(W319="", "", SUMIFS(Mov_Monts, Mov_Codes, Assoc_Sel, Mov_Dates, W319))</f>
        <v>0</v>
      </c>
      <c r="Y319" s="7">
        <f>IF(W318="","", Y318 + SUMIFS(Mov_Monts, Mov_Codes, Assoc_Sel, Mov_Dates, W319))</f>
        <v>0</v>
      </c>
      <c r="Z319" s="5">
        <f>IF(W319="", "", LOOKUP(W319, Cap_Debuts, Cap_Taux))</f>
        <v>0</v>
      </c>
      <c r="AA319" s="5">
        <f>IF(W319="", "", IF(Y319&gt;0, MIN(TauxContractuel, Z319), 0))</f>
        <v>0</v>
      </c>
      <c r="AB319" s="7">
        <f>IF(OR(W319="", W319&gt;Periode_Fin), "", IF(Y319&gt;0, Y319*TauxContractuel/BaseJour, 0))</f>
        <v>0</v>
      </c>
      <c r="AC319" s="7">
        <f>IF(OR(W319="", W319&gt;Periode_Fin), "", IF(Y319&gt;0, Y319*AA319/BaseJour, 0))</f>
        <v>0</v>
      </c>
      <c r="AD319" s="7">
        <f>IF(AB319="","", AB319-AC319)</f>
        <v>0</v>
      </c>
    </row>
    <row r="320" spans="13:30">
      <c r="W320" s="4">
        <f>IF(W319="", "", W319+1)</f>
        <v>0</v>
      </c>
      <c r="X320" s="7">
        <f>IF(W320="", "", SUMIFS(Mov_Monts, Mov_Codes, Assoc_Sel, Mov_Dates, W320))</f>
        <v>0</v>
      </c>
      <c r="Y320" s="7">
        <f>IF(W319="","", Y319 + SUMIFS(Mov_Monts, Mov_Codes, Assoc_Sel, Mov_Dates, W320))</f>
        <v>0</v>
      </c>
      <c r="Z320" s="5">
        <f>IF(W320="", "", LOOKUP(W320, Cap_Debuts, Cap_Taux))</f>
        <v>0</v>
      </c>
      <c r="AA320" s="5">
        <f>IF(W320="", "", IF(Y320&gt;0, MIN(TauxContractuel, Z320), 0))</f>
        <v>0</v>
      </c>
      <c r="AB320" s="7">
        <f>IF(OR(W320="", W320&gt;Periode_Fin), "", IF(Y320&gt;0, Y320*TauxContractuel/BaseJour, 0))</f>
        <v>0</v>
      </c>
      <c r="AC320" s="7">
        <f>IF(OR(W320="", W320&gt;Periode_Fin), "", IF(Y320&gt;0, Y320*AA320/BaseJour, 0))</f>
        <v>0</v>
      </c>
      <c r="AD320" s="7">
        <f>IF(AB320="","", AB320-AC320)</f>
        <v>0</v>
      </c>
    </row>
    <row r="321" spans="23:30">
      <c r="W321" s="4">
        <f>IF(W320="", "", W320+1)</f>
        <v>0</v>
      </c>
      <c r="X321" s="7">
        <f>IF(W321="", "", SUMIFS(Mov_Monts, Mov_Codes, Assoc_Sel, Mov_Dates, W321))</f>
        <v>0</v>
      </c>
      <c r="Y321" s="7">
        <f>IF(W320="","", Y320 + SUMIFS(Mov_Monts, Mov_Codes, Assoc_Sel, Mov_Dates, W321))</f>
        <v>0</v>
      </c>
      <c r="Z321" s="5">
        <f>IF(W321="", "", LOOKUP(W321, Cap_Debuts, Cap_Taux))</f>
        <v>0</v>
      </c>
      <c r="AA321" s="5">
        <f>IF(W321="", "", IF(Y321&gt;0, MIN(TauxContractuel, Z321), 0))</f>
        <v>0</v>
      </c>
      <c r="AB321" s="7">
        <f>IF(OR(W321="", W321&gt;Periode_Fin), "", IF(Y321&gt;0, Y321*TauxContractuel/BaseJour, 0))</f>
        <v>0</v>
      </c>
      <c r="AC321" s="7">
        <f>IF(OR(W321="", W321&gt;Periode_Fin), "", IF(Y321&gt;0, Y321*AA321/BaseJour, 0))</f>
        <v>0</v>
      </c>
      <c r="AD321" s="7">
        <f>IF(AB321="","", AB321-AC321)</f>
        <v>0</v>
      </c>
    </row>
    <row r="322" spans="23:30">
      <c r="W322" s="4">
        <f>IF(W321="", "", W321+1)</f>
        <v>0</v>
      </c>
      <c r="X322" s="7">
        <f>IF(W322="", "", SUMIFS(Mov_Monts, Mov_Codes, Assoc_Sel, Mov_Dates, W322))</f>
        <v>0</v>
      </c>
      <c r="Y322" s="7">
        <f>IF(W321="","", Y321 + SUMIFS(Mov_Monts, Mov_Codes, Assoc_Sel, Mov_Dates, W322))</f>
        <v>0</v>
      </c>
      <c r="Z322" s="5">
        <f>IF(W322="", "", LOOKUP(W322, Cap_Debuts, Cap_Taux))</f>
        <v>0</v>
      </c>
      <c r="AA322" s="5">
        <f>IF(W322="", "", IF(Y322&gt;0, MIN(TauxContractuel, Z322), 0))</f>
        <v>0</v>
      </c>
      <c r="AB322" s="7">
        <f>IF(OR(W322="", W322&gt;Periode_Fin), "", IF(Y322&gt;0, Y322*TauxContractuel/BaseJour, 0))</f>
        <v>0</v>
      </c>
      <c r="AC322" s="7">
        <f>IF(OR(W322="", W322&gt;Periode_Fin), "", IF(Y322&gt;0, Y322*AA322/BaseJour, 0))</f>
        <v>0</v>
      </c>
      <c r="AD322" s="7">
        <f>IF(AB322="","", AB322-AC322)</f>
        <v>0</v>
      </c>
    </row>
    <row r="323" spans="23:30">
      <c r="W323" s="4">
        <f>IF(W322="", "", W322+1)</f>
        <v>0</v>
      </c>
      <c r="X323" s="7">
        <f>IF(W323="", "", SUMIFS(Mov_Monts, Mov_Codes, Assoc_Sel, Mov_Dates, W323))</f>
        <v>0</v>
      </c>
      <c r="Y323" s="7">
        <f>IF(W322="","", Y322 + SUMIFS(Mov_Monts, Mov_Codes, Assoc_Sel, Mov_Dates, W323))</f>
        <v>0</v>
      </c>
      <c r="Z323" s="5">
        <f>IF(W323="", "", LOOKUP(W323, Cap_Debuts, Cap_Taux))</f>
        <v>0</v>
      </c>
      <c r="AA323" s="5">
        <f>IF(W323="", "", IF(Y323&gt;0, MIN(TauxContractuel, Z323), 0))</f>
        <v>0</v>
      </c>
      <c r="AB323" s="7">
        <f>IF(OR(W323="", W323&gt;Periode_Fin), "", IF(Y323&gt;0, Y323*TauxContractuel/BaseJour, 0))</f>
        <v>0</v>
      </c>
      <c r="AC323" s="7">
        <f>IF(OR(W323="", W323&gt;Periode_Fin), "", IF(Y323&gt;0, Y323*AA323/BaseJour, 0))</f>
        <v>0</v>
      </c>
      <c r="AD323" s="7">
        <f>IF(AB323="","", AB323-AC323)</f>
        <v>0</v>
      </c>
    </row>
    <row r="324" spans="23:30">
      <c r="W324" s="4">
        <f>IF(W323="", "", W323+1)</f>
        <v>0</v>
      </c>
      <c r="X324" s="7">
        <f>IF(W324="", "", SUMIFS(Mov_Monts, Mov_Codes, Assoc_Sel, Mov_Dates, W324))</f>
        <v>0</v>
      </c>
      <c r="Y324" s="7">
        <f>IF(W323="","", Y323 + SUMIFS(Mov_Monts, Mov_Codes, Assoc_Sel, Mov_Dates, W324))</f>
        <v>0</v>
      </c>
      <c r="Z324" s="5">
        <f>IF(W324="", "", LOOKUP(W324, Cap_Debuts, Cap_Taux))</f>
        <v>0</v>
      </c>
      <c r="AA324" s="5">
        <f>IF(W324="", "", IF(Y324&gt;0, MIN(TauxContractuel, Z324), 0))</f>
        <v>0</v>
      </c>
      <c r="AB324" s="7">
        <f>IF(OR(W324="", W324&gt;Periode_Fin), "", IF(Y324&gt;0, Y324*TauxContractuel/BaseJour, 0))</f>
        <v>0</v>
      </c>
      <c r="AC324" s="7">
        <f>IF(OR(W324="", W324&gt;Periode_Fin), "", IF(Y324&gt;0, Y324*AA324/BaseJour, 0))</f>
        <v>0</v>
      </c>
      <c r="AD324" s="7">
        <f>IF(AB324="","", AB324-AC324)</f>
        <v>0</v>
      </c>
    </row>
    <row r="325" spans="23:30">
      <c r="W325" s="4">
        <f>IF(W324="", "", W324+1)</f>
        <v>0</v>
      </c>
      <c r="X325" s="7">
        <f>IF(W325="", "", SUMIFS(Mov_Monts, Mov_Codes, Assoc_Sel, Mov_Dates, W325))</f>
        <v>0</v>
      </c>
      <c r="Y325" s="7">
        <f>IF(W324="","", Y324 + SUMIFS(Mov_Monts, Mov_Codes, Assoc_Sel, Mov_Dates, W325))</f>
        <v>0</v>
      </c>
      <c r="Z325" s="5">
        <f>IF(W325="", "", LOOKUP(W325, Cap_Debuts, Cap_Taux))</f>
        <v>0</v>
      </c>
      <c r="AA325" s="5">
        <f>IF(W325="", "", IF(Y325&gt;0, MIN(TauxContractuel, Z325), 0))</f>
        <v>0</v>
      </c>
      <c r="AB325" s="7">
        <f>IF(OR(W325="", W325&gt;Periode_Fin), "", IF(Y325&gt;0, Y325*TauxContractuel/BaseJour, 0))</f>
        <v>0</v>
      </c>
      <c r="AC325" s="7">
        <f>IF(OR(W325="", W325&gt;Periode_Fin), "", IF(Y325&gt;0, Y325*AA325/BaseJour, 0))</f>
        <v>0</v>
      </c>
      <c r="AD325" s="7">
        <f>IF(AB325="","", AB325-AC325)</f>
        <v>0</v>
      </c>
    </row>
    <row r="326" spans="23:30">
      <c r="W326" s="4">
        <f>IF(W325="", "", W325+1)</f>
        <v>0</v>
      </c>
      <c r="X326" s="7">
        <f>IF(W326="", "", SUMIFS(Mov_Monts, Mov_Codes, Assoc_Sel, Mov_Dates, W326))</f>
        <v>0</v>
      </c>
      <c r="Y326" s="7">
        <f>IF(W325="","", Y325 + SUMIFS(Mov_Monts, Mov_Codes, Assoc_Sel, Mov_Dates, W326))</f>
        <v>0</v>
      </c>
      <c r="Z326" s="5">
        <f>IF(W326="", "", LOOKUP(W326, Cap_Debuts, Cap_Taux))</f>
        <v>0</v>
      </c>
      <c r="AA326" s="5">
        <f>IF(W326="", "", IF(Y326&gt;0, MIN(TauxContractuel, Z326), 0))</f>
        <v>0</v>
      </c>
      <c r="AB326" s="7">
        <f>IF(OR(W326="", W326&gt;Periode_Fin), "", IF(Y326&gt;0, Y326*TauxContractuel/BaseJour, 0))</f>
        <v>0</v>
      </c>
      <c r="AC326" s="7">
        <f>IF(OR(W326="", W326&gt;Periode_Fin), "", IF(Y326&gt;0, Y326*AA326/BaseJour, 0))</f>
        <v>0</v>
      </c>
      <c r="AD326" s="7">
        <f>IF(AB326="","", AB326-AC326)</f>
        <v>0</v>
      </c>
    </row>
    <row r="327" spans="23:30">
      <c r="W327" s="4">
        <f>IF(W326="", "", W326+1)</f>
        <v>0</v>
      </c>
      <c r="X327" s="7">
        <f>IF(W327="", "", SUMIFS(Mov_Monts, Mov_Codes, Assoc_Sel, Mov_Dates, W327))</f>
        <v>0</v>
      </c>
      <c r="Y327" s="7">
        <f>IF(W326="","", Y326 + SUMIFS(Mov_Monts, Mov_Codes, Assoc_Sel, Mov_Dates, W327))</f>
        <v>0</v>
      </c>
      <c r="Z327" s="5">
        <f>IF(W327="", "", LOOKUP(W327, Cap_Debuts, Cap_Taux))</f>
        <v>0</v>
      </c>
      <c r="AA327" s="5">
        <f>IF(W327="", "", IF(Y327&gt;0, MIN(TauxContractuel, Z327), 0))</f>
        <v>0</v>
      </c>
      <c r="AB327" s="7">
        <f>IF(OR(W327="", W327&gt;Periode_Fin), "", IF(Y327&gt;0, Y327*TauxContractuel/BaseJour, 0))</f>
        <v>0</v>
      </c>
      <c r="AC327" s="7">
        <f>IF(OR(W327="", W327&gt;Periode_Fin), "", IF(Y327&gt;0, Y327*AA327/BaseJour, 0))</f>
        <v>0</v>
      </c>
      <c r="AD327" s="7">
        <f>IF(AB327="","", AB327-AC327)</f>
        <v>0</v>
      </c>
    </row>
    <row r="328" spans="23:30">
      <c r="W328" s="4">
        <f>IF(W327="", "", W327+1)</f>
        <v>0</v>
      </c>
      <c r="X328" s="7">
        <f>IF(W328="", "", SUMIFS(Mov_Monts, Mov_Codes, Assoc_Sel, Mov_Dates, W328))</f>
        <v>0</v>
      </c>
      <c r="Y328" s="7">
        <f>IF(W327="","", Y327 + SUMIFS(Mov_Monts, Mov_Codes, Assoc_Sel, Mov_Dates, W328))</f>
        <v>0</v>
      </c>
      <c r="Z328" s="5">
        <f>IF(W328="", "", LOOKUP(W328, Cap_Debuts, Cap_Taux))</f>
        <v>0</v>
      </c>
      <c r="AA328" s="5">
        <f>IF(W328="", "", IF(Y328&gt;0, MIN(TauxContractuel, Z328), 0))</f>
        <v>0</v>
      </c>
      <c r="AB328" s="7">
        <f>IF(OR(W328="", W328&gt;Periode_Fin), "", IF(Y328&gt;0, Y328*TauxContractuel/BaseJour, 0))</f>
        <v>0</v>
      </c>
      <c r="AC328" s="7">
        <f>IF(OR(W328="", W328&gt;Periode_Fin), "", IF(Y328&gt;0, Y328*AA328/BaseJour, 0))</f>
        <v>0</v>
      </c>
      <c r="AD328" s="7">
        <f>IF(AB328="","", AB328-AC328)</f>
        <v>0</v>
      </c>
    </row>
    <row r="329" spans="23:30">
      <c r="W329" s="4">
        <f>IF(W328="", "", W328+1)</f>
        <v>0</v>
      </c>
      <c r="X329" s="7">
        <f>IF(W329="", "", SUMIFS(Mov_Monts, Mov_Codes, Assoc_Sel, Mov_Dates, W329))</f>
        <v>0</v>
      </c>
      <c r="Y329" s="7">
        <f>IF(W328="","", Y328 + SUMIFS(Mov_Monts, Mov_Codes, Assoc_Sel, Mov_Dates, W329))</f>
        <v>0</v>
      </c>
      <c r="Z329" s="5">
        <f>IF(W329="", "", LOOKUP(W329, Cap_Debuts, Cap_Taux))</f>
        <v>0</v>
      </c>
      <c r="AA329" s="5">
        <f>IF(W329="", "", IF(Y329&gt;0, MIN(TauxContractuel, Z329), 0))</f>
        <v>0</v>
      </c>
      <c r="AB329" s="7">
        <f>IF(OR(W329="", W329&gt;Periode_Fin), "", IF(Y329&gt;0, Y329*TauxContractuel/BaseJour, 0))</f>
        <v>0</v>
      </c>
      <c r="AC329" s="7">
        <f>IF(OR(W329="", W329&gt;Periode_Fin), "", IF(Y329&gt;0, Y329*AA329/BaseJour, 0))</f>
        <v>0</v>
      </c>
      <c r="AD329" s="7">
        <f>IF(AB329="","", AB329-AC329)</f>
        <v>0</v>
      </c>
    </row>
    <row r="330" spans="23:30">
      <c r="W330" s="4">
        <f>IF(W329="", "", W329+1)</f>
        <v>0</v>
      </c>
      <c r="X330" s="7">
        <f>IF(W330="", "", SUMIFS(Mov_Monts, Mov_Codes, Assoc_Sel, Mov_Dates, W330))</f>
        <v>0</v>
      </c>
      <c r="Y330" s="7">
        <f>IF(W329="","", Y329 + SUMIFS(Mov_Monts, Mov_Codes, Assoc_Sel, Mov_Dates, W330))</f>
        <v>0</v>
      </c>
      <c r="Z330" s="5">
        <f>IF(W330="", "", LOOKUP(W330, Cap_Debuts, Cap_Taux))</f>
        <v>0</v>
      </c>
      <c r="AA330" s="5">
        <f>IF(W330="", "", IF(Y330&gt;0, MIN(TauxContractuel, Z330), 0))</f>
        <v>0</v>
      </c>
      <c r="AB330" s="7">
        <f>IF(OR(W330="", W330&gt;Periode_Fin), "", IF(Y330&gt;0, Y330*TauxContractuel/BaseJour, 0))</f>
        <v>0</v>
      </c>
      <c r="AC330" s="7">
        <f>IF(OR(W330="", W330&gt;Periode_Fin), "", IF(Y330&gt;0, Y330*AA330/BaseJour, 0))</f>
        <v>0</v>
      </c>
      <c r="AD330" s="7">
        <f>IF(AB330="","", AB330-AC330)</f>
        <v>0</v>
      </c>
    </row>
    <row r="331" spans="23:30">
      <c r="W331" s="4">
        <f>IF(W330="", "", W330+1)</f>
        <v>0</v>
      </c>
      <c r="X331" s="7">
        <f>IF(W331="", "", SUMIFS(Mov_Monts, Mov_Codes, Assoc_Sel, Mov_Dates, W331))</f>
        <v>0</v>
      </c>
      <c r="Y331" s="7">
        <f>IF(W330="","", Y330 + SUMIFS(Mov_Monts, Mov_Codes, Assoc_Sel, Mov_Dates, W331))</f>
        <v>0</v>
      </c>
      <c r="Z331" s="5">
        <f>IF(W331="", "", LOOKUP(W331, Cap_Debuts, Cap_Taux))</f>
        <v>0</v>
      </c>
      <c r="AA331" s="5">
        <f>IF(W331="", "", IF(Y331&gt;0, MIN(TauxContractuel, Z331), 0))</f>
        <v>0</v>
      </c>
      <c r="AB331" s="7">
        <f>IF(OR(W331="", W331&gt;Periode_Fin), "", IF(Y331&gt;0, Y331*TauxContractuel/BaseJour, 0))</f>
        <v>0</v>
      </c>
      <c r="AC331" s="7">
        <f>IF(OR(W331="", W331&gt;Periode_Fin), "", IF(Y331&gt;0, Y331*AA331/BaseJour, 0))</f>
        <v>0</v>
      </c>
      <c r="AD331" s="7">
        <f>IF(AB331="","", AB331-AC331)</f>
        <v>0</v>
      </c>
    </row>
    <row r="332" spans="23:30">
      <c r="W332" s="4">
        <f>IF(W331="", "", W331+1)</f>
        <v>0</v>
      </c>
      <c r="X332" s="7">
        <f>IF(W332="", "", SUMIFS(Mov_Monts, Mov_Codes, Assoc_Sel, Mov_Dates, W332))</f>
        <v>0</v>
      </c>
      <c r="Y332" s="7">
        <f>IF(W331="","", Y331 + SUMIFS(Mov_Monts, Mov_Codes, Assoc_Sel, Mov_Dates, W332))</f>
        <v>0</v>
      </c>
      <c r="Z332" s="5">
        <f>IF(W332="", "", LOOKUP(W332, Cap_Debuts, Cap_Taux))</f>
        <v>0</v>
      </c>
      <c r="AA332" s="5">
        <f>IF(W332="", "", IF(Y332&gt;0, MIN(TauxContractuel, Z332), 0))</f>
        <v>0</v>
      </c>
      <c r="AB332" s="7">
        <f>IF(OR(W332="", W332&gt;Periode_Fin), "", IF(Y332&gt;0, Y332*TauxContractuel/BaseJour, 0))</f>
        <v>0</v>
      </c>
      <c r="AC332" s="7">
        <f>IF(OR(W332="", W332&gt;Periode_Fin), "", IF(Y332&gt;0, Y332*AA332/BaseJour, 0))</f>
        <v>0</v>
      </c>
      <c r="AD332" s="7">
        <f>IF(AB332="","", AB332-AC332)</f>
        <v>0</v>
      </c>
    </row>
    <row r="333" spans="23:30">
      <c r="W333" s="4">
        <f>IF(W332="", "", W332+1)</f>
        <v>0</v>
      </c>
      <c r="X333" s="7">
        <f>IF(W333="", "", SUMIFS(Mov_Monts, Mov_Codes, Assoc_Sel, Mov_Dates, W333))</f>
        <v>0</v>
      </c>
      <c r="Y333" s="7">
        <f>IF(W332="","", Y332 + SUMIFS(Mov_Monts, Mov_Codes, Assoc_Sel, Mov_Dates, W333))</f>
        <v>0</v>
      </c>
      <c r="Z333" s="5">
        <f>IF(W333="", "", LOOKUP(W333, Cap_Debuts, Cap_Taux))</f>
        <v>0</v>
      </c>
      <c r="AA333" s="5">
        <f>IF(W333="", "", IF(Y333&gt;0, MIN(TauxContractuel, Z333), 0))</f>
        <v>0</v>
      </c>
      <c r="AB333" s="7">
        <f>IF(OR(W333="", W333&gt;Periode_Fin), "", IF(Y333&gt;0, Y333*TauxContractuel/BaseJour, 0))</f>
        <v>0</v>
      </c>
      <c r="AC333" s="7">
        <f>IF(OR(W333="", W333&gt;Periode_Fin), "", IF(Y333&gt;0, Y333*AA333/BaseJour, 0))</f>
        <v>0</v>
      </c>
      <c r="AD333" s="7">
        <f>IF(AB333="","", AB333-AC333)</f>
        <v>0</v>
      </c>
    </row>
    <row r="334" spans="23:30">
      <c r="W334" s="4">
        <f>IF(W333="", "", W333+1)</f>
        <v>0</v>
      </c>
      <c r="X334" s="7">
        <f>IF(W334="", "", SUMIFS(Mov_Monts, Mov_Codes, Assoc_Sel, Mov_Dates, W334))</f>
        <v>0</v>
      </c>
      <c r="Y334" s="7">
        <f>IF(W333="","", Y333 + SUMIFS(Mov_Monts, Mov_Codes, Assoc_Sel, Mov_Dates, W334))</f>
        <v>0</v>
      </c>
      <c r="Z334" s="5">
        <f>IF(W334="", "", LOOKUP(W334, Cap_Debuts, Cap_Taux))</f>
        <v>0</v>
      </c>
      <c r="AA334" s="5">
        <f>IF(W334="", "", IF(Y334&gt;0, MIN(TauxContractuel, Z334), 0))</f>
        <v>0</v>
      </c>
      <c r="AB334" s="7">
        <f>IF(OR(W334="", W334&gt;Periode_Fin), "", IF(Y334&gt;0, Y334*TauxContractuel/BaseJour, 0))</f>
        <v>0</v>
      </c>
      <c r="AC334" s="7">
        <f>IF(OR(W334="", W334&gt;Periode_Fin), "", IF(Y334&gt;0, Y334*AA334/BaseJour, 0))</f>
        <v>0</v>
      </c>
      <c r="AD334" s="7">
        <f>IF(AB334="","", AB334-AC334)</f>
        <v>0</v>
      </c>
    </row>
    <row r="335" spans="23:30">
      <c r="W335" s="4">
        <f>IF(W334="", "", W334+1)</f>
        <v>0</v>
      </c>
      <c r="X335" s="7">
        <f>IF(W335="", "", SUMIFS(Mov_Monts, Mov_Codes, Assoc_Sel, Mov_Dates, W335))</f>
        <v>0</v>
      </c>
      <c r="Y335" s="7">
        <f>IF(W334="","", Y334 + SUMIFS(Mov_Monts, Mov_Codes, Assoc_Sel, Mov_Dates, W335))</f>
        <v>0</v>
      </c>
      <c r="Z335" s="5">
        <f>IF(W335="", "", LOOKUP(W335, Cap_Debuts, Cap_Taux))</f>
        <v>0</v>
      </c>
      <c r="AA335" s="5">
        <f>IF(W335="", "", IF(Y335&gt;0, MIN(TauxContractuel, Z335), 0))</f>
        <v>0</v>
      </c>
      <c r="AB335" s="7">
        <f>IF(OR(W335="", W335&gt;Periode_Fin), "", IF(Y335&gt;0, Y335*TauxContractuel/BaseJour, 0))</f>
        <v>0</v>
      </c>
      <c r="AC335" s="7">
        <f>IF(OR(W335="", W335&gt;Periode_Fin), "", IF(Y335&gt;0, Y335*AA335/BaseJour, 0))</f>
        <v>0</v>
      </c>
      <c r="AD335" s="7">
        <f>IF(AB335="","", AB335-AC335)</f>
        <v>0</v>
      </c>
    </row>
    <row r="336" spans="23:30">
      <c r="W336" s="4">
        <f>IF(W335="", "", W335+1)</f>
        <v>0</v>
      </c>
      <c r="X336" s="7">
        <f>IF(W336="", "", SUMIFS(Mov_Monts, Mov_Codes, Assoc_Sel, Mov_Dates, W336))</f>
        <v>0</v>
      </c>
      <c r="Y336" s="7">
        <f>IF(W335="","", Y335 + SUMIFS(Mov_Monts, Mov_Codes, Assoc_Sel, Mov_Dates, W336))</f>
        <v>0</v>
      </c>
      <c r="Z336" s="5">
        <f>IF(W336="", "", LOOKUP(W336, Cap_Debuts, Cap_Taux))</f>
        <v>0</v>
      </c>
      <c r="AA336" s="5">
        <f>IF(W336="", "", IF(Y336&gt;0, MIN(TauxContractuel, Z336), 0))</f>
        <v>0</v>
      </c>
      <c r="AB336" s="7">
        <f>IF(OR(W336="", W336&gt;Periode_Fin), "", IF(Y336&gt;0, Y336*TauxContractuel/BaseJour, 0))</f>
        <v>0</v>
      </c>
      <c r="AC336" s="7">
        <f>IF(OR(W336="", W336&gt;Periode_Fin), "", IF(Y336&gt;0, Y336*AA336/BaseJour, 0))</f>
        <v>0</v>
      </c>
      <c r="AD336" s="7">
        <f>IF(AB336="","", AB336-AC336)</f>
        <v>0</v>
      </c>
    </row>
    <row r="337" spans="23:30">
      <c r="W337" s="4">
        <f>IF(W336="", "", W336+1)</f>
        <v>0</v>
      </c>
      <c r="X337" s="7">
        <f>IF(W337="", "", SUMIFS(Mov_Monts, Mov_Codes, Assoc_Sel, Mov_Dates, W337))</f>
        <v>0</v>
      </c>
      <c r="Y337" s="7">
        <f>IF(W336="","", Y336 + SUMIFS(Mov_Monts, Mov_Codes, Assoc_Sel, Mov_Dates, W337))</f>
        <v>0</v>
      </c>
      <c r="Z337" s="5">
        <f>IF(W337="", "", LOOKUP(W337, Cap_Debuts, Cap_Taux))</f>
        <v>0</v>
      </c>
      <c r="AA337" s="5">
        <f>IF(W337="", "", IF(Y337&gt;0, MIN(TauxContractuel, Z337), 0))</f>
        <v>0</v>
      </c>
      <c r="AB337" s="7">
        <f>IF(OR(W337="", W337&gt;Periode_Fin), "", IF(Y337&gt;0, Y337*TauxContractuel/BaseJour, 0))</f>
        <v>0</v>
      </c>
      <c r="AC337" s="7">
        <f>IF(OR(W337="", W337&gt;Periode_Fin), "", IF(Y337&gt;0, Y337*AA337/BaseJour, 0))</f>
        <v>0</v>
      </c>
      <c r="AD337" s="7">
        <f>IF(AB337="","", AB337-AC337)</f>
        <v>0</v>
      </c>
    </row>
    <row r="338" spans="23:30">
      <c r="W338" s="4">
        <f>IF(W337="", "", W337+1)</f>
        <v>0</v>
      </c>
      <c r="X338" s="7">
        <f>IF(W338="", "", SUMIFS(Mov_Monts, Mov_Codes, Assoc_Sel, Mov_Dates, W338))</f>
        <v>0</v>
      </c>
      <c r="Y338" s="7">
        <f>IF(W337="","", Y337 + SUMIFS(Mov_Monts, Mov_Codes, Assoc_Sel, Mov_Dates, W338))</f>
        <v>0</v>
      </c>
      <c r="Z338" s="5">
        <f>IF(W338="", "", LOOKUP(W338, Cap_Debuts, Cap_Taux))</f>
        <v>0</v>
      </c>
      <c r="AA338" s="5">
        <f>IF(W338="", "", IF(Y338&gt;0, MIN(TauxContractuel, Z338), 0))</f>
        <v>0</v>
      </c>
      <c r="AB338" s="7">
        <f>IF(OR(W338="", W338&gt;Periode_Fin), "", IF(Y338&gt;0, Y338*TauxContractuel/BaseJour, 0))</f>
        <v>0</v>
      </c>
      <c r="AC338" s="7">
        <f>IF(OR(W338="", W338&gt;Periode_Fin), "", IF(Y338&gt;0, Y338*AA338/BaseJour, 0))</f>
        <v>0</v>
      </c>
      <c r="AD338" s="7">
        <f>IF(AB338="","", AB338-AC338)</f>
        <v>0</v>
      </c>
    </row>
    <row r="339" spans="23:30">
      <c r="W339" s="4">
        <f>IF(W338="", "", W338+1)</f>
        <v>0</v>
      </c>
      <c r="X339" s="7">
        <f>IF(W339="", "", SUMIFS(Mov_Monts, Mov_Codes, Assoc_Sel, Mov_Dates, W339))</f>
        <v>0</v>
      </c>
      <c r="Y339" s="7">
        <f>IF(W338="","", Y338 + SUMIFS(Mov_Monts, Mov_Codes, Assoc_Sel, Mov_Dates, W339))</f>
        <v>0</v>
      </c>
      <c r="Z339" s="5">
        <f>IF(W339="", "", LOOKUP(W339, Cap_Debuts, Cap_Taux))</f>
        <v>0</v>
      </c>
      <c r="AA339" s="5">
        <f>IF(W339="", "", IF(Y339&gt;0, MIN(TauxContractuel, Z339), 0))</f>
        <v>0</v>
      </c>
      <c r="AB339" s="7">
        <f>IF(OR(W339="", W339&gt;Periode_Fin), "", IF(Y339&gt;0, Y339*TauxContractuel/BaseJour, 0))</f>
        <v>0</v>
      </c>
      <c r="AC339" s="7">
        <f>IF(OR(W339="", W339&gt;Periode_Fin), "", IF(Y339&gt;0, Y339*AA339/BaseJour, 0))</f>
        <v>0</v>
      </c>
      <c r="AD339" s="7">
        <f>IF(AB339="","", AB339-AC339)</f>
        <v>0</v>
      </c>
    </row>
    <row r="340" spans="23:30">
      <c r="W340" s="4">
        <f>IF(W339="", "", W339+1)</f>
        <v>0</v>
      </c>
      <c r="X340" s="7">
        <f>IF(W340="", "", SUMIFS(Mov_Monts, Mov_Codes, Assoc_Sel, Mov_Dates, W340))</f>
        <v>0</v>
      </c>
      <c r="Y340" s="7">
        <f>IF(W339="","", Y339 + SUMIFS(Mov_Monts, Mov_Codes, Assoc_Sel, Mov_Dates, W340))</f>
        <v>0</v>
      </c>
      <c r="Z340" s="5">
        <f>IF(W340="", "", LOOKUP(W340, Cap_Debuts, Cap_Taux))</f>
        <v>0</v>
      </c>
      <c r="AA340" s="5">
        <f>IF(W340="", "", IF(Y340&gt;0, MIN(TauxContractuel, Z340), 0))</f>
        <v>0</v>
      </c>
      <c r="AB340" s="7">
        <f>IF(OR(W340="", W340&gt;Periode_Fin), "", IF(Y340&gt;0, Y340*TauxContractuel/BaseJour, 0))</f>
        <v>0</v>
      </c>
      <c r="AC340" s="7">
        <f>IF(OR(W340="", W340&gt;Periode_Fin), "", IF(Y340&gt;0, Y340*AA340/BaseJour, 0))</f>
        <v>0</v>
      </c>
      <c r="AD340" s="7">
        <f>IF(AB340="","", AB340-AC340)</f>
        <v>0</v>
      </c>
    </row>
    <row r="341" spans="23:30">
      <c r="W341" s="4">
        <f>IF(W340="", "", W340+1)</f>
        <v>0</v>
      </c>
      <c r="X341" s="7">
        <f>IF(W341="", "", SUMIFS(Mov_Monts, Mov_Codes, Assoc_Sel, Mov_Dates, W341))</f>
        <v>0</v>
      </c>
      <c r="Y341" s="7">
        <f>IF(W340="","", Y340 + SUMIFS(Mov_Monts, Mov_Codes, Assoc_Sel, Mov_Dates, W341))</f>
        <v>0</v>
      </c>
      <c r="Z341" s="5">
        <f>IF(W341="", "", LOOKUP(W341, Cap_Debuts, Cap_Taux))</f>
        <v>0</v>
      </c>
      <c r="AA341" s="5">
        <f>IF(W341="", "", IF(Y341&gt;0, MIN(TauxContractuel, Z341), 0))</f>
        <v>0</v>
      </c>
      <c r="AB341" s="7">
        <f>IF(OR(W341="", W341&gt;Periode_Fin), "", IF(Y341&gt;0, Y341*TauxContractuel/BaseJour, 0))</f>
        <v>0</v>
      </c>
      <c r="AC341" s="7">
        <f>IF(OR(W341="", W341&gt;Periode_Fin), "", IF(Y341&gt;0, Y341*AA341/BaseJour, 0))</f>
        <v>0</v>
      </c>
      <c r="AD341" s="7">
        <f>IF(AB341="","", AB341-AC341)</f>
        <v>0</v>
      </c>
    </row>
    <row r="342" spans="23:30">
      <c r="W342" s="4">
        <f>IF(W341="", "", W341+1)</f>
        <v>0</v>
      </c>
      <c r="X342" s="7">
        <f>IF(W342="", "", SUMIFS(Mov_Monts, Mov_Codes, Assoc_Sel, Mov_Dates, W342))</f>
        <v>0</v>
      </c>
      <c r="Y342" s="7">
        <f>IF(W341="","", Y341 + SUMIFS(Mov_Monts, Mov_Codes, Assoc_Sel, Mov_Dates, W342))</f>
        <v>0</v>
      </c>
      <c r="Z342" s="5">
        <f>IF(W342="", "", LOOKUP(W342, Cap_Debuts, Cap_Taux))</f>
        <v>0</v>
      </c>
      <c r="AA342" s="5">
        <f>IF(W342="", "", IF(Y342&gt;0, MIN(TauxContractuel, Z342), 0))</f>
        <v>0</v>
      </c>
      <c r="AB342" s="7">
        <f>IF(OR(W342="", W342&gt;Periode_Fin), "", IF(Y342&gt;0, Y342*TauxContractuel/BaseJour, 0))</f>
        <v>0</v>
      </c>
      <c r="AC342" s="7">
        <f>IF(OR(W342="", W342&gt;Periode_Fin), "", IF(Y342&gt;0, Y342*AA342/BaseJour, 0))</f>
        <v>0</v>
      </c>
      <c r="AD342" s="7">
        <f>IF(AB342="","", AB342-AC342)</f>
        <v>0</v>
      </c>
    </row>
    <row r="343" spans="23:30">
      <c r="W343" s="4">
        <f>IF(W342="", "", W342+1)</f>
        <v>0</v>
      </c>
      <c r="X343" s="7">
        <f>IF(W343="", "", SUMIFS(Mov_Monts, Mov_Codes, Assoc_Sel, Mov_Dates, W343))</f>
        <v>0</v>
      </c>
      <c r="Y343" s="7">
        <f>IF(W342="","", Y342 + SUMIFS(Mov_Monts, Mov_Codes, Assoc_Sel, Mov_Dates, W343))</f>
        <v>0</v>
      </c>
      <c r="Z343" s="5">
        <f>IF(W343="", "", LOOKUP(W343, Cap_Debuts, Cap_Taux))</f>
        <v>0</v>
      </c>
      <c r="AA343" s="5">
        <f>IF(W343="", "", IF(Y343&gt;0, MIN(TauxContractuel, Z343), 0))</f>
        <v>0</v>
      </c>
      <c r="AB343" s="7">
        <f>IF(OR(W343="", W343&gt;Periode_Fin), "", IF(Y343&gt;0, Y343*TauxContractuel/BaseJour, 0))</f>
        <v>0</v>
      </c>
      <c r="AC343" s="7">
        <f>IF(OR(W343="", W343&gt;Periode_Fin), "", IF(Y343&gt;0, Y343*AA343/BaseJour, 0))</f>
        <v>0</v>
      </c>
      <c r="AD343" s="7">
        <f>IF(AB343="","", AB343-AC343)</f>
        <v>0</v>
      </c>
    </row>
    <row r="344" spans="23:30">
      <c r="W344" s="4">
        <f>IF(W343="", "", W343+1)</f>
        <v>0</v>
      </c>
      <c r="X344" s="7">
        <f>IF(W344="", "", SUMIFS(Mov_Monts, Mov_Codes, Assoc_Sel, Mov_Dates, W344))</f>
        <v>0</v>
      </c>
      <c r="Y344" s="7">
        <f>IF(W343="","", Y343 + SUMIFS(Mov_Monts, Mov_Codes, Assoc_Sel, Mov_Dates, W344))</f>
        <v>0</v>
      </c>
      <c r="Z344" s="5">
        <f>IF(W344="", "", LOOKUP(W344, Cap_Debuts, Cap_Taux))</f>
        <v>0</v>
      </c>
      <c r="AA344" s="5">
        <f>IF(W344="", "", IF(Y344&gt;0, MIN(TauxContractuel, Z344), 0))</f>
        <v>0</v>
      </c>
      <c r="AB344" s="7">
        <f>IF(OR(W344="", W344&gt;Periode_Fin), "", IF(Y344&gt;0, Y344*TauxContractuel/BaseJour, 0))</f>
        <v>0</v>
      </c>
      <c r="AC344" s="7">
        <f>IF(OR(W344="", W344&gt;Periode_Fin), "", IF(Y344&gt;0, Y344*AA344/BaseJour, 0))</f>
        <v>0</v>
      </c>
      <c r="AD344" s="7">
        <f>IF(AB344="","", AB344-AC344)</f>
        <v>0</v>
      </c>
    </row>
    <row r="345" spans="23:30">
      <c r="W345" s="4">
        <f>IF(W344="", "", W344+1)</f>
        <v>0</v>
      </c>
      <c r="X345" s="7">
        <f>IF(W345="", "", SUMIFS(Mov_Monts, Mov_Codes, Assoc_Sel, Mov_Dates, W345))</f>
        <v>0</v>
      </c>
      <c r="Y345" s="7">
        <f>IF(W344="","", Y344 + SUMIFS(Mov_Monts, Mov_Codes, Assoc_Sel, Mov_Dates, W345))</f>
        <v>0</v>
      </c>
      <c r="Z345" s="5">
        <f>IF(W345="", "", LOOKUP(W345, Cap_Debuts, Cap_Taux))</f>
        <v>0</v>
      </c>
      <c r="AA345" s="5">
        <f>IF(W345="", "", IF(Y345&gt;0, MIN(TauxContractuel, Z345), 0))</f>
        <v>0</v>
      </c>
      <c r="AB345" s="7">
        <f>IF(OR(W345="", W345&gt;Periode_Fin), "", IF(Y345&gt;0, Y345*TauxContractuel/BaseJour, 0))</f>
        <v>0</v>
      </c>
      <c r="AC345" s="7">
        <f>IF(OR(W345="", W345&gt;Periode_Fin), "", IF(Y345&gt;0, Y345*AA345/BaseJour, 0))</f>
        <v>0</v>
      </c>
      <c r="AD345" s="7">
        <f>IF(AB345="","", AB345-AC345)</f>
        <v>0</v>
      </c>
    </row>
    <row r="346" spans="23:30">
      <c r="W346" s="4">
        <f>IF(W345="", "", W345+1)</f>
        <v>0</v>
      </c>
      <c r="X346" s="7">
        <f>IF(W346="", "", SUMIFS(Mov_Monts, Mov_Codes, Assoc_Sel, Mov_Dates, W346))</f>
        <v>0</v>
      </c>
      <c r="Y346" s="7">
        <f>IF(W345="","", Y345 + SUMIFS(Mov_Monts, Mov_Codes, Assoc_Sel, Mov_Dates, W346))</f>
        <v>0</v>
      </c>
      <c r="Z346" s="5">
        <f>IF(W346="", "", LOOKUP(W346, Cap_Debuts, Cap_Taux))</f>
        <v>0</v>
      </c>
      <c r="AA346" s="5">
        <f>IF(W346="", "", IF(Y346&gt;0, MIN(TauxContractuel, Z346), 0))</f>
        <v>0</v>
      </c>
      <c r="AB346" s="7">
        <f>IF(OR(W346="", W346&gt;Periode_Fin), "", IF(Y346&gt;0, Y346*TauxContractuel/BaseJour, 0))</f>
        <v>0</v>
      </c>
      <c r="AC346" s="7">
        <f>IF(OR(W346="", W346&gt;Periode_Fin), "", IF(Y346&gt;0, Y346*AA346/BaseJour, 0))</f>
        <v>0</v>
      </c>
      <c r="AD346" s="7">
        <f>IF(AB346="","", AB346-AC346)</f>
        <v>0</v>
      </c>
    </row>
    <row r="347" spans="23:30">
      <c r="W347" s="4">
        <f>IF(W346="", "", W346+1)</f>
        <v>0</v>
      </c>
      <c r="X347" s="7">
        <f>IF(W347="", "", SUMIFS(Mov_Monts, Mov_Codes, Assoc_Sel, Mov_Dates, W347))</f>
        <v>0</v>
      </c>
      <c r="Y347" s="7">
        <f>IF(W346="","", Y346 + SUMIFS(Mov_Monts, Mov_Codes, Assoc_Sel, Mov_Dates, W347))</f>
        <v>0</v>
      </c>
      <c r="Z347" s="5">
        <f>IF(W347="", "", LOOKUP(W347, Cap_Debuts, Cap_Taux))</f>
        <v>0</v>
      </c>
      <c r="AA347" s="5">
        <f>IF(W347="", "", IF(Y347&gt;0, MIN(TauxContractuel, Z347), 0))</f>
        <v>0</v>
      </c>
      <c r="AB347" s="7">
        <f>IF(OR(W347="", W347&gt;Periode_Fin), "", IF(Y347&gt;0, Y347*TauxContractuel/BaseJour, 0))</f>
        <v>0</v>
      </c>
      <c r="AC347" s="7">
        <f>IF(OR(W347="", W347&gt;Periode_Fin), "", IF(Y347&gt;0, Y347*AA347/BaseJour, 0))</f>
        <v>0</v>
      </c>
      <c r="AD347" s="7">
        <f>IF(AB347="","", AB347-AC347)</f>
        <v>0</v>
      </c>
    </row>
    <row r="348" spans="23:30">
      <c r="W348" s="4">
        <f>IF(W347="", "", W347+1)</f>
        <v>0</v>
      </c>
      <c r="X348" s="7">
        <f>IF(W348="", "", SUMIFS(Mov_Monts, Mov_Codes, Assoc_Sel, Mov_Dates, W348))</f>
        <v>0</v>
      </c>
      <c r="Y348" s="7">
        <f>IF(W347="","", Y347 + SUMIFS(Mov_Monts, Mov_Codes, Assoc_Sel, Mov_Dates, W348))</f>
        <v>0</v>
      </c>
      <c r="Z348" s="5">
        <f>IF(W348="", "", LOOKUP(W348, Cap_Debuts, Cap_Taux))</f>
        <v>0</v>
      </c>
      <c r="AA348" s="5">
        <f>IF(W348="", "", IF(Y348&gt;0, MIN(TauxContractuel, Z348), 0))</f>
        <v>0</v>
      </c>
      <c r="AB348" s="7">
        <f>IF(OR(W348="", W348&gt;Periode_Fin), "", IF(Y348&gt;0, Y348*TauxContractuel/BaseJour, 0))</f>
        <v>0</v>
      </c>
      <c r="AC348" s="7">
        <f>IF(OR(W348="", W348&gt;Periode_Fin), "", IF(Y348&gt;0, Y348*AA348/BaseJour, 0))</f>
        <v>0</v>
      </c>
      <c r="AD348" s="7">
        <f>IF(AB348="","", AB348-AC348)</f>
        <v>0</v>
      </c>
    </row>
    <row r="349" spans="23:30">
      <c r="W349" s="4">
        <f>IF(W348="", "", W348+1)</f>
        <v>0</v>
      </c>
      <c r="X349" s="7">
        <f>IF(W349="", "", SUMIFS(Mov_Monts, Mov_Codes, Assoc_Sel, Mov_Dates, W349))</f>
        <v>0</v>
      </c>
      <c r="Y349" s="7">
        <f>IF(W348="","", Y348 + SUMIFS(Mov_Monts, Mov_Codes, Assoc_Sel, Mov_Dates, W349))</f>
        <v>0</v>
      </c>
      <c r="Z349" s="5">
        <f>IF(W349="", "", LOOKUP(W349, Cap_Debuts, Cap_Taux))</f>
        <v>0</v>
      </c>
      <c r="AA349" s="5">
        <f>IF(W349="", "", IF(Y349&gt;0, MIN(TauxContractuel, Z349), 0))</f>
        <v>0</v>
      </c>
      <c r="AB349" s="7">
        <f>IF(OR(W349="", W349&gt;Periode_Fin), "", IF(Y349&gt;0, Y349*TauxContractuel/BaseJour, 0))</f>
        <v>0</v>
      </c>
      <c r="AC349" s="7">
        <f>IF(OR(W349="", W349&gt;Periode_Fin), "", IF(Y349&gt;0, Y349*AA349/BaseJour, 0))</f>
        <v>0</v>
      </c>
      <c r="AD349" s="7">
        <f>IF(AB349="","", AB349-AC349)</f>
        <v>0</v>
      </c>
    </row>
    <row r="350" spans="23:30">
      <c r="W350" s="4">
        <f>IF(W349="", "", W349+1)</f>
        <v>0</v>
      </c>
      <c r="X350" s="7">
        <f>IF(W350="", "", SUMIFS(Mov_Monts, Mov_Codes, Assoc_Sel, Mov_Dates, W350))</f>
        <v>0</v>
      </c>
      <c r="Y350" s="7">
        <f>IF(W349="","", Y349 + SUMIFS(Mov_Monts, Mov_Codes, Assoc_Sel, Mov_Dates, W350))</f>
        <v>0</v>
      </c>
      <c r="Z350" s="5">
        <f>IF(W350="", "", LOOKUP(W350, Cap_Debuts, Cap_Taux))</f>
        <v>0</v>
      </c>
      <c r="AA350" s="5">
        <f>IF(W350="", "", IF(Y350&gt;0, MIN(TauxContractuel, Z350), 0))</f>
        <v>0</v>
      </c>
      <c r="AB350" s="7">
        <f>IF(OR(W350="", W350&gt;Periode_Fin), "", IF(Y350&gt;0, Y350*TauxContractuel/BaseJour, 0))</f>
        <v>0</v>
      </c>
      <c r="AC350" s="7">
        <f>IF(OR(W350="", W350&gt;Periode_Fin), "", IF(Y350&gt;0, Y350*AA350/BaseJour, 0))</f>
        <v>0</v>
      </c>
      <c r="AD350" s="7">
        <f>IF(AB350="","", AB350-AC350)</f>
        <v>0</v>
      </c>
    </row>
    <row r="351" spans="23:30">
      <c r="W351" s="4">
        <f>IF(W350="", "", W350+1)</f>
        <v>0</v>
      </c>
      <c r="X351" s="7">
        <f>IF(W351="", "", SUMIFS(Mov_Monts, Mov_Codes, Assoc_Sel, Mov_Dates, W351))</f>
        <v>0</v>
      </c>
      <c r="Y351" s="7">
        <f>IF(W350="","", Y350 + SUMIFS(Mov_Monts, Mov_Codes, Assoc_Sel, Mov_Dates, W351))</f>
        <v>0</v>
      </c>
      <c r="Z351" s="5">
        <f>IF(W351="", "", LOOKUP(W351, Cap_Debuts, Cap_Taux))</f>
        <v>0</v>
      </c>
      <c r="AA351" s="5">
        <f>IF(W351="", "", IF(Y351&gt;0, MIN(TauxContractuel, Z351), 0))</f>
        <v>0</v>
      </c>
      <c r="AB351" s="7">
        <f>IF(OR(W351="", W351&gt;Periode_Fin), "", IF(Y351&gt;0, Y351*TauxContractuel/BaseJour, 0))</f>
        <v>0</v>
      </c>
      <c r="AC351" s="7">
        <f>IF(OR(W351="", W351&gt;Periode_Fin), "", IF(Y351&gt;0, Y351*AA351/BaseJour, 0))</f>
        <v>0</v>
      </c>
      <c r="AD351" s="7">
        <f>IF(AB351="","", AB351-AC351)</f>
        <v>0</v>
      </c>
    </row>
    <row r="352" spans="23:30">
      <c r="W352" s="4">
        <f>IF(W351="", "", W351+1)</f>
        <v>0</v>
      </c>
      <c r="X352" s="7">
        <f>IF(W352="", "", SUMIFS(Mov_Monts, Mov_Codes, Assoc_Sel, Mov_Dates, W352))</f>
        <v>0</v>
      </c>
      <c r="Y352" s="7">
        <f>IF(W351="","", Y351 + SUMIFS(Mov_Monts, Mov_Codes, Assoc_Sel, Mov_Dates, W352))</f>
        <v>0</v>
      </c>
      <c r="Z352" s="5">
        <f>IF(W352="", "", LOOKUP(W352, Cap_Debuts, Cap_Taux))</f>
        <v>0</v>
      </c>
      <c r="AA352" s="5">
        <f>IF(W352="", "", IF(Y352&gt;0, MIN(TauxContractuel, Z352), 0))</f>
        <v>0</v>
      </c>
      <c r="AB352" s="7">
        <f>IF(OR(W352="", W352&gt;Periode_Fin), "", IF(Y352&gt;0, Y352*TauxContractuel/BaseJour, 0))</f>
        <v>0</v>
      </c>
      <c r="AC352" s="7">
        <f>IF(OR(W352="", W352&gt;Periode_Fin), "", IF(Y352&gt;0, Y352*AA352/BaseJour, 0))</f>
        <v>0</v>
      </c>
      <c r="AD352" s="7">
        <f>IF(AB352="","", AB352-AC352)</f>
        <v>0</v>
      </c>
    </row>
    <row r="353" spans="23:30">
      <c r="W353" s="4">
        <f>IF(W352="", "", W352+1)</f>
        <v>0</v>
      </c>
      <c r="X353" s="7">
        <f>IF(W353="", "", SUMIFS(Mov_Monts, Mov_Codes, Assoc_Sel, Mov_Dates, W353))</f>
        <v>0</v>
      </c>
      <c r="Y353" s="7">
        <f>IF(W352="","", Y352 + SUMIFS(Mov_Monts, Mov_Codes, Assoc_Sel, Mov_Dates, W353))</f>
        <v>0</v>
      </c>
      <c r="Z353" s="5">
        <f>IF(W353="", "", LOOKUP(W353, Cap_Debuts, Cap_Taux))</f>
        <v>0</v>
      </c>
      <c r="AA353" s="5">
        <f>IF(W353="", "", IF(Y353&gt;0, MIN(TauxContractuel, Z353), 0))</f>
        <v>0</v>
      </c>
      <c r="AB353" s="7">
        <f>IF(OR(W353="", W353&gt;Periode_Fin), "", IF(Y353&gt;0, Y353*TauxContractuel/BaseJour, 0))</f>
        <v>0</v>
      </c>
      <c r="AC353" s="7">
        <f>IF(OR(W353="", W353&gt;Periode_Fin), "", IF(Y353&gt;0, Y353*AA353/BaseJour, 0))</f>
        <v>0</v>
      </c>
      <c r="AD353" s="7">
        <f>IF(AB353="","", AB353-AC353)</f>
        <v>0</v>
      </c>
    </row>
    <row r="354" spans="23:30">
      <c r="W354" s="4">
        <f>IF(W353="", "", W353+1)</f>
        <v>0</v>
      </c>
      <c r="X354" s="7">
        <f>IF(W354="", "", SUMIFS(Mov_Monts, Mov_Codes, Assoc_Sel, Mov_Dates, W354))</f>
        <v>0</v>
      </c>
      <c r="Y354" s="7">
        <f>IF(W353="","", Y353 + SUMIFS(Mov_Monts, Mov_Codes, Assoc_Sel, Mov_Dates, W354))</f>
        <v>0</v>
      </c>
      <c r="Z354" s="5">
        <f>IF(W354="", "", LOOKUP(W354, Cap_Debuts, Cap_Taux))</f>
        <v>0</v>
      </c>
      <c r="AA354" s="5">
        <f>IF(W354="", "", IF(Y354&gt;0, MIN(TauxContractuel, Z354), 0))</f>
        <v>0</v>
      </c>
      <c r="AB354" s="7">
        <f>IF(OR(W354="", W354&gt;Periode_Fin), "", IF(Y354&gt;0, Y354*TauxContractuel/BaseJour, 0))</f>
        <v>0</v>
      </c>
      <c r="AC354" s="7">
        <f>IF(OR(W354="", W354&gt;Periode_Fin), "", IF(Y354&gt;0, Y354*AA354/BaseJour, 0))</f>
        <v>0</v>
      </c>
      <c r="AD354" s="7">
        <f>IF(AB354="","", AB354-AC354)</f>
        <v>0</v>
      </c>
    </row>
    <row r="355" spans="23:30">
      <c r="W355" s="4">
        <f>IF(W354="", "", W354+1)</f>
        <v>0</v>
      </c>
      <c r="X355" s="7">
        <f>IF(W355="", "", SUMIFS(Mov_Monts, Mov_Codes, Assoc_Sel, Mov_Dates, W355))</f>
        <v>0</v>
      </c>
      <c r="Y355" s="7">
        <f>IF(W354="","", Y354 + SUMIFS(Mov_Monts, Mov_Codes, Assoc_Sel, Mov_Dates, W355))</f>
        <v>0</v>
      </c>
      <c r="Z355" s="5">
        <f>IF(W355="", "", LOOKUP(W355, Cap_Debuts, Cap_Taux))</f>
        <v>0</v>
      </c>
      <c r="AA355" s="5">
        <f>IF(W355="", "", IF(Y355&gt;0, MIN(TauxContractuel, Z355), 0))</f>
        <v>0</v>
      </c>
      <c r="AB355" s="7">
        <f>IF(OR(W355="", W355&gt;Periode_Fin), "", IF(Y355&gt;0, Y355*TauxContractuel/BaseJour, 0))</f>
        <v>0</v>
      </c>
      <c r="AC355" s="7">
        <f>IF(OR(W355="", W355&gt;Periode_Fin), "", IF(Y355&gt;0, Y355*AA355/BaseJour, 0))</f>
        <v>0</v>
      </c>
      <c r="AD355" s="7">
        <f>IF(AB355="","", AB355-AC355)</f>
        <v>0</v>
      </c>
    </row>
    <row r="356" spans="23:30">
      <c r="W356" s="4">
        <f>IF(W355="", "", W355+1)</f>
        <v>0</v>
      </c>
      <c r="X356" s="7">
        <f>IF(W356="", "", SUMIFS(Mov_Monts, Mov_Codes, Assoc_Sel, Mov_Dates, W356))</f>
        <v>0</v>
      </c>
      <c r="Y356" s="7">
        <f>IF(W355="","", Y355 + SUMIFS(Mov_Monts, Mov_Codes, Assoc_Sel, Mov_Dates, W356))</f>
        <v>0</v>
      </c>
      <c r="Z356" s="5">
        <f>IF(W356="", "", LOOKUP(W356, Cap_Debuts, Cap_Taux))</f>
        <v>0</v>
      </c>
      <c r="AA356" s="5">
        <f>IF(W356="", "", IF(Y356&gt;0, MIN(TauxContractuel, Z356), 0))</f>
        <v>0</v>
      </c>
      <c r="AB356" s="7">
        <f>IF(OR(W356="", W356&gt;Periode_Fin), "", IF(Y356&gt;0, Y356*TauxContractuel/BaseJour, 0))</f>
        <v>0</v>
      </c>
      <c r="AC356" s="7">
        <f>IF(OR(W356="", W356&gt;Periode_Fin), "", IF(Y356&gt;0, Y356*AA356/BaseJour, 0))</f>
        <v>0</v>
      </c>
      <c r="AD356" s="7">
        <f>IF(AB356="","", AB356-AC356)</f>
        <v>0</v>
      </c>
    </row>
    <row r="357" spans="23:30">
      <c r="W357" s="4">
        <f>IF(W356="", "", W356+1)</f>
        <v>0</v>
      </c>
      <c r="X357" s="7">
        <f>IF(W357="", "", SUMIFS(Mov_Monts, Mov_Codes, Assoc_Sel, Mov_Dates, W357))</f>
        <v>0</v>
      </c>
      <c r="Y357" s="7">
        <f>IF(W356="","", Y356 + SUMIFS(Mov_Monts, Mov_Codes, Assoc_Sel, Mov_Dates, W357))</f>
        <v>0</v>
      </c>
      <c r="Z357" s="5">
        <f>IF(W357="", "", LOOKUP(W357, Cap_Debuts, Cap_Taux))</f>
        <v>0</v>
      </c>
      <c r="AA357" s="5">
        <f>IF(W357="", "", IF(Y357&gt;0, MIN(TauxContractuel, Z357), 0))</f>
        <v>0</v>
      </c>
      <c r="AB357" s="7">
        <f>IF(OR(W357="", W357&gt;Periode_Fin), "", IF(Y357&gt;0, Y357*TauxContractuel/BaseJour, 0))</f>
        <v>0</v>
      </c>
      <c r="AC357" s="7">
        <f>IF(OR(W357="", W357&gt;Periode_Fin), "", IF(Y357&gt;0, Y357*AA357/BaseJour, 0))</f>
        <v>0</v>
      </c>
      <c r="AD357" s="7">
        <f>IF(AB357="","", AB357-AC357)</f>
        <v>0</v>
      </c>
    </row>
    <row r="358" spans="23:30">
      <c r="W358" s="4">
        <f>IF(W357="", "", W357+1)</f>
        <v>0</v>
      </c>
      <c r="X358" s="7">
        <f>IF(W358="", "", SUMIFS(Mov_Monts, Mov_Codes, Assoc_Sel, Mov_Dates, W358))</f>
        <v>0</v>
      </c>
      <c r="Y358" s="7">
        <f>IF(W357="","", Y357 + SUMIFS(Mov_Monts, Mov_Codes, Assoc_Sel, Mov_Dates, W358))</f>
        <v>0</v>
      </c>
      <c r="Z358" s="5">
        <f>IF(W358="", "", LOOKUP(W358, Cap_Debuts, Cap_Taux))</f>
        <v>0</v>
      </c>
      <c r="AA358" s="5">
        <f>IF(W358="", "", IF(Y358&gt;0, MIN(TauxContractuel, Z358), 0))</f>
        <v>0</v>
      </c>
      <c r="AB358" s="7">
        <f>IF(OR(W358="", W358&gt;Periode_Fin), "", IF(Y358&gt;0, Y358*TauxContractuel/BaseJour, 0))</f>
        <v>0</v>
      </c>
      <c r="AC358" s="7">
        <f>IF(OR(W358="", W358&gt;Periode_Fin), "", IF(Y358&gt;0, Y358*AA358/BaseJour, 0))</f>
        <v>0</v>
      </c>
      <c r="AD358" s="7">
        <f>IF(AB358="","", AB358-AC358)</f>
        <v>0</v>
      </c>
    </row>
    <row r="359" spans="23:30">
      <c r="W359" s="4">
        <f>IF(W358="", "", W358+1)</f>
        <v>0</v>
      </c>
      <c r="X359" s="7">
        <f>IF(W359="", "", SUMIFS(Mov_Monts, Mov_Codes, Assoc_Sel, Mov_Dates, W359))</f>
        <v>0</v>
      </c>
      <c r="Y359" s="7">
        <f>IF(W358="","", Y358 + SUMIFS(Mov_Monts, Mov_Codes, Assoc_Sel, Mov_Dates, W359))</f>
        <v>0</v>
      </c>
      <c r="Z359" s="5">
        <f>IF(W359="", "", LOOKUP(W359, Cap_Debuts, Cap_Taux))</f>
        <v>0</v>
      </c>
      <c r="AA359" s="5">
        <f>IF(W359="", "", IF(Y359&gt;0, MIN(TauxContractuel, Z359), 0))</f>
        <v>0</v>
      </c>
      <c r="AB359" s="7">
        <f>IF(OR(W359="", W359&gt;Periode_Fin), "", IF(Y359&gt;0, Y359*TauxContractuel/BaseJour, 0))</f>
        <v>0</v>
      </c>
      <c r="AC359" s="7">
        <f>IF(OR(W359="", W359&gt;Periode_Fin), "", IF(Y359&gt;0, Y359*AA359/BaseJour, 0))</f>
        <v>0</v>
      </c>
      <c r="AD359" s="7">
        <f>IF(AB359="","", AB359-AC359)</f>
        <v>0</v>
      </c>
    </row>
    <row r="360" spans="23:30">
      <c r="W360" s="4">
        <f>IF(W359="", "", W359+1)</f>
        <v>0</v>
      </c>
      <c r="X360" s="7">
        <f>IF(W360="", "", SUMIFS(Mov_Monts, Mov_Codes, Assoc_Sel, Mov_Dates, W360))</f>
        <v>0</v>
      </c>
      <c r="Y360" s="7">
        <f>IF(W359="","", Y359 + SUMIFS(Mov_Monts, Mov_Codes, Assoc_Sel, Mov_Dates, W360))</f>
        <v>0</v>
      </c>
      <c r="Z360" s="5">
        <f>IF(W360="", "", LOOKUP(W360, Cap_Debuts, Cap_Taux))</f>
        <v>0</v>
      </c>
      <c r="AA360" s="5">
        <f>IF(W360="", "", IF(Y360&gt;0, MIN(TauxContractuel, Z360), 0))</f>
        <v>0</v>
      </c>
      <c r="AB360" s="7">
        <f>IF(OR(W360="", W360&gt;Periode_Fin), "", IF(Y360&gt;0, Y360*TauxContractuel/BaseJour, 0))</f>
        <v>0</v>
      </c>
      <c r="AC360" s="7">
        <f>IF(OR(W360="", W360&gt;Periode_Fin), "", IF(Y360&gt;0, Y360*AA360/BaseJour, 0))</f>
        <v>0</v>
      </c>
      <c r="AD360" s="7">
        <f>IF(AB360="","", AB360-AC360)</f>
        <v>0</v>
      </c>
    </row>
    <row r="361" spans="23:30">
      <c r="W361" s="4">
        <f>IF(W360="", "", W360+1)</f>
        <v>0</v>
      </c>
      <c r="X361" s="7">
        <f>IF(W361="", "", SUMIFS(Mov_Monts, Mov_Codes, Assoc_Sel, Mov_Dates, W361))</f>
        <v>0</v>
      </c>
      <c r="Y361" s="7">
        <f>IF(W360="","", Y360 + SUMIFS(Mov_Monts, Mov_Codes, Assoc_Sel, Mov_Dates, W361))</f>
        <v>0</v>
      </c>
      <c r="Z361" s="5">
        <f>IF(W361="", "", LOOKUP(W361, Cap_Debuts, Cap_Taux))</f>
        <v>0</v>
      </c>
      <c r="AA361" s="5">
        <f>IF(W361="", "", IF(Y361&gt;0, MIN(TauxContractuel, Z361), 0))</f>
        <v>0</v>
      </c>
      <c r="AB361" s="7">
        <f>IF(OR(W361="", W361&gt;Periode_Fin), "", IF(Y361&gt;0, Y361*TauxContractuel/BaseJour, 0))</f>
        <v>0</v>
      </c>
      <c r="AC361" s="7">
        <f>IF(OR(W361="", W361&gt;Periode_Fin), "", IF(Y361&gt;0, Y361*AA361/BaseJour, 0))</f>
        <v>0</v>
      </c>
      <c r="AD361" s="7">
        <f>IF(AB361="","", AB361-AC361)</f>
        <v>0</v>
      </c>
    </row>
    <row r="362" spans="23:30">
      <c r="W362" s="4">
        <f>IF(W361="", "", W361+1)</f>
        <v>0</v>
      </c>
      <c r="X362" s="7">
        <f>IF(W362="", "", SUMIFS(Mov_Monts, Mov_Codes, Assoc_Sel, Mov_Dates, W362))</f>
        <v>0</v>
      </c>
      <c r="Y362" s="7">
        <f>IF(W361="","", Y361 + SUMIFS(Mov_Monts, Mov_Codes, Assoc_Sel, Mov_Dates, W362))</f>
        <v>0</v>
      </c>
      <c r="Z362" s="5">
        <f>IF(W362="", "", LOOKUP(W362, Cap_Debuts, Cap_Taux))</f>
        <v>0</v>
      </c>
      <c r="AA362" s="5">
        <f>IF(W362="", "", IF(Y362&gt;0, MIN(TauxContractuel, Z362), 0))</f>
        <v>0</v>
      </c>
      <c r="AB362" s="7">
        <f>IF(OR(W362="", W362&gt;Periode_Fin), "", IF(Y362&gt;0, Y362*TauxContractuel/BaseJour, 0))</f>
        <v>0</v>
      </c>
      <c r="AC362" s="7">
        <f>IF(OR(W362="", W362&gt;Periode_Fin), "", IF(Y362&gt;0, Y362*AA362/BaseJour, 0))</f>
        <v>0</v>
      </c>
      <c r="AD362" s="7">
        <f>IF(AB362="","", AB362-AC362)</f>
        <v>0</v>
      </c>
    </row>
    <row r="363" spans="23:30">
      <c r="W363" s="4">
        <f>IF(W362="", "", W362+1)</f>
        <v>0</v>
      </c>
      <c r="X363" s="7">
        <f>IF(W363="", "", SUMIFS(Mov_Monts, Mov_Codes, Assoc_Sel, Mov_Dates, W363))</f>
        <v>0</v>
      </c>
      <c r="Y363" s="7">
        <f>IF(W362="","", Y362 + SUMIFS(Mov_Monts, Mov_Codes, Assoc_Sel, Mov_Dates, W363))</f>
        <v>0</v>
      </c>
      <c r="Z363" s="5">
        <f>IF(W363="", "", LOOKUP(W363, Cap_Debuts, Cap_Taux))</f>
        <v>0</v>
      </c>
      <c r="AA363" s="5">
        <f>IF(W363="", "", IF(Y363&gt;0, MIN(TauxContractuel, Z363), 0))</f>
        <v>0</v>
      </c>
      <c r="AB363" s="7">
        <f>IF(OR(W363="", W363&gt;Periode_Fin), "", IF(Y363&gt;0, Y363*TauxContractuel/BaseJour, 0))</f>
        <v>0</v>
      </c>
      <c r="AC363" s="7">
        <f>IF(OR(W363="", W363&gt;Periode_Fin), "", IF(Y363&gt;0, Y363*AA363/BaseJour, 0))</f>
        <v>0</v>
      </c>
      <c r="AD363" s="7">
        <f>IF(AB363="","", AB363-AC363)</f>
        <v>0</v>
      </c>
    </row>
    <row r="364" spans="23:30">
      <c r="W364" s="4">
        <f>IF(W363="", "", W363+1)</f>
        <v>0</v>
      </c>
      <c r="X364" s="7">
        <f>IF(W364="", "", SUMIFS(Mov_Monts, Mov_Codes, Assoc_Sel, Mov_Dates, W364))</f>
        <v>0</v>
      </c>
      <c r="Y364" s="7">
        <f>IF(W363="","", Y363 + SUMIFS(Mov_Monts, Mov_Codes, Assoc_Sel, Mov_Dates, W364))</f>
        <v>0</v>
      </c>
      <c r="Z364" s="5">
        <f>IF(W364="", "", LOOKUP(W364, Cap_Debuts, Cap_Taux))</f>
        <v>0</v>
      </c>
      <c r="AA364" s="5">
        <f>IF(W364="", "", IF(Y364&gt;0, MIN(TauxContractuel, Z364), 0))</f>
        <v>0</v>
      </c>
      <c r="AB364" s="7">
        <f>IF(OR(W364="", W364&gt;Periode_Fin), "", IF(Y364&gt;0, Y364*TauxContractuel/BaseJour, 0))</f>
        <v>0</v>
      </c>
      <c r="AC364" s="7">
        <f>IF(OR(W364="", W364&gt;Periode_Fin), "", IF(Y364&gt;0, Y364*AA364/BaseJour, 0))</f>
        <v>0</v>
      </c>
      <c r="AD364" s="7">
        <f>IF(AB364="","", AB364-AC364)</f>
        <v>0</v>
      </c>
    </row>
    <row r="365" spans="23:30">
      <c r="W365" s="4">
        <f>IF(W364="", "", W364+1)</f>
        <v>0</v>
      </c>
      <c r="X365" s="7">
        <f>IF(W365="", "", SUMIFS(Mov_Monts, Mov_Codes, Assoc_Sel, Mov_Dates, W365))</f>
        <v>0</v>
      </c>
      <c r="Y365" s="7">
        <f>IF(W364="","", Y364 + SUMIFS(Mov_Monts, Mov_Codes, Assoc_Sel, Mov_Dates, W365))</f>
        <v>0</v>
      </c>
      <c r="Z365" s="5">
        <f>IF(W365="", "", LOOKUP(W365, Cap_Debuts, Cap_Taux))</f>
        <v>0</v>
      </c>
      <c r="AA365" s="5">
        <f>IF(W365="", "", IF(Y365&gt;0, MIN(TauxContractuel, Z365), 0))</f>
        <v>0</v>
      </c>
      <c r="AB365" s="7">
        <f>IF(OR(W365="", W365&gt;Periode_Fin), "", IF(Y365&gt;0, Y365*TauxContractuel/BaseJour, 0))</f>
        <v>0</v>
      </c>
      <c r="AC365" s="7">
        <f>IF(OR(W365="", W365&gt;Periode_Fin), "", IF(Y365&gt;0, Y365*AA365/BaseJour, 0))</f>
        <v>0</v>
      </c>
      <c r="AD365" s="7">
        <f>IF(AB365="","", AB365-AC365)</f>
        <v>0</v>
      </c>
    </row>
    <row r="366" spans="23:30">
      <c r="W366" s="4">
        <f>IF(W365="", "", W365+1)</f>
        <v>0</v>
      </c>
      <c r="X366" s="7">
        <f>IF(W366="", "", SUMIFS(Mov_Monts, Mov_Codes, Assoc_Sel, Mov_Dates, W366))</f>
        <v>0</v>
      </c>
      <c r="Y366" s="7">
        <f>IF(W365="","", Y365 + SUMIFS(Mov_Monts, Mov_Codes, Assoc_Sel, Mov_Dates, W366))</f>
        <v>0</v>
      </c>
      <c r="Z366" s="5">
        <f>IF(W366="", "", LOOKUP(W366, Cap_Debuts, Cap_Taux))</f>
        <v>0</v>
      </c>
      <c r="AA366" s="5">
        <f>IF(W366="", "", IF(Y366&gt;0, MIN(TauxContractuel, Z366), 0))</f>
        <v>0</v>
      </c>
      <c r="AB366" s="7">
        <f>IF(OR(W366="", W366&gt;Periode_Fin), "", IF(Y366&gt;0, Y366*TauxContractuel/BaseJour, 0))</f>
        <v>0</v>
      </c>
      <c r="AC366" s="7">
        <f>IF(OR(W366="", W366&gt;Periode_Fin), "", IF(Y366&gt;0, Y366*AA366/BaseJour, 0))</f>
        <v>0</v>
      </c>
      <c r="AD366" s="7">
        <f>IF(AB366="","", AB366-AC366)</f>
        <v>0</v>
      </c>
    </row>
    <row r="367" spans="23:30">
      <c r="W367" s="4">
        <f>IF(W366="", "", W366+1)</f>
        <v>0</v>
      </c>
      <c r="X367" s="7">
        <f>IF(W367="", "", SUMIFS(Mov_Monts, Mov_Codes, Assoc_Sel, Mov_Dates, W367))</f>
        <v>0</v>
      </c>
      <c r="Y367" s="7">
        <f>IF(W366="","", Y366 + SUMIFS(Mov_Monts, Mov_Codes, Assoc_Sel, Mov_Dates, W367))</f>
        <v>0</v>
      </c>
      <c r="Z367" s="5">
        <f>IF(W367="", "", LOOKUP(W367, Cap_Debuts, Cap_Taux))</f>
        <v>0</v>
      </c>
      <c r="AA367" s="5">
        <f>IF(W367="", "", IF(Y367&gt;0, MIN(TauxContractuel, Z367), 0))</f>
        <v>0</v>
      </c>
      <c r="AB367" s="7">
        <f>IF(OR(W367="", W367&gt;Periode_Fin), "", IF(Y367&gt;0, Y367*TauxContractuel/BaseJour, 0))</f>
        <v>0</v>
      </c>
      <c r="AC367" s="7">
        <f>IF(OR(W367="", W367&gt;Periode_Fin), "", IF(Y367&gt;0, Y367*AA367/BaseJour, 0))</f>
        <v>0</v>
      </c>
      <c r="AD367" s="7">
        <f>IF(AB367="","", AB367-AC367)</f>
        <v>0</v>
      </c>
    </row>
    <row r="368" spans="23:30">
      <c r="W368" s="4">
        <f>IF(W367="", "", W367+1)</f>
        <v>0</v>
      </c>
      <c r="X368" s="7">
        <f>IF(W368="", "", SUMIFS(Mov_Monts, Mov_Codes, Assoc_Sel, Mov_Dates, W368))</f>
        <v>0</v>
      </c>
      <c r="Y368" s="7">
        <f>IF(W367="","", Y367 + SUMIFS(Mov_Monts, Mov_Codes, Assoc_Sel, Mov_Dates, W368))</f>
        <v>0</v>
      </c>
      <c r="Z368" s="5">
        <f>IF(W368="", "", LOOKUP(W368, Cap_Debuts, Cap_Taux))</f>
        <v>0</v>
      </c>
      <c r="AA368" s="5">
        <f>IF(W368="", "", IF(Y368&gt;0, MIN(TauxContractuel, Z368), 0))</f>
        <v>0</v>
      </c>
      <c r="AB368" s="7">
        <f>IF(OR(W368="", W368&gt;Periode_Fin), "", IF(Y368&gt;0, Y368*TauxContractuel/BaseJour, 0))</f>
        <v>0</v>
      </c>
      <c r="AC368" s="7">
        <f>IF(OR(W368="", W368&gt;Periode_Fin), "", IF(Y368&gt;0, Y368*AA368/BaseJour, 0))</f>
        <v>0</v>
      </c>
      <c r="AD368" s="7">
        <f>IF(AB368="","", AB368-AC368)</f>
        <v>0</v>
      </c>
    </row>
    <row r="369" spans="23:30">
      <c r="W369" s="4">
        <f>IF(W368="", "", W368+1)</f>
        <v>0</v>
      </c>
      <c r="X369" s="7">
        <f>IF(W369="", "", SUMIFS(Mov_Monts, Mov_Codes, Assoc_Sel, Mov_Dates, W369))</f>
        <v>0</v>
      </c>
      <c r="Y369" s="7">
        <f>IF(W368="","", Y368 + SUMIFS(Mov_Monts, Mov_Codes, Assoc_Sel, Mov_Dates, W369))</f>
        <v>0</v>
      </c>
      <c r="Z369" s="5">
        <f>IF(W369="", "", LOOKUP(W369, Cap_Debuts, Cap_Taux))</f>
        <v>0</v>
      </c>
      <c r="AA369" s="5">
        <f>IF(W369="", "", IF(Y369&gt;0, MIN(TauxContractuel, Z369), 0))</f>
        <v>0</v>
      </c>
      <c r="AB369" s="7">
        <f>IF(OR(W369="", W369&gt;Periode_Fin), "", IF(Y369&gt;0, Y369*TauxContractuel/BaseJour, 0))</f>
        <v>0</v>
      </c>
      <c r="AC369" s="7">
        <f>IF(OR(W369="", W369&gt;Periode_Fin), "", IF(Y369&gt;0, Y369*AA369/BaseJour, 0))</f>
        <v>0</v>
      </c>
      <c r="AD369" s="7">
        <f>IF(AB369="","", AB369-AC369)</f>
        <v>0</v>
      </c>
    </row>
    <row r="370" spans="23:30">
      <c r="W370" s="4">
        <f>IF(W369="", "", W369+1)</f>
        <v>0</v>
      </c>
      <c r="X370" s="7">
        <f>IF(W370="", "", SUMIFS(Mov_Monts, Mov_Codes, Assoc_Sel, Mov_Dates, W370))</f>
        <v>0</v>
      </c>
      <c r="Y370" s="7">
        <f>IF(W369="","", Y369 + SUMIFS(Mov_Monts, Mov_Codes, Assoc_Sel, Mov_Dates, W370))</f>
        <v>0</v>
      </c>
      <c r="Z370" s="5">
        <f>IF(W370="", "", LOOKUP(W370, Cap_Debuts, Cap_Taux))</f>
        <v>0</v>
      </c>
      <c r="AA370" s="5">
        <f>IF(W370="", "", IF(Y370&gt;0, MIN(TauxContractuel, Z370), 0))</f>
        <v>0</v>
      </c>
      <c r="AB370" s="7">
        <f>IF(OR(W370="", W370&gt;Periode_Fin), "", IF(Y370&gt;0, Y370*TauxContractuel/BaseJour, 0))</f>
        <v>0</v>
      </c>
      <c r="AC370" s="7">
        <f>IF(OR(W370="", W370&gt;Periode_Fin), "", IF(Y370&gt;0, Y370*AA370/BaseJour, 0))</f>
        <v>0</v>
      </c>
      <c r="AD370" s="7">
        <f>IF(AB370="","", AB370-AC370)</f>
        <v>0</v>
      </c>
    </row>
    <row r="371" spans="23:30">
      <c r="W371" s="4">
        <f>IF(W370="", "", W370+1)</f>
        <v>0</v>
      </c>
      <c r="X371" s="7">
        <f>IF(W371="", "", SUMIFS(Mov_Monts, Mov_Codes, Assoc_Sel, Mov_Dates, W371))</f>
        <v>0</v>
      </c>
      <c r="Y371" s="7">
        <f>IF(W370="","", Y370 + SUMIFS(Mov_Monts, Mov_Codes, Assoc_Sel, Mov_Dates, W371))</f>
        <v>0</v>
      </c>
      <c r="Z371" s="5">
        <f>IF(W371="", "", LOOKUP(W371, Cap_Debuts, Cap_Taux))</f>
        <v>0</v>
      </c>
      <c r="AA371" s="5">
        <f>IF(W371="", "", IF(Y371&gt;0, MIN(TauxContractuel, Z371), 0))</f>
        <v>0</v>
      </c>
      <c r="AB371" s="7">
        <f>IF(OR(W371="", W371&gt;Periode_Fin), "", IF(Y371&gt;0, Y371*TauxContractuel/BaseJour, 0))</f>
        <v>0</v>
      </c>
      <c r="AC371" s="7">
        <f>IF(OR(W371="", W371&gt;Periode_Fin), "", IF(Y371&gt;0, Y371*AA371/BaseJour, 0))</f>
        <v>0</v>
      </c>
      <c r="AD371" s="7">
        <f>IF(AB371="","", AB371-AC371)</f>
        <v>0</v>
      </c>
    </row>
    <row r="372" spans="23:30">
      <c r="W372" s="4">
        <f>IF(W371="", "", W371+1)</f>
        <v>0</v>
      </c>
      <c r="X372" s="7">
        <f>IF(W372="", "", SUMIFS(Mov_Monts, Mov_Codes, Assoc_Sel, Mov_Dates, W372))</f>
        <v>0</v>
      </c>
      <c r="Y372" s="7">
        <f>IF(W371="","", Y371 + SUMIFS(Mov_Monts, Mov_Codes, Assoc_Sel, Mov_Dates, W372))</f>
        <v>0</v>
      </c>
      <c r="Z372" s="5">
        <f>IF(W372="", "", LOOKUP(W372, Cap_Debuts, Cap_Taux))</f>
        <v>0</v>
      </c>
      <c r="AA372" s="5">
        <f>IF(W372="", "", IF(Y372&gt;0, MIN(TauxContractuel, Z372), 0))</f>
        <v>0</v>
      </c>
      <c r="AB372" s="7">
        <f>IF(OR(W372="", W372&gt;Periode_Fin), "", IF(Y372&gt;0, Y372*TauxContractuel/BaseJour, 0))</f>
        <v>0</v>
      </c>
      <c r="AC372" s="7">
        <f>IF(OR(W372="", W372&gt;Periode_Fin), "", IF(Y372&gt;0, Y372*AA372/BaseJour, 0))</f>
        <v>0</v>
      </c>
      <c r="AD372" s="7">
        <f>IF(AB372="","", AB372-AC372)</f>
        <v>0</v>
      </c>
    </row>
    <row r="373" spans="23:30">
      <c r="W373" s="4">
        <f>IF(W372="", "", W372+1)</f>
        <v>0</v>
      </c>
      <c r="X373" s="7">
        <f>IF(W373="", "", SUMIFS(Mov_Monts, Mov_Codes, Assoc_Sel, Mov_Dates, W373))</f>
        <v>0</v>
      </c>
      <c r="Y373" s="7">
        <f>IF(W372="","", Y372 + SUMIFS(Mov_Monts, Mov_Codes, Assoc_Sel, Mov_Dates, W373))</f>
        <v>0</v>
      </c>
      <c r="Z373" s="5">
        <f>IF(W373="", "", LOOKUP(W373, Cap_Debuts, Cap_Taux))</f>
        <v>0</v>
      </c>
      <c r="AA373" s="5">
        <f>IF(W373="", "", IF(Y373&gt;0, MIN(TauxContractuel, Z373), 0))</f>
        <v>0</v>
      </c>
      <c r="AB373" s="7">
        <f>IF(OR(W373="", W373&gt;Periode_Fin), "", IF(Y373&gt;0, Y373*TauxContractuel/BaseJour, 0))</f>
        <v>0</v>
      </c>
      <c r="AC373" s="7">
        <f>IF(OR(W373="", W373&gt;Periode_Fin), "", IF(Y373&gt;0, Y373*AA373/BaseJour, 0))</f>
        <v>0</v>
      </c>
      <c r="AD373" s="7">
        <f>IF(AB373="","", AB373-AC373)</f>
        <v>0</v>
      </c>
    </row>
    <row r="374" spans="23:30">
      <c r="W374" s="4">
        <f>IF(W373="", "", W373+1)</f>
        <v>0</v>
      </c>
      <c r="X374" s="7">
        <f>IF(W374="", "", SUMIFS(Mov_Monts, Mov_Codes, Assoc_Sel, Mov_Dates, W374))</f>
        <v>0</v>
      </c>
      <c r="Y374" s="7">
        <f>IF(W373="","", Y373 + SUMIFS(Mov_Monts, Mov_Codes, Assoc_Sel, Mov_Dates, W374))</f>
        <v>0</v>
      </c>
      <c r="Z374" s="5">
        <f>IF(W374="", "", LOOKUP(W374, Cap_Debuts, Cap_Taux))</f>
        <v>0</v>
      </c>
      <c r="AA374" s="5">
        <f>IF(W374="", "", IF(Y374&gt;0, MIN(TauxContractuel, Z374), 0))</f>
        <v>0</v>
      </c>
      <c r="AB374" s="7">
        <f>IF(OR(W374="", W374&gt;Periode_Fin), "", IF(Y374&gt;0, Y374*TauxContractuel/BaseJour, 0))</f>
        <v>0</v>
      </c>
      <c r="AC374" s="7">
        <f>IF(OR(W374="", W374&gt;Periode_Fin), "", IF(Y374&gt;0, Y374*AA374/BaseJour, 0))</f>
        <v>0</v>
      </c>
      <c r="AD374" s="7">
        <f>IF(AB374="","", AB374-AC374)</f>
        <v>0</v>
      </c>
    </row>
    <row r="375" spans="23:30">
      <c r="W375" s="4">
        <f>IF(W374="", "", W374+1)</f>
        <v>0</v>
      </c>
      <c r="X375" s="7">
        <f>IF(W375="", "", SUMIFS(Mov_Monts, Mov_Codes, Assoc_Sel, Mov_Dates, W375))</f>
        <v>0</v>
      </c>
      <c r="Y375" s="7">
        <f>IF(W374="","", Y374 + SUMIFS(Mov_Monts, Mov_Codes, Assoc_Sel, Mov_Dates, W375))</f>
        <v>0</v>
      </c>
      <c r="Z375" s="5">
        <f>IF(W375="", "", LOOKUP(W375, Cap_Debuts, Cap_Taux))</f>
        <v>0</v>
      </c>
      <c r="AA375" s="5">
        <f>IF(W375="", "", IF(Y375&gt;0, MIN(TauxContractuel, Z375), 0))</f>
        <v>0</v>
      </c>
      <c r="AB375" s="7">
        <f>IF(OR(W375="", W375&gt;Periode_Fin), "", IF(Y375&gt;0, Y375*TauxContractuel/BaseJour, 0))</f>
        <v>0</v>
      </c>
      <c r="AC375" s="7">
        <f>IF(OR(W375="", W375&gt;Periode_Fin), "", IF(Y375&gt;0, Y375*AA375/BaseJour, 0))</f>
        <v>0</v>
      </c>
      <c r="AD375" s="7">
        <f>IF(AB375="","", AB375-AC375)</f>
        <v>0</v>
      </c>
    </row>
    <row r="376" spans="23:30">
      <c r="W376" s="4">
        <f>IF(W375="", "", W375+1)</f>
        <v>0</v>
      </c>
      <c r="X376" s="7">
        <f>IF(W376="", "", SUMIFS(Mov_Monts, Mov_Codes, Assoc_Sel, Mov_Dates, W376))</f>
        <v>0</v>
      </c>
      <c r="Y376" s="7">
        <f>IF(W375="","", Y375 + SUMIFS(Mov_Monts, Mov_Codes, Assoc_Sel, Mov_Dates, W376))</f>
        <v>0</v>
      </c>
      <c r="Z376" s="5">
        <f>IF(W376="", "", LOOKUP(W376, Cap_Debuts, Cap_Taux))</f>
        <v>0</v>
      </c>
      <c r="AA376" s="5">
        <f>IF(W376="", "", IF(Y376&gt;0, MIN(TauxContractuel, Z376), 0))</f>
        <v>0</v>
      </c>
      <c r="AB376" s="7">
        <f>IF(OR(W376="", W376&gt;Periode_Fin), "", IF(Y376&gt;0, Y376*TauxContractuel/BaseJour, 0))</f>
        <v>0</v>
      </c>
      <c r="AC376" s="7">
        <f>IF(OR(W376="", W376&gt;Periode_Fin), "", IF(Y376&gt;0, Y376*AA376/BaseJour, 0))</f>
        <v>0</v>
      </c>
      <c r="AD376" s="7">
        <f>IF(AB376="","", AB376-AC376)</f>
        <v>0</v>
      </c>
    </row>
    <row r="377" spans="23:30">
      <c r="W377" s="4">
        <f>IF(W376="", "", W376+1)</f>
        <v>0</v>
      </c>
      <c r="X377" s="7">
        <f>IF(W377="", "", SUMIFS(Mov_Monts, Mov_Codes, Assoc_Sel, Mov_Dates, W377))</f>
        <v>0</v>
      </c>
      <c r="Y377" s="7">
        <f>IF(W376="","", Y376 + SUMIFS(Mov_Monts, Mov_Codes, Assoc_Sel, Mov_Dates, W377))</f>
        <v>0</v>
      </c>
      <c r="Z377" s="5">
        <f>IF(W377="", "", LOOKUP(W377, Cap_Debuts, Cap_Taux))</f>
        <v>0</v>
      </c>
      <c r="AA377" s="5">
        <f>IF(W377="", "", IF(Y377&gt;0, MIN(TauxContractuel, Z377), 0))</f>
        <v>0</v>
      </c>
      <c r="AB377" s="7">
        <f>IF(OR(W377="", W377&gt;Periode_Fin), "", IF(Y377&gt;0, Y377*TauxContractuel/BaseJour, 0))</f>
        <v>0</v>
      </c>
      <c r="AC377" s="7">
        <f>IF(OR(W377="", W377&gt;Periode_Fin), "", IF(Y377&gt;0, Y377*AA377/BaseJour, 0))</f>
        <v>0</v>
      </c>
      <c r="AD377" s="7">
        <f>IF(AB377="","", AB377-AC377)</f>
        <v>0</v>
      </c>
    </row>
    <row r="378" spans="23:30">
      <c r="W378" s="4">
        <f>IF(W377="", "", W377+1)</f>
        <v>0</v>
      </c>
      <c r="X378" s="7">
        <f>IF(W378="", "", SUMIFS(Mov_Monts, Mov_Codes, Assoc_Sel, Mov_Dates, W378))</f>
        <v>0</v>
      </c>
      <c r="Y378" s="7">
        <f>IF(W377="","", Y377 + SUMIFS(Mov_Monts, Mov_Codes, Assoc_Sel, Mov_Dates, W378))</f>
        <v>0</v>
      </c>
      <c r="Z378" s="5">
        <f>IF(W378="", "", LOOKUP(W378, Cap_Debuts, Cap_Taux))</f>
        <v>0</v>
      </c>
      <c r="AA378" s="5">
        <f>IF(W378="", "", IF(Y378&gt;0, MIN(TauxContractuel, Z378), 0))</f>
        <v>0</v>
      </c>
      <c r="AB378" s="7">
        <f>IF(OR(W378="", W378&gt;Periode_Fin), "", IF(Y378&gt;0, Y378*TauxContractuel/BaseJour, 0))</f>
        <v>0</v>
      </c>
      <c r="AC378" s="7">
        <f>IF(OR(W378="", W378&gt;Periode_Fin), "", IF(Y378&gt;0, Y378*AA378/BaseJour, 0))</f>
        <v>0</v>
      </c>
      <c r="AD378" s="7">
        <f>IF(AB378="","", AB378-AC378)</f>
        <v>0</v>
      </c>
    </row>
    <row r="379" spans="23:30">
      <c r="W379" s="4">
        <f>IF(W378="", "", W378+1)</f>
        <v>0</v>
      </c>
      <c r="X379" s="7">
        <f>IF(W379="", "", SUMIFS(Mov_Monts, Mov_Codes, Assoc_Sel, Mov_Dates, W379))</f>
        <v>0</v>
      </c>
      <c r="Y379" s="7">
        <f>IF(W378="","", Y378 + SUMIFS(Mov_Monts, Mov_Codes, Assoc_Sel, Mov_Dates, W379))</f>
        <v>0</v>
      </c>
      <c r="Z379" s="5">
        <f>IF(W379="", "", LOOKUP(W379, Cap_Debuts, Cap_Taux))</f>
        <v>0</v>
      </c>
      <c r="AA379" s="5">
        <f>IF(W379="", "", IF(Y379&gt;0, MIN(TauxContractuel, Z379), 0))</f>
        <v>0</v>
      </c>
      <c r="AB379" s="7">
        <f>IF(OR(W379="", W379&gt;Periode_Fin), "", IF(Y379&gt;0, Y379*TauxContractuel/BaseJour, 0))</f>
        <v>0</v>
      </c>
      <c r="AC379" s="7">
        <f>IF(OR(W379="", W379&gt;Periode_Fin), "", IF(Y379&gt;0, Y379*AA379/BaseJour, 0))</f>
        <v>0</v>
      </c>
      <c r="AD379" s="7">
        <f>IF(AB379="","", AB379-AC379)</f>
        <v>0</v>
      </c>
    </row>
    <row r="380" spans="23:30">
      <c r="W380" s="4">
        <f>IF(W379="", "", W379+1)</f>
        <v>0</v>
      </c>
      <c r="X380" s="7">
        <f>IF(W380="", "", SUMIFS(Mov_Monts, Mov_Codes, Assoc_Sel, Mov_Dates, W380))</f>
        <v>0</v>
      </c>
      <c r="Y380" s="7">
        <f>IF(W379="","", Y379 + SUMIFS(Mov_Monts, Mov_Codes, Assoc_Sel, Mov_Dates, W380))</f>
        <v>0</v>
      </c>
      <c r="Z380" s="5">
        <f>IF(W380="", "", LOOKUP(W380, Cap_Debuts, Cap_Taux))</f>
        <v>0</v>
      </c>
      <c r="AA380" s="5">
        <f>IF(W380="", "", IF(Y380&gt;0, MIN(TauxContractuel, Z380), 0))</f>
        <v>0</v>
      </c>
      <c r="AB380" s="7">
        <f>IF(OR(W380="", W380&gt;Periode_Fin), "", IF(Y380&gt;0, Y380*TauxContractuel/BaseJour, 0))</f>
        <v>0</v>
      </c>
      <c r="AC380" s="7">
        <f>IF(OR(W380="", W380&gt;Periode_Fin), "", IF(Y380&gt;0, Y380*AA380/BaseJour, 0))</f>
        <v>0</v>
      </c>
      <c r="AD380" s="7">
        <f>IF(AB380="","", AB380-AC380)</f>
        <v>0</v>
      </c>
    </row>
    <row r="381" spans="23:30">
      <c r="W381" s="4">
        <f>IF(W380="", "", W380+1)</f>
        <v>0</v>
      </c>
      <c r="X381" s="7">
        <f>IF(W381="", "", SUMIFS(Mov_Monts, Mov_Codes, Assoc_Sel, Mov_Dates, W381))</f>
        <v>0</v>
      </c>
      <c r="Y381" s="7">
        <f>IF(W380="","", Y380 + SUMIFS(Mov_Monts, Mov_Codes, Assoc_Sel, Mov_Dates, W381))</f>
        <v>0</v>
      </c>
      <c r="Z381" s="5">
        <f>IF(W381="", "", LOOKUP(W381, Cap_Debuts, Cap_Taux))</f>
        <v>0</v>
      </c>
      <c r="AA381" s="5">
        <f>IF(W381="", "", IF(Y381&gt;0, MIN(TauxContractuel, Z381), 0))</f>
        <v>0</v>
      </c>
      <c r="AB381" s="7">
        <f>IF(OR(W381="", W381&gt;Periode_Fin), "", IF(Y381&gt;0, Y381*TauxContractuel/BaseJour, 0))</f>
        <v>0</v>
      </c>
      <c r="AC381" s="7">
        <f>IF(OR(W381="", W381&gt;Periode_Fin), "", IF(Y381&gt;0, Y381*AA381/BaseJour, 0))</f>
        <v>0</v>
      </c>
      <c r="AD381" s="7">
        <f>IF(AB381="","", AB381-AC381)</f>
        <v>0</v>
      </c>
    </row>
    <row r="382" spans="23:30">
      <c r="W382" s="4">
        <f>IF(W381="", "", W381+1)</f>
        <v>0</v>
      </c>
      <c r="X382" s="7">
        <f>IF(W382="", "", SUMIFS(Mov_Monts, Mov_Codes, Assoc_Sel, Mov_Dates, W382))</f>
        <v>0</v>
      </c>
      <c r="Y382" s="7">
        <f>IF(W381="","", Y381 + SUMIFS(Mov_Monts, Mov_Codes, Assoc_Sel, Mov_Dates, W382))</f>
        <v>0</v>
      </c>
      <c r="Z382" s="5">
        <f>IF(W382="", "", LOOKUP(W382, Cap_Debuts, Cap_Taux))</f>
        <v>0</v>
      </c>
      <c r="AA382" s="5">
        <f>IF(W382="", "", IF(Y382&gt;0, MIN(TauxContractuel, Z382), 0))</f>
        <v>0</v>
      </c>
      <c r="AB382" s="7">
        <f>IF(OR(W382="", W382&gt;Periode_Fin), "", IF(Y382&gt;0, Y382*TauxContractuel/BaseJour, 0))</f>
        <v>0</v>
      </c>
      <c r="AC382" s="7">
        <f>IF(OR(W382="", W382&gt;Periode_Fin), "", IF(Y382&gt;0, Y382*AA382/BaseJour, 0))</f>
        <v>0</v>
      </c>
      <c r="AD382" s="7">
        <f>IF(AB382="","", AB382-AC382)</f>
        <v>0</v>
      </c>
    </row>
    <row r="383" spans="23:30">
      <c r="W383" s="4">
        <f>IF(W382="", "", W382+1)</f>
        <v>0</v>
      </c>
      <c r="X383" s="7">
        <f>IF(W383="", "", SUMIFS(Mov_Monts, Mov_Codes, Assoc_Sel, Mov_Dates, W383))</f>
        <v>0</v>
      </c>
      <c r="Y383" s="7">
        <f>IF(W382="","", Y382 + SUMIFS(Mov_Monts, Mov_Codes, Assoc_Sel, Mov_Dates, W383))</f>
        <v>0</v>
      </c>
      <c r="Z383" s="5">
        <f>IF(W383="", "", LOOKUP(W383, Cap_Debuts, Cap_Taux))</f>
        <v>0</v>
      </c>
      <c r="AA383" s="5">
        <f>IF(W383="", "", IF(Y383&gt;0, MIN(TauxContractuel, Z383), 0))</f>
        <v>0</v>
      </c>
      <c r="AB383" s="7">
        <f>IF(OR(W383="", W383&gt;Periode_Fin), "", IF(Y383&gt;0, Y383*TauxContractuel/BaseJour, 0))</f>
        <v>0</v>
      </c>
      <c r="AC383" s="7">
        <f>IF(OR(W383="", W383&gt;Periode_Fin), "", IF(Y383&gt;0, Y383*AA383/BaseJour, 0))</f>
        <v>0</v>
      </c>
      <c r="AD383" s="7">
        <f>IF(AB383="","", AB383-AC383)</f>
        <v>0</v>
      </c>
    </row>
    <row r="384" spans="23:30">
      <c r="W384" s="4">
        <f>IF(W383="", "", W383+1)</f>
        <v>0</v>
      </c>
      <c r="X384" s="7">
        <f>IF(W384="", "", SUMIFS(Mov_Monts, Mov_Codes, Assoc_Sel, Mov_Dates, W384))</f>
        <v>0</v>
      </c>
      <c r="Y384" s="7">
        <f>IF(W383="","", Y383 + SUMIFS(Mov_Monts, Mov_Codes, Assoc_Sel, Mov_Dates, W384))</f>
        <v>0</v>
      </c>
      <c r="Z384" s="5">
        <f>IF(W384="", "", LOOKUP(W384, Cap_Debuts, Cap_Taux))</f>
        <v>0</v>
      </c>
      <c r="AA384" s="5">
        <f>IF(W384="", "", IF(Y384&gt;0, MIN(TauxContractuel, Z384), 0))</f>
        <v>0</v>
      </c>
      <c r="AB384" s="7">
        <f>IF(OR(W384="", W384&gt;Periode_Fin), "", IF(Y384&gt;0, Y384*TauxContractuel/BaseJour, 0))</f>
        <v>0</v>
      </c>
      <c r="AC384" s="7">
        <f>IF(OR(W384="", W384&gt;Periode_Fin), "", IF(Y384&gt;0, Y384*AA384/BaseJour, 0))</f>
        <v>0</v>
      </c>
      <c r="AD384" s="7">
        <f>IF(AB384="","", AB384-AC384)</f>
        <v>0</v>
      </c>
    </row>
    <row r="385" spans="23:30">
      <c r="W385" s="4">
        <f>IF(W384="", "", W384+1)</f>
        <v>0</v>
      </c>
      <c r="X385" s="7">
        <f>IF(W385="", "", SUMIFS(Mov_Monts, Mov_Codes, Assoc_Sel, Mov_Dates, W385))</f>
        <v>0</v>
      </c>
      <c r="Y385" s="7">
        <f>IF(W384="","", Y384 + SUMIFS(Mov_Monts, Mov_Codes, Assoc_Sel, Mov_Dates, W385))</f>
        <v>0</v>
      </c>
      <c r="Z385" s="5">
        <f>IF(W385="", "", LOOKUP(W385, Cap_Debuts, Cap_Taux))</f>
        <v>0</v>
      </c>
      <c r="AA385" s="5">
        <f>IF(W385="", "", IF(Y385&gt;0, MIN(TauxContractuel, Z385), 0))</f>
        <v>0</v>
      </c>
      <c r="AB385" s="7">
        <f>IF(OR(W385="", W385&gt;Periode_Fin), "", IF(Y385&gt;0, Y385*TauxContractuel/BaseJour, 0))</f>
        <v>0</v>
      </c>
      <c r="AC385" s="7">
        <f>IF(OR(W385="", W385&gt;Periode_Fin), "", IF(Y385&gt;0, Y385*AA385/BaseJour, 0))</f>
        <v>0</v>
      </c>
      <c r="AD385" s="7">
        <f>IF(AB385="","", AB385-AC385)</f>
        <v>0</v>
      </c>
    </row>
    <row r="386" spans="23:30">
      <c r="W386" s="4">
        <f>IF(W385="", "", W385+1)</f>
        <v>0</v>
      </c>
      <c r="X386" s="7">
        <f>IF(W386="", "", SUMIFS(Mov_Monts, Mov_Codes, Assoc_Sel, Mov_Dates, W386))</f>
        <v>0</v>
      </c>
      <c r="Y386" s="7">
        <f>IF(W385="","", Y385 + SUMIFS(Mov_Monts, Mov_Codes, Assoc_Sel, Mov_Dates, W386))</f>
        <v>0</v>
      </c>
      <c r="Z386" s="5">
        <f>IF(W386="", "", LOOKUP(W386, Cap_Debuts, Cap_Taux))</f>
        <v>0</v>
      </c>
      <c r="AA386" s="5">
        <f>IF(W386="", "", IF(Y386&gt;0, MIN(TauxContractuel, Z386), 0))</f>
        <v>0</v>
      </c>
      <c r="AB386" s="7">
        <f>IF(OR(W386="", W386&gt;Periode_Fin), "", IF(Y386&gt;0, Y386*TauxContractuel/BaseJour, 0))</f>
        <v>0</v>
      </c>
      <c r="AC386" s="7">
        <f>IF(OR(W386="", W386&gt;Periode_Fin), "", IF(Y386&gt;0, Y386*AA386/BaseJour, 0))</f>
        <v>0</v>
      </c>
      <c r="AD386" s="7">
        <f>IF(AB386="","", AB386-AC386)</f>
        <v>0</v>
      </c>
    </row>
    <row r="387" spans="23:30">
      <c r="W387" s="4">
        <f>IF(W386="", "", W386+1)</f>
        <v>0</v>
      </c>
      <c r="X387" s="7">
        <f>IF(W387="", "", SUMIFS(Mov_Monts, Mov_Codes, Assoc_Sel, Mov_Dates, W387))</f>
        <v>0</v>
      </c>
      <c r="Y387" s="7">
        <f>IF(W386="","", Y386 + SUMIFS(Mov_Monts, Mov_Codes, Assoc_Sel, Mov_Dates, W387))</f>
        <v>0</v>
      </c>
      <c r="Z387" s="5">
        <f>IF(W387="", "", LOOKUP(W387, Cap_Debuts, Cap_Taux))</f>
        <v>0</v>
      </c>
      <c r="AA387" s="5">
        <f>IF(W387="", "", IF(Y387&gt;0, MIN(TauxContractuel, Z387), 0))</f>
        <v>0</v>
      </c>
      <c r="AB387" s="7">
        <f>IF(OR(W387="", W387&gt;Periode_Fin), "", IF(Y387&gt;0, Y387*TauxContractuel/BaseJour, 0))</f>
        <v>0</v>
      </c>
      <c r="AC387" s="7">
        <f>IF(OR(W387="", W387&gt;Periode_Fin), "", IF(Y387&gt;0, Y387*AA387/BaseJour, 0))</f>
        <v>0</v>
      </c>
      <c r="AD387" s="7">
        <f>IF(AB387="","", AB387-AC387)</f>
        <v>0</v>
      </c>
    </row>
    <row r="388" spans="23:30">
      <c r="W388" s="4">
        <f>IF(W387="", "", W387+1)</f>
        <v>0</v>
      </c>
      <c r="X388" s="7">
        <f>IF(W388="", "", SUMIFS(Mov_Monts, Mov_Codes, Assoc_Sel, Mov_Dates, W388))</f>
        <v>0</v>
      </c>
      <c r="Y388" s="7">
        <f>IF(W387="","", Y387 + SUMIFS(Mov_Monts, Mov_Codes, Assoc_Sel, Mov_Dates, W388))</f>
        <v>0</v>
      </c>
      <c r="Z388" s="5">
        <f>IF(W388="", "", LOOKUP(W388, Cap_Debuts, Cap_Taux))</f>
        <v>0</v>
      </c>
      <c r="AA388" s="5">
        <f>IF(W388="", "", IF(Y388&gt;0, MIN(TauxContractuel, Z388), 0))</f>
        <v>0</v>
      </c>
      <c r="AB388" s="7">
        <f>IF(OR(W388="", W388&gt;Periode_Fin), "", IF(Y388&gt;0, Y388*TauxContractuel/BaseJour, 0))</f>
        <v>0</v>
      </c>
      <c r="AC388" s="7">
        <f>IF(OR(W388="", W388&gt;Periode_Fin), "", IF(Y388&gt;0, Y388*AA388/BaseJour, 0))</f>
        <v>0</v>
      </c>
      <c r="AD388" s="7">
        <f>IF(AB388="","", AB388-AC388)</f>
        <v>0</v>
      </c>
    </row>
    <row r="389" spans="23:30">
      <c r="W389" s="4">
        <f>IF(W388="", "", W388+1)</f>
        <v>0</v>
      </c>
      <c r="X389" s="7">
        <f>IF(W389="", "", SUMIFS(Mov_Monts, Mov_Codes, Assoc_Sel, Mov_Dates, W389))</f>
        <v>0</v>
      </c>
      <c r="Y389" s="7">
        <f>IF(W388="","", Y388 + SUMIFS(Mov_Monts, Mov_Codes, Assoc_Sel, Mov_Dates, W389))</f>
        <v>0</v>
      </c>
      <c r="Z389" s="5">
        <f>IF(W389="", "", LOOKUP(W389, Cap_Debuts, Cap_Taux))</f>
        <v>0</v>
      </c>
      <c r="AA389" s="5">
        <f>IF(W389="", "", IF(Y389&gt;0, MIN(TauxContractuel, Z389), 0))</f>
        <v>0</v>
      </c>
      <c r="AB389" s="7">
        <f>IF(OR(W389="", W389&gt;Periode_Fin), "", IF(Y389&gt;0, Y389*TauxContractuel/BaseJour, 0))</f>
        <v>0</v>
      </c>
      <c r="AC389" s="7">
        <f>IF(OR(W389="", W389&gt;Periode_Fin), "", IF(Y389&gt;0, Y389*AA389/BaseJour, 0))</f>
        <v>0</v>
      </c>
      <c r="AD389" s="7">
        <f>IF(AB389="","", AB389-AC389)</f>
        <v>0</v>
      </c>
    </row>
    <row r="390" spans="23:30">
      <c r="W390" s="4">
        <f>IF(W389="", "", W389+1)</f>
        <v>0</v>
      </c>
      <c r="X390" s="7">
        <f>IF(W390="", "", SUMIFS(Mov_Monts, Mov_Codes, Assoc_Sel, Mov_Dates, W390))</f>
        <v>0</v>
      </c>
      <c r="Y390" s="7">
        <f>IF(W389="","", Y389 + SUMIFS(Mov_Monts, Mov_Codes, Assoc_Sel, Mov_Dates, W390))</f>
        <v>0</v>
      </c>
      <c r="Z390" s="5">
        <f>IF(W390="", "", LOOKUP(W390, Cap_Debuts, Cap_Taux))</f>
        <v>0</v>
      </c>
      <c r="AA390" s="5">
        <f>IF(W390="", "", IF(Y390&gt;0, MIN(TauxContractuel, Z390), 0))</f>
        <v>0</v>
      </c>
      <c r="AB390" s="7">
        <f>IF(OR(W390="", W390&gt;Periode_Fin), "", IF(Y390&gt;0, Y390*TauxContractuel/BaseJour, 0))</f>
        <v>0</v>
      </c>
      <c r="AC390" s="7">
        <f>IF(OR(W390="", W390&gt;Periode_Fin), "", IF(Y390&gt;0, Y390*AA390/BaseJour, 0))</f>
        <v>0</v>
      </c>
      <c r="AD390" s="7">
        <f>IF(AB390="","", AB390-AC390)</f>
        <v>0</v>
      </c>
    </row>
    <row r="391" spans="23:30">
      <c r="W391" s="4">
        <f>IF(W390="", "", W390+1)</f>
        <v>0</v>
      </c>
      <c r="X391" s="7">
        <f>IF(W391="", "", SUMIFS(Mov_Monts, Mov_Codes, Assoc_Sel, Mov_Dates, W391))</f>
        <v>0</v>
      </c>
      <c r="Y391" s="7">
        <f>IF(W390="","", Y390 + SUMIFS(Mov_Monts, Mov_Codes, Assoc_Sel, Mov_Dates, W391))</f>
        <v>0</v>
      </c>
      <c r="Z391" s="5">
        <f>IF(W391="", "", LOOKUP(W391, Cap_Debuts, Cap_Taux))</f>
        <v>0</v>
      </c>
      <c r="AA391" s="5">
        <f>IF(W391="", "", IF(Y391&gt;0, MIN(TauxContractuel, Z391), 0))</f>
        <v>0</v>
      </c>
      <c r="AB391" s="7">
        <f>IF(OR(W391="", W391&gt;Periode_Fin), "", IF(Y391&gt;0, Y391*TauxContractuel/BaseJour, 0))</f>
        <v>0</v>
      </c>
      <c r="AC391" s="7">
        <f>IF(OR(W391="", W391&gt;Periode_Fin), "", IF(Y391&gt;0, Y391*AA391/BaseJour, 0))</f>
        <v>0</v>
      </c>
      <c r="AD391" s="7">
        <f>IF(AB391="","", AB391-AC391)</f>
        <v>0</v>
      </c>
    </row>
    <row r="392" spans="23:30">
      <c r="W392" s="4">
        <f>IF(W391="", "", W391+1)</f>
        <v>0</v>
      </c>
      <c r="X392" s="7">
        <f>IF(W392="", "", SUMIFS(Mov_Monts, Mov_Codes, Assoc_Sel, Mov_Dates, W392))</f>
        <v>0</v>
      </c>
      <c r="Y392" s="7">
        <f>IF(W391="","", Y391 + SUMIFS(Mov_Monts, Mov_Codes, Assoc_Sel, Mov_Dates, W392))</f>
        <v>0</v>
      </c>
      <c r="Z392" s="5">
        <f>IF(W392="", "", LOOKUP(W392, Cap_Debuts, Cap_Taux))</f>
        <v>0</v>
      </c>
      <c r="AA392" s="5">
        <f>IF(W392="", "", IF(Y392&gt;0, MIN(TauxContractuel, Z392), 0))</f>
        <v>0</v>
      </c>
      <c r="AB392" s="7">
        <f>IF(OR(W392="", W392&gt;Periode_Fin), "", IF(Y392&gt;0, Y392*TauxContractuel/BaseJour, 0))</f>
        <v>0</v>
      </c>
      <c r="AC392" s="7">
        <f>IF(OR(W392="", W392&gt;Periode_Fin), "", IF(Y392&gt;0, Y392*AA392/BaseJour, 0))</f>
        <v>0</v>
      </c>
      <c r="AD392" s="7">
        <f>IF(AB392="","", AB392-AC392)</f>
        <v>0</v>
      </c>
    </row>
    <row r="393" spans="23:30">
      <c r="W393" s="4">
        <f>IF(W392="", "", W392+1)</f>
        <v>0</v>
      </c>
      <c r="X393" s="7">
        <f>IF(W393="", "", SUMIFS(Mov_Monts, Mov_Codes, Assoc_Sel, Mov_Dates, W393))</f>
        <v>0</v>
      </c>
      <c r="Y393" s="7">
        <f>IF(W392="","", Y392 + SUMIFS(Mov_Monts, Mov_Codes, Assoc_Sel, Mov_Dates, W393))</f>
        <v>0</v>
      </c>
      <c r="Z393" s="5">
        <f>IF(W393="", "", LOOKUP(W393, Cap_Debuts, Cap_Taux))</f>
        <v>0</v>
      </c>
      <c r="AA393" s="5">
        <f>IF(W393="", "", IF(Y393&gt;0, MIN(TauxContractuel, Z393), 0))</f>
        <v>0</v>
      </c>
      <c r="AB393" s="7">
        <f>IF(OR(W393="", W393&gt;Periode_Fin), "", IF(Y393&gt;0, Y393*TauxContractuel/BaseJour, 0))</f>
        <v>0</v>
      </c>
      <c r="AC393" s="7">
        <f>IF(OR(W393="", W393&gt;Periode_Fin), "", IF(Y393&gt;0, Y393*AA393/BaseJour, 0))</f>
        <v>0</v>
      </c>
      <c r="AD393" s="7">
        <f>IF(AB393="","", AB393-AC393)</f>
        <v>0</v>
      </c>
    </row>
    <row r="394" spans="23:30">
      <c r="W394" s="4">
        <f>IF(W393="", "", W393+1)</f>
        <v>0</v>
      </c>
      <c r="X394" s="7">
        <f>IF(W394="", "", SUMIFS(Mov_Monts, Mov_Codes, Assoc_Sel, Mov_Dates, W394))</f>
        <v>0</v>
      </c>
      <c r="Y394" s="7">
        <f>IF(W393="","", Y393 + SUMIFS(Mov_Monts, Mov_Codes, Assoc_Sel, Mov_Dates, W394))</f>
        <v>0</v>
      </c>
      <c r="Z394" s="5">
        <f>IF(W394="", "", LOOKUP(W394, Cap_Debuts, Cap_Taux))</f>
        <v>0</v>
      </c>
      <c r="AA394" s="5">
        <f>IF(W394="", "", IF(Y394&gt;0, MIN(TauxContractuel, Z394), 0))</f>
        <v>0</v>
      </c>
      <c r="AB394" s="7">
        <f>IF(OR(W394="", W394&gt;Periode_Fin), "", IF(Y394&gt;0, Y394*TauxContractuel/BaseJour, 0))</f>
        <v>0</v>
      </c>
      <c r="AC394" s="7">
        <f>IF(OR(W394="", W394&gt;Periode_Fin), "", IF(Y394&gt;0, Y394*AA394/BaseJour, 0))</f>
        <v>0</v>
      </c>
      <c r="AD394" s="7">
        <f>IF(AB394="","", AB394-AC394)</f>
        <v>0</v>
      </c>
    </row>
    <row r="395" spans="23:30">
      <c r="W395" s="4">
        <f>IF(W394="", "", W394+1)</f>
        <v>0</v>
      </c>
      <c r="X395" s="7">
        <f>IF(W395="", "", SUMIFS(Mov_Monts, Mov_Codes, Assoc_Sel, Mov_Dates, W395))</f>
        <v>0</v>
      </c>
      <c r="Y395" s="7">
        <f>IF(W394="","", Y394 + SUMIFS(Mov_Monts, Mov_Codes, Assoc_Sel, Mov_Dates, W395))</f>
        <v>0</v>
      </c>
      <c r="Z395" s="5">
        <f>IF(W395="", "", LOOKUP(W395, Cap_Debuts, Cap_Taux))</f>
        <v>0</v>
      </c>
      <c r="AA395" s="5">
        <f>IF(W395="", "", IF(Y395&gt;0, MIN(TauxContractuel, Z395), 0))</f>
        <v>0</v>
      </c>
      <c r="AB395" s="7">
        <f>IF(OR(W395="", W395&gt;Periode_Fin), "", IF(Y395&gt;0, Y395*TauxContractuel/BaseJour, 0))</f>
        <v>0</v>
      </c>
      <c r="AC395" s="7">
        <f>IF(OR(W395="", W395&gt;Periode_Fin), "", IF(Y395&gt;0, Y395*AA395/BaseJour, 0))</f>
        <v>0</v>
      </c>
      <c r="AD395" s="7">
        <f>IF(AB395="","", AB395-AC395)</f>
        <v>0</v>
      </c>
    </row>
    <row r="396" spans="23:30">
      <c r="W396" s="4">
        <f>IF(W395="", "", W395+1)</f>
        <v>0</v>
      </c>
      <c r="X396" s="7">
        <f>IF(W396="", "", SUMIFS(Mov_Monts, Mov_Codes, Assoc_Sel, Mov_Dates, W396))</f>
        <v>0</v>
      </c>
      <c r="Y396" s="7">
        <f>IF(W395="","", Y395 + SUMIFS(Mov_Monts, Mov_Codes, Assoc_Sel, Mov_Dates, W396))</f>
        <v>0</v>
      </c>
      <c r="Z396" s="5">
        <f>IF(W396="", "", LOOKUP(W396, Cap_Debuts, Cap_Taux))</f>
        <v>0</v>
      </c>
      <c r="AA396" s="5">
        <f>IF(W396="", "", IF(Y396&gt;0, MIN(TauxContractuel, Z396), 0))</f>
        <v>0</v>
      </c>
      <c r="AB396" s="7">
        <f>IF(OR(W396="", W396&gt;Periode_Fin), "", IF(Y396&gt;0, Y396*TauxContractuel/BaseJour, 0))</f>
        <v>0</v>
      </c>
      <c r="AC396" s="7">
        <f>IF(OR(W396="", W396&gt;Periode_Fin), "", IF(Y396&gt;0, Y396*AA396/BaseJour, 0))</f>
        <v>0</v>
      </c>
      <c r="AD396" s="7">
        <f>IF(AB396="","", AB396-AC396)</f>
        <v>0</v>
      </c>
    </row>
    <row r="397" spans="23:30">
      <c r="W397" s="4">
        <f>IF(W396="", "", W396+1)</f>
        <v>0</v>
      </c>
      <c r="X397" s="7">
        <f>IF(W397="", "", SUMIFS(Mov_Monts, Mov_Codes, Assoc_Sel, Mov_Dates, W397))</f>
        <v>0</v>
      </c>
      <c r="Y397" s="7">
        <f>IF(W396="","", Y396 + SUMIFS(Mov_Monts, Mov_Codes, Assoc_Sel, Mov_Dates, W397))</f>
        <v>0</v>
      </c>
      <c r="Z397" s="5">
        <f>IF(W397="", "", LOOKUP(W397, Cap_Debuts, Cap_Taux))</f>
        <v>0</v>
      </c>
      <c r="AA397" s="5">
        <f>IF(W397="", "", IF(Y397&gt;0, MIN(TauxContractuel, Z397), 0))</f>
        <v>0</v>
      </c>
      <c r="AB397" s="7">
        <f>IF(OR(W397="", W397&gt;Periode_Fin), "", IF(Y397&gt;0, Y397*TauxContractuel/BaseJour, 0))</f>
        <v>0</v>
      </c>
      <c r="AC397" s="7">
        <f>IF(OR(W397="", W397&gt;Periode_Fin), "", IF(Y397&gt;0, Y397*AA397/BaseJour, 0))</f>
        <v>0</v>
      </c>
      <c r="AD397" s="7">
        <f>IF(AB397="","", AB397-AC397)</f>
        <v>0</v>
      </c>
    </row>
    <row r="398" spans="23:30">
      <c r="W398" s="4">
        <f>IF(W397="", "", W397+1)</f>
        <v>0</v>
      </c>
      <c r="X398" s="7">
        <f>IF(W398="", "", SUMIFS(Mov_Monts, Mov_Codes, Assoc_Sel, Mov_Dates, W398))</f>
        <v>0</v>
      </c>
      <c r="Y398" s="7">
        <f>IF(W397="","", Y397 + SUMIFS(Mov_Monts, Mov_Codes, Assoc_Sel, Mov_Dates, W398))</f>
        <v>0</v>
      </c>
      <c r="Z398" s="5">
        <f>IF(W398="", "", LOOKUP(W398, Cap_Debuts, Cap_Taux))</f>
        <v>0</v>
      </c>
      <c r="AA398" s="5">
        <f>IF(W398="", "", IF(Y398&gt;0, MIN(TauxContractuel, Z398), 0))</f>
        <v>0</v>
      </c>
      <c r="AB398" s="7">
        <f>IF(OR(W398="", W398&gt;Periode_Fin), "", IF(Y398&gt;0, Y398*TauxContractuel/BaseJour, 0))</f>
        <v>0</v>
      </c>
      <c r="AC398" s="7">
        <f>IF(OR(W398="", W398&gt;Periode_Fin), "", IF(Y398&gt;0, Y398*AA398/BaseJour, 0))</f>
        <v>0</v>
      </c>
      <c r="AD398" s="7">
        <f>IF(AB398="","", AB398-AC398)</f>
        <v>0</v>
      </c>
    </row>
    <row r="399" spans="23:30">
      <c r="W399" s="4">
        <f>IF(W398="", "", W398+1)</f>
        <v>0</v>
      </c>
      <c r="X399" s="7">
        <f>IF(W399="", "", SUMIFS(Mov_Monts, Mov_Codes, Assoc_Sel, Mov_Dates, W399))</f>
        <v>0</v>
      </c>
      <c r="Y399" s="7">
        <f>IF(W398="","", Y398 + SUMIFS(Mov_Monts, Mov_Codes, Assoc_Sel, Mov_Dates, W399))</f>
        <v>0</v>
      </c>
      <c r="Z399" s="5">
        <f>IF(W399="", "", LOOKUP(W399, Cap_Debuts, Cap_Taux))</f>
        <v>0</v>
      </c>
      <c r="AA399" s="5">
        <f>IF(W399="", "", IF(Y399&gt;0, MIN(TauxContractuel, Z399), 0))</f>
        <v>0</v>
      </c>
      <c r="AB399" s="7">
        <f>IF(OR(W399="", W399&gt;Periode_Fin), "", IF(Y399&gt;0, Y399*TauxContractuel/BaseJour, 0))</f>
        <v>0</v>
      </c>
      <c r="AC399" s="7">
        <f>IF(OR(W399="", W399&gt;Periode_Fin), "", IF(Y399&gt;0, Y399*AA399/BaseJour, 0))</f>
        <v>0</v>
      </c>
      <c r="AD399" s="7">
        <f>IF(AB399="","", AB399-AC399)</f>
        <v>0</v>
      </c>
    </row>
    <row r="400" spans="23:30">
      <c r="W400" s="4">
        <f>IF(W399="", "", W399+1)</f>
        <v>0</v>
      </c>
      <c r="X400" s="7">
        <f>IF(W400="", "", SUMIFS(Mov_Monts, Mov_Codes, Assoc_Sel, Mov_Dates, W400))</f>
        <v>0</v>
      </c>
      <c r="Y400" s="7">
        <f>IF(W399="","", Y399 + SUMIFS(Mov_Monts, Mov_Codes, Assoc_Sel, Mov_Dates, W400))</f>
        <v>0</v>
      </c>
      <c r="Z400" s="5">
        <f>IF(W400="", "", LOOKUP(W400, Cap_Debuts, Cap_Taux))</f>
        <v>0</v>
      </c>
      <c r="AA400" s="5">
        <f>IF(W400="", "", IF(Y400&gt;0, MIN(TauxContractuel, Z400), 0))</f>
        <v>0</v>
      </c>
      <c r="AB400" s="7">
        <f>IF(OR(W400="", W400&gt;Periode_Fin), "", IF(Y400&gt;0, Y400*TauxContractuel/BaseJour, 0))</f>
        <v>0</v>
      </c>
      <c r="AC400" s="7">
        <f>IF(OR(W400="", W400&gt;Periode_Fin), "", IF(Y400&gt;0, Y400*AA400/BaseJour, 0))</f>
        <v>0</v>
      </c>
      <c r="AD400" s="7">
        <f>IF(AB400="","", AB400-AC400)</f>
        <v>0</v>
      </c>
    </row>
    <row r="401" spans="23:30">
      <c r="W401" s="4">
        <f>IF(W400="", "", W400+1)</f>
        <v>0</v>
      </c>
      <c r="X401" s="7">
        <f>IF(W401="", "", SUMIFS(Mov_Monts, Mov_Codes, Assoc_Sel, Mov_Dates, W401))</f>
        <v>0</v>
      </c>
      <c r="Y401" s="7">
        <f>IF(W400="","", Y400 + SUMIFS(Mov_Monts, Mov_Codes, Assoc_Sel, Mov_Dates, W401))</f>
        <v>0</v>
      </c>
      <c r="Z401" s="5">
        <f>IF(W401="", "", LOOKUP(W401, Cap_Debuts, Cap_Taux))</f>
        <v>0</v>
      </c>
      <c r="AA401" s="5">
        <f>IF(W401="", "", IF(Y401&gt;0, MIN(TauxContractuel, Z401), 0))</f>
        <v>0</v>
      </c>
      <c r="AB401" s="7">
        <f>IF(OR(W401="", W401&gt;Periode_Fin), "", IF(Y401&gt;0, Y401*TauxContractuel/BaseJour, 0))</f>
        <v>0</v>
      </c>
      <c r="AC401" s="7">
        <f>IF(OR(W401="", W401&gt;Periode_Fin), "", IF(Y401&gt;0, Y401*AA401/BaseJour, 0))</f>
        <v>0</v>
      </c>
      <c r="AD401" s="7">
        <f>IF(AB401="","", AB401-AC401)</f>
        <v>0</v>
      </c>
    </row>
    <row r="402" spans="23:30">
      <c r="W402" s="4">
        <f>IF(W401="", "", W401+1)</f>
        <v>0</v>
      </c>
      <c r="X402" s="7">
        <f>IF(W402="", "", SUMIFS(Mov_Monts, Mov_Codes, Assoc_Sel, Mov_Dates, W402))</f>
        <v>0</v>
      </c>
      <c r="Y402" s="7">
        <f>IF(W401="","", Y401 + SUMIFS(Mov_Monts, Mov_Codes, Assoc_Sel, Mov_Dates, W402))</f>
        <v>0</v>
      </c>
      <c r="Z402" s="5">
        <f>IF(W402="", "", LOOKUP(W402, Cap_Debuts, Cap_Taux))</f>
        <v>0</v>
      </c>
      <c r="AA402" s="5">
        <f>IF(W402="", "", IF(Y402&gt;0, MIN(TauxContractuel, Z402), 0))</f>
        <v>0</v>
      </c>
      <c r="AB402" s="7">
        <f>IF(OR(W402="", W402&gt;Periode_Fin), "", IF(Y402&gt;0, Y402*TauxContractuel/BaseJour, 0))</f>
        <v>0</v>
      </c>
      <c r="AC402" s="7">
        <f>IF(OR(W402="", W402&gt;Periode_Fin), "", IF(Y402&gt;0, Y402*AA402/BaseJour, 0))</f>
        <v>0</v>
      </c>
      <c r="AD402" s="7">
        <f>IF(AB402="","", AB402-AC402)</f>
        <v>0</v>
      </c>
    </row>
    <row r="403" spans="23:30">
      <c r="W403" s="4">
        <f>IF(W402="", "", W402+1)</f>
        <v>0</v>
      </c>
      <c r="X403" s="7">
        <f>IF(W403="", "", SUMIFS(Mov_Monts, Mov_Codes, Assoc_Sel, Mov_Dates, W403))</f>
        <v>0</v>
      </c>
      <c r="Y403" s="7">
        <f>IF(W402="","", Y402 + SUMIFS(Mov_Monts, Mov_Codes, Assoc_Sel, Mov_Dates, W403))</f>
        <v>0</v>
      </c>
      <c r="Z403" s="5">
        <f>IF(W403="", "", LOOKUP(W403, Cap_Debuts, Cap_Taux))</f>
        <v>0</v>
      </c>
      <c r="AA403" s="5">
        <f>IF(W403="", "", IF(Y403&gt;0, MIN(TauxContractuel, Z403), 0))</f>
        <v>0</v>
      </c>
      <c r="AB403" s="7">
        <f>IF(OR(W403="", W403&gt;Periode_Fin), "", IF(Y403&gt;0, Y403*TauxContractuel/BaseJour, 0))</f>
        <v>0</v>
      </c>
      <c r="AC403" s="7">
        <f>IF(OR(W403="", W403&gt;Periode_Fin), "", IF(Y403&gt;0, Y403*AA403/BaseJour, 0))</f>
        <v>0</v>
      </c>
      <c r="AD403" s="7">
        <f>IF(AB403="","", AB403-AC403)</f>
        <v>0</v>
      </c>
    </row>
    <row r="404" spans="23:30">
      <c r="W404" s="4">
        <f>IF(W403="", "", W403+1)</f>
        <v>0</v>
      </c>
      <c r="X404" s="7">
        <f>IF(W404="", "", SUMIFS(Mov_Monts, Mov_Codes, Assoc_Sel, Mov_Dates, W404))</f>
        <v>0</v>
      </c>
      <c r="Y404" s="7">
        <f>IF(W403="","", Y403 + SUMIFS(Mov_Monts, Mov_Codes, Assoc_Sel, Mov_Dates, W404))</f>
        <v>0</v>
      </c>
      <c r="Z404" s="5">
        <f>IF(W404="", "", LOOKUP(W404, Cap_Debuts, Cap_Taux))</f>
        <v>0</v>
      </c>
      <c r="AA404" s="5">
        <f>IF(W404="", "", IF(Y404&gt;0, MIN(TauxContractuel, Z404), 0))</f>
        <v>0</v>
      </c>
      <c r="AB404" s="7">
        <f>IF(OR(W404="", W404&gt;Periode_Fin), "", IF(Y404&gt;0, Y404*TauxContractuel/BaseJour, 0))</f>
        <v>0</v>
      </c>
      <c r="AC404" s="7">
        <f>IF(OR(W404="", W404&gt;Periode_Fin), "", IF(Y404&gt;0, Y404*AA404/BaseJour, 0))</f>
        <v>0</v>
      </c>
      <c r="AD404" s="7">
        <f>IF(AB404="","", AB404-AC404)</f>
        <v>0</v>
      </c>
    </row>
    <row r="405" spans="23:30">
      <c r="W405" s="4">
        <f>IF(W404="", "", W404+1)</f>
        <v>0</v>
      </c>
      <c r="X405" s="7">
        <f>IF(W405="", "", SUMIFS(Mov_Monts, Mov_Codes, Assoc_Sel, Mov_Dates, W405))</f>
        <v>0</v>
      </c>
      <c r="Y405" s="7">
        <f>IF(W404="","", Y404 + SUMIFS(Mov_Monts, Mov_Codes, Assoc_Sel, Mov_Dates, W405))</f>
        <v>0</v>
      </c>
      <c r="Z405" s="5">
        <f>IF(W405="", "", LOOKUP(W405, Cap_Debuts, Cap_Taux))</f>
        <v>0</v>
      </c>
      <c r="AA405" s="5">
        <f>IF(W405="", "", IF(Y405&gt;0, MIN(TauxContractuel, Z405), 0))</f>
        <v>0</v>
      </c>
      <c r="AB405" s="7">
        <f>IF(OR(W405="", W405&gt;Periode_Fin), "", IF(Y405&gt;0, Y405*TauxContractuel/BaseJour, 0))</f>
        <v>0</v>
      </c>
      <c r="AC405" s="7">
        <f>IF(OR(W405="", W405&gt;Periode_Fin), "", IF(Y405&gt;0, Y405*AA405/BaseJour, 0))</f>
        <v>0</v>
      </c>
      <c r="AD405" s="7">
        <f>IF(AB405="","", AB405-AC405)</f>
        <v>0</v>
      </c>
    </row>
    <row r="406" spans="23:30">
      <c r="W406" s="4">
        <f>IF(W405="", "", W405+1)</f>
        <v>0</v>
      </c>
      <c r="X406" s="7">
        <f>IF(W406="", "", SUMIFS(Mov_Monts, Mov_Codes, Assoc_Sel, Mov_Dates, W406))</f>
        <v>0</v>
      </c>
      <c r="Y406" s="7">
        <f>IF(W405="","", Y405 + SUMIFS(Mov_Monts, Mov_Codes, Assoc_Sel, Mov_Dates, W406))</f>
        <v>0</v>
      </c>
      <c r="Z406" s="5">
        <f>IF(W406="", "", LOOKUP(W406, Cap_Debuts, Cap_Taux))</f>
        <v>0</v>
      </c>
      <c r="AA406" s="5">
        <f>IF(W406="", "", IF(Y406&gt;0, MIN(TauxContractuel, Z406), 0))</f>
        <v>0</v>
      </c>
      <c r="AB406" s="7">
        <f>IF(OR(W406="", W406&gt;Periode_Fin), "", IF(Y406&gt;0, Y406*TauxContractuel/BaseJour, 0))</f>
        <v>0</v>
      </c>
      <c r="AC406" s="7">
        <f>IF(OR(W406="", W406&gt;Periode_Fin), "", IF(Y406&gt;0, Y406*AA406/BaseJour, 0))</f>
        <v>0</v>
      </c>
      <c r="AD406" s="7">
        <f>IF(AB406="","", AB406-AC406)</f>
        <v>0</v>
      </c>
    </row>
    <row r="407" spans="23:30">
      <c r="W407" s="4">
        <f>IF(W406="", "", W406+1)</f>
        <v>0</v>
      </c>
      <c r="X407" s="7">
        <f>IF(W407="", "", SUMIFS(Mov_Monts, Mov_Codes, Assoc_Sel, Mov_Dates, W407))</f>
        <v>0</v>
      </c>
      <c r="Y407" s="7">
        <f>IF(W406="","", Y406 + SUMIFS(Mov_Monts, Mov_Codes, Assoc_Sel, Mov_Dates, W407))</f>
        <v>0</v>
      </c>
      <c r="Z407" s="5">
        <f>IF(W407="", "", LOOKUP(W407, Cap_Debuts, Cap_Taux))</f>
        <v>0</v>
      </c>
      <c r="AA407" s="5">
        <f>IF(W407="", "", IF(Y407&gt;0, MIN(TauxContractuel, Z407), 0))</f>
        <v>0</v>
      </c>
      <c r="AB407" s="7">
        <f>IF(OR(W407="", W407&gt;Periode_Fin), "", IF(Y407&gt;0, Y407*TauxContractuel/BaseJour, 0))</f>
        <v>0</v>
      </c>
      <c r="AC407" s="7">
        <f>IF(OR(W407="", W407&gt;Periode_Fin), "", IF(Y407&gt;0, Y407*AA407/BaseJour, 0))</f>
        <v>0</v>
      </c>
      <c r="AD407" s="7">
        <f>IF(AB407="","", AB407-AC407)</f>
        <v>0</v>
      </c>
    </row>
    <row r="408" spans="23:30">
      <c r="W408" s="4">
        <f>IF(W407="", "", W407+1)</f>
        <v>0</v>
      </c>
      <c r="X408" s="7">
        <f>IF(W408="", "", SUMIFS(Mov_Monts, Mov_Codes, Assoc_Sel, Mov_Dates, W408))</f>
        <v>0</v>
      </c>
      <c r="Y408" s="7">
        <f>IF(W407="","", Y407 + SUMIFS(Mov_Monts, Mov_Codes, Assoc_Sel, Mov_Dates, W408))</f>
        <v>0</v>
      </c>
      <c r="Z408" s="5">
        <f>IF(W408="", "", LOOKUP(W408, Cap_Debuts, Cap_Taux))</f>
        <v>0</v>
      </c>
      <c r="AA408" s="5">
        <f>IF(W408="", "", IF(Y408&gt;0, MIN(TauxContractuel, Z408), 0))</f>
        <v>0</v>
      </c>
      <c r="AB408" s="7">
        <f>IF(OR(W408="", W408&gt;Periode_Fin), "", IF(Y408&gt;0, Y408*TauxContractuel/BaseJour, 0))</f>
        <v>0</v>
      </c>
      <c r="AC408" s="7">
        <f>IF(OR(W408="", W408&gt;Periode_Fin), "", IF(Y408&gt;0, Y408*AA408/BaseJour, 0))</f>
        <v>0</v>
      </c>
      <c r="AD408" s="7">
        <f>IF(AB408="","", AB408-AC408)</f>
        <v>0</v>
      </c>
    </row>
    <row r="409" spans="23:30">
      <c r="W409" s="4">
        <f>IF(W408="", "", W408+1)</f>
        <v>0</v>
      </c>
      <c r="X409" s="7">
        <f>IF(W409="", "", SUMIFS(Mov_Monts, Mov_Codes, Assoc_Sel, Mov_Dates, W409))</f>
        <v>0</v>
      </c>
      <c r="Y409" s="7">
        <f>IF(W408="","", Y408 + SUMIFS(Mov_Monts, Mov_Codes, Assoc_Sel, Mov_Dates, W409))</f>
        <v>0</v>
      </c>
      <c r="Z409" s="5">
        <f>IF(W409="", "", LOOKUP(W409, Cap_Debuts, Cap_Taux))</f>
        <v>0</v>
      </c>
      <c r="AA409" s="5">
        <f>IF(W409="", "", IF(Y409&gt;0, MIN(TauxContractuel, Z409), 0))</f>
        <v>0</v>
      </c>
      <c r="AB409" s="7">
        <f>IF(OR(W409="", W409&gt;Periode_Fin), "", IF(Y409&gt;0, Y409*TauxContractuel/BaseJour, 0))</f>
        <v>0</v>
      </c>
      <c r="AC409" s="7">
        <f>IF(OR(W409="", W409&gt;Periode_Fin), "", IF(Y409&gt;0, Y409*AA409/BaseJour, 0))</f>
        <v>0</v>
      </c>
      <c r="AD409" s="7">
        <f>IF(AB409="","", AB409-AC409)</f>
        <v>0</v>
      </c>
    </row>
    <row r="410" spans="23:30">
      <c r="W410" s="4">
        <f>IF(W409="", "", W409+1)</f>
        <v>0</v>
      </c>
      <c r="X410" s="7">
        <f>IF(W410="", "", SUMIFS(Mov_Monts, Mov_Codes, Assoc_Sel, Mov_Dates, W410))</f>
        <v>0</v>
      </c>
      <c r="Y410" s="7">
        <f>IF(W409="","", Y409 + SUMIFS(Mov_Monts, Mov_Codes, Assoc_Sel, Mov_Dates, W410))</f>
        <v>0</v>
      </c>
      <c r="Z410" s="5">
        <f>IF(W410="", "", LOOKUP(W410, Cap_Debuts, Cap_Taux))</f>
        <v>0</v>
      </c>
      <c r="AA410" s="5">
        <f>IF(W410="", "", IF(Y410&gt;0, MIN(TauxContractuel, Z410), 0))</f>
        <v>0</v>
      </c>
      <c r="AB410" s="7">
        <f>IF(OR(W410="", W410&gt;Periode_Fin), "", IF(Y410&gt;0, Y410*TauxContractuel/BaseJour, 0))</f>
        <v>0</v>
      </c>
      <c r="AC410" s="7">
        <f>IF(OR(W410="", W410&gt;Periode_Fin), "", IF(Y410&gt;0, Y410*AA410/BaseJour, 0))</f>
        <v>0</v>
      </c>
      <c r="AD410" s="7">
        <f>IF(AB410="","", AB410-AC410)</f>
        <v>0</v>
      </c>
    </row>
    <row r="411" spans="23:30">
      <c r="W411" s="4">
        <f>IF(W410="", "", W410+1)</f>
        <v>0</v>
      </c>
      <c r="X411" s="7">
        <f>IF(W411="", "", SUMIFS(Mov_Monts, Mov_Codes, Assoc_Sel, Mov_Dates, W411))</f>
        <v>0</v>
      </c>
      <c r="Y411" s="7">
        <f>IF(W410="","", Y410 + SUMIFS(Mov_Monts, Mov_Codes, Assoc_Sel, Mov_Dates, W411))</f>
        <v>0</v>
      </c>
      <c r="Z411" s="5">
        <f>IF(W411="", "", LOOKUP(W411, Cap_Debuts, Cap_Taux))</f>
        <v>0</v>
      </c>
      <c r="AA411" s="5">
        <f>IF(W411="", "", IF(Y411&gt;0, MIN(TauxContractuel, Z411), 0))</f>
        <v>0</v>
      </c>
      <c r="AB411" s="7">
        <f>IF(OR(W411="", W411&gt;Periode_Fin), "", IF(Y411&gt;0, Y411*TauxContractuel/BaseJour, 0))</f>
        <v>0</v>
      </c>
      <c r="AC411" s="7">
        <f>IF(OR(W411="", W411&gt;Periode_Fin), "", IF(Y411&gt;0, Y411*AA411/BaseJour, 0))</f>
        <v>0</v>
      </c>
      <c r="AD411" s="7">
        <f>IF(AB411="","", AB411-AC411)</f>
        <v>0</v>
      </c>
    </row>
    <row r="412" spans="23:30">
      <c r="W412" s="4">
        <f>IF(W411="", "", W411+1)</f>
        <v>0</v>
      </c>
      <c r="X412" s="7">
        <f>IF(W412="", "", SUMIFS(Mov_Monts, Mov_Codes, Assoc_Sel, Mov_Dates, W412))</f>
        <v>0</v>
      </c>
      <c r="Y412" s="7">
        <f>IF(W411="","", Y411 + SUMIFS(Mov_Monts, Mov_Codes, Assoc_Sel, Mov_Dates, W412))</f>
        <v>0</v>
      </c>
      <c r="Z412" s="5">
        <f>IF(W412="", "", LOOKUP(W412, Cap_Debuts, Cap_Taux))</f>
        <v>0</v>
      </c>
      <c r="AA412" s="5">
        <f>IF(W412="", "", IF(Y412&gt;0, MIN(TauxContractuel, Z412), 0))</f>
        <v>0</v>
      </c>
      <c r="AB412" s="7">
        <f>IF(OR(W412="", W412&gt;Periode_Fin), "", IF(Y412&gt;0, Y412*TauxContractuel/BaseJour, 0))</f>
        <v>0</v>
      </c>
      <c r="AC412" s="7">
        <f>IF(OR(W412="", W412&gt;Periode_Fin), "", IF(Y412&gt;0, Y412*AA412/BaseJour, 0))</f>
        <v>0</v>
      </c>
      <c r="AD412" s="7">
        <f>IF(AB412="","", AB412-AC412)</f>
        <v>0</v>
      </c>
    </row>
    <row r="413" spans="23:30">
      <c r="W413" s="4">
        <f>IF(W412="", "", W412+1)</f>
        <v>0</v>
      </c>
      <c r="X413" s="7">
        <f>IF(W413="", "", SUMIFS(Mov_Monts, Mov_Codes, Assoc_Sel, Mov_Dates, W413))</f>
        <v>0</v>
      </c>
      <c r="Y413" s="7">
        <f>IF(W412="","", Y412 + SUMIFS(Mov_Monts, Mov_Codes, Assoc_Sel, Mov_Dates, W413))</f>
        <v>0</v>
      </c>
      <c r="Z413" s="5">
        <f>IF(W413="", "", LOOKUP(W413, Cap_Debuts, Cap_Taux))</f>
        <v>0</v>
      </c>
      <c r="AA413" s="5">
        <f>IF(W413="", "", IF(Y413&gt;0, MIN(TauxContractuel, Z413), 0))</f>
        <v>0</v>
      </c>
      <c r="AB413" s="7">
        <f>IF(OR(W413="", W413&gt;Periode_Fin), "", IF(Y413&gt;0, Y413*TauxContractuel/BaseJour, 0))</f>
        <v>0</v>
      </c>
      <c r="AC413" s="7">
        <f>IF(OR(W413="", W413&gt;Periode_Fin), "", IF(Y413&gt;0, Y413*AA413/BaseJour, 0))</f>
        <v>0</v>
      </c>
      <c r="AD413" s="7">
        <f>IF(AB413="","", AB413-AC413)</f>
        <v>0</v>
      </c>
    </row>
    <row r="414" spans="23:30">
      <c r="W414" s="4">
        <f>IF(W413="", "", W413+1)</f>
        <v>0</v>
      </c>
      <c r="X414" s="7">
        <f>IF(W414="", "", SUMIFS(Mov_Monts, Mov_Codes, Assoc_Sel, Mov_Dates, W414))</f>
        <v>0</v>
      </c>
      <c r="Y414" s="7">
        <f>IF(W413="","", Y413 + SUMIFS(Mov_Monts, Mov_Codes, Assoc_Sel, Mov_Dates, W414))</f>
        <v>0</v>
      </c>
      <c r="Z414" s="5">
        <f>IF(W414="", "", LOOKUP(W414, Cap_Debuts, Cap_Taux))</f>
        <v>0</v>
      </c>
      <c r="AA414" s="5">
        <f>IF(W414="", "", IF(Y414&gt;0, MIN(TauxContractuel, Z414), 0))</f>
        <v>0</v>
      </c>
      <c r="AB414" s="7">
        <f>IF(OR(W414="", W414&gt;Periode_Fin), "", IF(Y414&gt;0, Y414*TauxContractuel/BaseJour, 0))</f>
        <v>0</v>
      </c>
      <c r="AC414" s="7">
        <f>IF(OR(W414="", W414&gt;Periode_Fin), "", IF(Y414&gt;0, Y414*AA414/BaseJour, 0))</f>
        <v>0</v>
      </c>
      <c r="AD414" s="7">
        <f>IF(AB414="","", AB414-AC414)</f>
        <v>0</v>
      </c>
    </row>
    <row r="415" spans="23:30">
      <c r="W415" s="4">
        <f>IF(W414="", "", W414+1)</f>
        <v>0</v>
      </c>
      <c r="X415" s="7">
        <f>IF(W415="", "", SUMIFS(Mov_Monts, Mov_Codes, Assoc_Sel, Mov_Dates, W415))</f>
        <v>0</v>
      </c>
      <c r="Y415" s="7">
        <f>IF(W414="","", Y414 + SUMIFS(Mov_Monts, Mov_Codes, Assoc_Sel, Mov_Dates, W415))</f>
        <v>0</v>
      </c>
      <c r="Z415" s="5">
        <f>IF(W415="", "", LOOKUP(W415, Cap_Debuts, Cap_Taux))</f>
        <v>0</v>
      </c>
      <c r="AA415" s="5">
        <f>IF(W415="", "", IF(Y415&gt;0, MIN(TauxContractuel, Z415), 0))</f>
        <v>0</v>
      </c>
      <c r="AB415" s="7">
        <f>IF(OR(W415="", W415&gt;Periode_Fin), "", IF(Y415&gt;0, Y415*TauxContractuel/BaseJour, 0))</f>
        <v>0</v>
      </c>
      <c r="AC415" s="7">
        <f>IF(OR(W415="", W415&gt;Periode_Fin), "", IF(Y415&gt;0, Y415*AA415/BaseJour, 0))</f>
        <v>0</v>
      </c>
      <c r="AD415" s="7">
        <f>IF(AB415="","", AB415-AC415)</f>
        <v>0</v>
      </c>
    </row>
    <row r="416" spans="23:30">
      <c r="W416" s="4">
        <f>IF(W415="", "", W415+1)</f>
        <v>0</v>
      </c>
      <c r="X416" s="7">
        <f>IF(W416="", "", SUMIFS(Mov_Monts, Mov_Codes, Assoc_Sel, Mov_Dates, W416))</f>
        <v>0</v>
      </c>
      <c r="Y416" s="7">
        <f>IF(W415="","", Y415 + SUMIFS(Mov_Monts, Mov_Codes, Assoc_Sel, Mov_Dates, W416))</f>
        <v>0</v>
      </c>
      <c r="Z416" s="5">
        <f>IF(W416="", "", LOOKUP(W416, Cap_Debuts, Cap_Taux))</f>
        <v>0</v>
      </c>
      <c r="AA416" s="5">
        <f>IF(W416="", "", IF(Y416&gt;0, MIN(TauxContractuel, Z416), 0))</f>
        <v>0</v>
      </c>
      <c r="AB416" s="7">
        <f>IF(OR(W416="", W416&gt;Periode_Fin), "", IF(Y416&gt;0, Y416*TauxContractuel/BaseJour, 0))</f>
        <v>0</v>
      </c>
      <c r="AC416" s="7">
        <f>IF(OR(W416="", W416&gt;Periode_Fin), "", IF(Y416&gt;0, Y416*AA416/BaseJour, 0))</f>
        <v>0</v>
      </c>
      <c r="AD416" s="7">
        <f>IF(AB416="","", AB416-AC416)</f>
        <v>0</v>
      </c>
    </row>
    <row r="417" spans="23:30">
      <c r="W417" s="4">
        <f>IF(W416="", "", W416+1)</f>
        <v>0</v>
      </c>
      <c r="X417" s="7">
        <f>IF(W417="", "", SUMIFS(Mov_Monts, Mov_Codes, Assoc_Sel, Mov_Dates, W417))</f>
        <v>0</v>
      </c>
      <c r="Y417" s="7">
        <f>IF(W416="","", Y416 + SUMIFS(Mov_Monts, Mov_Codes, Assoc_Sel, Mov_Dates, W417))</f>
        <v>0</v>
      </c>
      <c r="Z417" s="5">
        <f>IF(W417="", "", LOOKUP(W417, Cap_Debuts, Cap_Taux))</f>
        <v>0</v>
      </c>
      <c r="AA417" s="5">
        <f>IF(W417="", "", IF(Y417&gt;0, MIN(TauxContractuel, Z417), 0))</f>
        <v>0</v>
      </c>
      <c r="AB417" s="7">
        <f>IF(OR(W417="", W417&gt;Periode_Fin), "", IF(Y417&gt;0, Y417*TauxContractuel/BaseJour, 0))</f>
        <v>0</v>
      </c>
      <c r="AC417" s="7">
        <f>IF(OR(W417="", W417&gt;Periode_Fin), "", IF(Y417&gt;0, Y417*AA417/BaseJour, 0))</f>
        <v>0</v>
      </c>
      <c r="AD417" s="7">
        <f>IF(AB417="","", AB417-AC417)</f>
        <v>0</v>
      </c>
    </row>
    <row r="418" spans="23:30">
      <c r="W418" s="4">
        <f>IF(W417="", "", W417+1)</f>
        <v>0</v>
      </c>
      <c r="X418" s="7">
        <f>IF(W418="", "", SUMIFS(Mov_Monts, Mov_Codes, Assoc_Sel, Mov_Dates, W418))</f>
        <v>0</v>
      </c>
      <c r="Y418" s="7">
        <f>IF(W417="","", Y417 + SUMIFS(Mov_Monts, Mov_Codes, Assoc_Sel, Mov_Dates, W418))</f>
        <v>0</v>
      </c>
      <c r="Z418" s="5">
        <f>IF(W418="", "", LOOKUP(W418, Cap_Debuts, Cap_Taux))</f>
        <v>0</v>
      </c>
      <c r="AA418" s="5">
        <f>IF(W418="", "", IF(Y418&gt;0, MIN(TauxContractuel, Z418), 0))</f>
        <v>0</v>
      </c>
      <c r="AB418" s="7">
        <f>IF(OR(W418="", W418&gt;Periode_Fin), "", IF(Y418&gt;0, Y418*TauxContractuel/BaseJour, 0))</f>
        <v>0</v>
      </c>
      <c r="AC418" s="7">
        <f>IF(OR(W418="", W418&gt;Periode_Fin), "", IF(Y418&gt;0, Y418*AA418/BaseJour, 0))</f>
        <v>0</v>
      </c>
      <c r="AD418" s="7">
        <f>IF(AB418="","", AB418-AC418)</f>
        <v>0</v>
      </c>
    </row>
    <row r="419" spans="23:30">
      <c r="W419" s="4">
        <f>IF(W418="", "", W418+1)</f>
        <v>0</v>
      </c>
      <c r="X419" s="7">
        <f>IF(W419="", "", SUMIFS(Mov_Monts, Mov_Codes, Assoc_Sel, Mov_Dates, W419))</f>
        <v>0</v>
      </c>
      <c r="Y419" s="7">
        <f>IF(W418="","", Y418 + SUMIFS(Mov_Monts, Mov_Codes, Assoc_Sel, Mov_Dates, W419))</f>
        <v>0</v>
      </c>
      <c r="Z419" s="5">
        <f>IF(W419="", "", LOOKUP(W419, Cap_Debuts, Cap_Taux))</f>
        <v>0</v>
      </c>
      <c r="AA419" s="5">
        <f>IF(W419="", "", IF(Y419&gt;0, MIN(TauxContractuel, Z419), 0))</f>
        <v>0</v>
      </c>
      <c r="AB419" s="7">
        <f>IF(OR(W419="", W419&gt;Periode_Fin), "", IF(Y419&gt;0, Y419*TauxContractuel/BaseJour, 0))</f>
        <v>0</v>
      </c>
      <c r="AC419" s="7">
        <f>IF(OR(W419="", W419&gt;Periode_Fin), "", IF(Y419&gt;0, Y419*AA419/BaseJour, 0))</f>
        <v>0</v>
      </c>
      <c r="AD419" s="7">
        <f>IF(AB419="","", AB419-AC419)</f>
        <v>0</v>
      </c>
    </row>
    <row r="420" spans="23:30">
      <c r="W420" s="4">
        <f>IF(W419="", "", W419+1)</f>
        <v>0</v>
      </c>
      <c r="X420" s="7">
        <f>IF(W420="", "", SUMIFS(Mov_Monts, Mov_Codes, Assoc_Sel, Mov_Dates, W420))</f>
        <v>0</v>
      </c>
      <c r="Y420" s="7">
        <f>IF(W419="","", Y419 + SUMIFS(Mov_Monts, Mov_Codes, Assoc_Sel, Mov_Dates, W420))</f>
        <v>0</v>
      </c>
      <c r="Z420" s="5">
        <f>IF(W420="", "", LOOKUP(W420, Cap_Debuts, Cap_Taux))</f>
        <v>0</v>
      </c>
      <c r="AA420" s="5">
        <f>IF(W420="", "", IF(Y420&gt;0, MIN(TauxContractuel, Z420), 0))</f>
        <v>0</v>
      </c>
      <c r="AB420" s="7">
        <f>IF(OR(W420="", W420&gt;Periode_Fin), "", IF(Y420&gt;0, Y420*TauxContractuel/BaseJour, 0))</f>
        <v>0</v>
      </c>
      <c r="AC420" s="7">
        <f>IF(OR(W420="", W420&gt;Periode_Fin), "", IF(Y420&gt;0, Y420*AA420/BaseJour, 0))</f>
        <v>0</v>
      </c>
      <c r="AD420" s="7">
        <f>IF(AB420="","", AB420-AC420)</f>
        <v>0</v>
      </c>
    </row>
    <row r="421" spans="23:30">
      <c r="W421" s="4">
        <f>IF(W420="", "", W420+1)</f>
        <v>0</v>
      </c>
      <c r="X421" s="7">
        <f>IF(W421="", "", SUMIFS(Mov_Monts, Mov_Codes, Assoc_Sel, Mov_Dates, W421))</f>
        <v>0</v>
      </c>
      <c r="Y421" s="7">
        <f>IF(W420="","", Y420 + SUMIFS(Mov_Monts, Mov_Codes, Assoc_Sel, Mov_Dates, W421))</f>
        <v>0</v>
      </c>
      <c r="Z421" s="5">
        <f>IF(W421="", "", LOOKUP(W421, Cap_Debuts, Cap_Taux))</f>
        <v>0</v>
      </c>
      <c r="AA421" s="5">
        <f>IF(W421="", "", IF(Y421&gt;0, MIN(TauxContractuel, Z421), 0))</f>
        <v>0</v>
      </c>
      <c r="AB421" s="7">
        <f>IF(OR(W421="", W421&gt;Periode_Fin), "", IF(Y421&gt;0, Y421*TauxContractuel/BaseJour, 0))</f>
        <v>0</v>
      </c>
      <c r="AC421" s="7">
        <f>IF(OR(W421="", W421&gt;Periode_Fin), "", IF(Y421&gt;0, Y421*AA421/BaseJour, 0))</f>
        <v>0</v>
      </c>
      <c r="AD421" s="7">
        <f>IF(AB421="","", AB421-AC421)</f>
        <v>0</v>
      </c>
    </row>
    <row r="422" spans="23:30">
      <c r="W422" s="4">
        <f>IF(W421="", "", W421+1)</f>
        <v>0</v>
      </c>
      <c r="X422" s="7">
        <f>IF(W422="", "", SUMIFS(Mov_Monts, Mov_Codes, Assoc_Sel, Mov_Dates, W422))</f>
        <v>0</v>
      </c>
      <c r="Y422" s="7">
        <f>IF(W421="","", Y421 + SUMIFS(Mov_Monts, Mov_Codes, Assoc_Sel, Mov_Dates, W422))</f>
        <v>0</v>
      </c>
      <c r="Z422" s="5">
        <f>IF(W422="", "", LOOKUP(W422, Cap_Debuts, Cap_Taux))</f>
        <v>0</v>
      </c>
      <c r="AA422" s="5">
        <f>IF(W422="", "", IF(Y422&gt;0, MIN(TauxContractuel, Z422), 0))</f>
        <v>0</v>
      </c>
      <c r="AB422" s="7">
        <f>IF(OR(W422="", W422&gt;Periode_Fin), "", IF(Y422&gt;0, Y422*TauxContractuel/BaseJour, 0))</f>
        <v>0</v>
      </c>
      <c r="AC422" s="7">
        <f>IF(OR(W422="", W422&gt;Periode_Fin), "", IF(Y422&gt;0, Y422*AA422/BaseJour, 0))</f>
        <v>0</v>
      </c>
      <c r="AD422" s="7">
        <f>IF(AB422="","", AB422-AC422)</f>
        <v>0</v>
      </c>
    </row>
    <row r="423" spans="23:30">
      <c r="W423" s="4">
        <f>IF(W422="", "", W422+1)</f>
        <v>0</v>
      </c>
      <c r="X423" s="7">
        <f>IF(W423="", "", SUMIFS(Mov_Monts, Mov_Codes, Assoc_Sel, Mov_Dates, W423))</f>
        <v>0</v>
      </c>
      <c r="Y423" s="7">
        <f>IF(W422="","", Y422 + SUMIFS(Mov_Monts, Mov_Codes, Assoc_Sel, Mov_Dates, W423))</f>
        <v>0</v>
      </c>
      <c r="Z423" s="5">
        <f>IF(W423="", "", LOOKUP(W423, Cap_Debuts, Cap_Taux))</f>
        <v>0</v>
      </c>
      <c r="AA423" s="5">
        <f>IF(W423="", "", IF(Y423&gt;0, MIN(TauxContractuel, Z423), 0))</f>
        <v>0</v>
      </c>
      <c r="AB423" s="7">
        <f>IF(OR(W423="", W423&gt;Periode_Fin), "", IF(Y423&gt;0, Y423*TauxContractuel/BaseJour, 0))</f>
        <v>0</v>
      </c>
      <c r="AC423" s="7">
        <f>IF(OR(W423="", W423&gt;Periode_Fin), "", IF(Y423&gt;0, Y423*AA423/BaseJour, 0))</f>
        <v>0</v>
      </c>
      <c r="AD423" s="7">
        <f>IF(AB423="","", AB423-AC423)</f>
        <v>0</v>
      </c>
    </row>
    <row r="424" spans="23:30">
      <c r="W424" s="4">
        <f>IF(W423="", "", W423+1)</f>
        <v>0</v>
      </c>
      <c r="X424" s="7">
        <f>IF(W424="", "", SUMIFS(Mov_Monts, Mov_Codes, Assoc_Sel, Mov_Dates, W424))</f>
        <v>0</v>
      </c>
      <c r="Y424" s="7">
        <f>IF(W423="","", Y423 + SUMIFS(Mov_Monts, Mov_Codes, Assoc_Sel, Mov_Dates, W424))</f>
        <v>0</v>
      </c>
      <c r="Z424" s="5">
        <f>IF(W424="", "", LOOKUP(W424, Cap_Debuts, Cap_Taux))</f>
        <v>0</v>
      </c>
      <c r="AA424" s="5">
        <f>IF(W424="", "", IF(Y424&gt;0, MIN(TauxContractuel, Z424), 0))</f>
        <v>0</v>
      </c>
      <c r="AB424" s="7">
        <f>IF(OR(W424="", W424&gt;Periode_Fin), "", IF(Y424&gt;0, Y424*TauxContractuel/BaseJour, 0))</f>
        <v>0</v>
      </c>
      <c r="AC424" s="7">
        <f>IF(OR(W424="", W424&gt;Periode_Fin), "", IF(Y424&gt;0, Y424*AA424/BaseJour, 0))</f>
        <v>0</v>
      </c>
      <c r="AD424" s="7">
        <f>IF(AB424="","", AB424-AC424)</f>
        <v>0</v>
      </c>
    </row>
    <row r="425" spans="23:30">
      <c r="W425" s="4">
        <f>IF(W424="", "", W424+1)</f>
        <v>0</v>
      </c>
      <c r="X425" s="7">
        <f>IF(W425="", "", SUMIFS(Mov_Monts, Mov_Codes, Assoc_Sel, Mov_Dates, W425))</f>
        <v>0</v>
      </c>
      <c r="Y425" s="7">
        <f>IF(W424="","", Y424 + SUMIFS(Mov_Monts, Mov_Codes, Assoc_Sel, Mov_Dates, W425))</f>
        <v>0</v>
      </c>
      <c r="Z425" s="5">
        <f>IF(W425="", "", LOOKUP(W425, Cap_Debuts, Cap_Taux))</f>
        <v>0</v>
      </c>
      <c r="AA425" s="5">
        <f>IF(W425="", "", IF(Y425&gt;0, MIN(TauxContractuel, Z425), 0))</f>
        <v>0</v>
      </c>
      <c r="AB425" s="7">
        <f>IF(OR(W425="", W425&gt;Periode_Fin), "", IF(Y425&gt;0, Y425*TauxContractuel/BaseJour, 0))</f>
        <v>0</v>
      </c>
      <c r="AC425" s="7">
        <f>IF(OR(W425="", W425&gt;Periode_Fin), "", IF(Y425&gt;0, Y425*AA425/BaseJour, 0))</f>
        <v>0</v>
      </c>
      <c r="AD425" s="7">
        <f>IF(AB425="","", AB425-AC425)</f>
        <v>0</v>
      </c>
    </row>
    <row r="426" spans="23:30">
      <c r="W426" s="4">
        <f>IF(W425="", "", W425+1)</f>
        <v>0</v>
      </c>
      <c r="X426" s="7">
        <f>IF(W426="", "", SUMIFS(Mov_Monts, Mov_Codes, Assoc_Sel, Mov_Dates, W426))</f>
        <v>0</v>
      </c>
      <c r="Y426" s="7">
        <f>IF(W425="","", Y425 + SUMIFS(Mov_Monts, Mov_Codes, Assoc_Sel, Mov_Dates, W426))</f>
        <v>0</v>
      </c>
      <c r="Z426" s="5">
        <f>IF(W426="", "", LOOKUP(W426, Cap_Debuts, Cap_Taux))</f>
        <v>0</v>
      </c>
      <c r="AA426" s="5">
        <f>IF(W426="", "", IF(Y426&gt;0, MIN(TauxContractuel, Z426), 0))</f>
        <v>0</v>
      </c>
      <c r="AB426" s="7">
        <f>IF(OR(W426="", W426&gt;Periode_Fin), "", IF(Y426&gt;0, Y426*TauxContractuel/BaseJour, 0))</f>
        <v>0</v>
      </c>
      <c r="AC426" s="7">
        <f>IF(OR(W426="", W426&gt;Periode_Fin), "", IF(Y426&gt;0, Y426*AA426/BaseJour, 0))</f>
        <v>0</v>
      </c>
      <c r="AD426" s="7">
        <f>IF(AB426="","", AB426-AC426)</f>
        <v>0</v>
      </c>
    </row>
    <row r="427" spans="23:30">
      <c r="W427" s="4">
        <f>IF(W426="", "", W426+1)</f>
        <v>0</v>
      </c>
      <c r="X427" s="7">
        <f>IF(W427="", "", SUMIFS(Mov_Monts, Mov_Codes, Assoc_Sel, Mov_Dates, W427))</f>
        <v>0</v>
      </c>
      <c r="Y427" s="7">
        <f>IF(W426="","", Y426 + SUMIFS(Mov_Monts, Mov_Codes, Assoc_Sel, Mov_Dates, W427))</f>
        <v>0</v>
      </c>
      <c r="Z427" s="5">
        <f>IF(W427="", "", LOOKUP(W427, Cap_Debuts, Cap_Taux))</f>
        <v>0</v>
      </c>
      <c r="AA427" s="5">
        <f>IF(W427="", "", IF(Y427&gt;0, MIN(TauxContractuel, Z427), 0))</f>
        <v>0</v>
      </c>
      <c r="AB427" s="7">
        <f>IF(OR(W427="", W427&gt;Periode_Fin), "", IF(Y427&gt;0, Y427*TauxContractuel/BaseJour, 0))</f>
        <v>0</v>
      </c>
      <c r="AC427" s="7">
        <f>IF(OR(W427="", W427&gt;Periode_Fin), "", IF(Y427&gt;0, Y427*AA427/BaseJour, 0))</f>
        <v>0</v>
      </c>
      <c r="AD427" s="7">
        <f>IF(AB427="","", AB427-AC427)</f>
        <v>0</v>
      </c>
    </row>
    <row r="428" spans="23:30">
      <c r="W428" s="4">
        <f>IF(W427="", "", W427+1)</f>
        <v>0</v>
      </c>
      <c r="X428" s="7">
        <f>IF(W428="", "", SUMIFS(Mov_Monts, Mov_Codes, Assoc_Sel, Mov_Dates, W428))</f>
        <v>0</v>
      </c>
      <c r="Y428" s="7">
        <f>IF(W427="","", Y427 + SUMIFS(Mov_Monts, Mov_Codes, Assoc_Sel, Mov_Dates, W428))</f>
        <v>0</v>
      </c>
      <c r="Z428" s="5">
        <f>IF(W428="", "", LOOKUP(W428, Cap_Debuts, Cap_Taux))</f>
        <v>0</v>
      </c>
      <c r="AA428" s="5">
        <f>IF(W428="", "", IF(Y428&gt;0, MIN(TauxContractuel, Z428), 0))</f>
        <v>0</v>
      </c>
      <c r="AB428" s="7">
        <f>IF(OR(W428="", W428&gt;Periode_Fin), "", IF(Y428&gt;0, Y428*TauxContractuel/BaseJour, 0))</f>
        <v>0</v>
      </c>
      <c r="AC428" s="7">
        <f>IF(OR(W428="", W428&gt;Periode_Fin), "", IF(Y428&gt;0, Y428*AA428/BaseJour, 0))</f>
        <v>0</v>
      </c>
      <c r="AD428" s="7">
        <f>IF(AB428="","", AB428-AC428)</f>
        <v>0</v>
      </c>
    </row>
    <row r="429" spans="23:30">
      <c r="W429" s="4">
        <f>IF(W428="", "", W428+1)</f>
        <v>0</v>
      </c>
      <c r="X429" s="7">
        <f>IF(W429="", "", SUMIFS(Mov_Monts, Mov_Codes, Assoc_Sel, Mov_Dates, W429))</f>
        <v>0</v>
      </c>
      <c r="Y429" s="7">
        <f>IF(W428="","", Y428 + SUMIFS(Mov_Monts, Mov_Codes, Assoc_Sel, Mov_Dates, W429))</f>
        <v>0</v>
      </c>
      <c r="Z429" s="5">
        <f>IF(W429="", "", LOOKUP(W429, Cap_Debuts, Cap_Taux))</f>
        <v>0</v>
      </c>
      <c r="AA429" s="5">
        <f>IF(W429="", "", IF(Y429&gt;0, MIN(TauxContractuel, Z429), 0))</f>
        <v>0</v>
      </c>
      <c r="AB429" s="7">
        <f>IF(OR(W429="", W429&gt;Periode_Fin), "", IF(Y429&gt;0, Y429*TauxContractuel/BaseJour, 0))</f>
        <v>0</v>
      </c>
      <c r="AC429" s="7">
        <f>IF(OR(W429="", W429&gt;Periode_Fin), "", IF(Y429&gt;0, Y429*AA429/BaseJour, 0))</f>
        <v>0</v>
      </c>
      <c r="AD429" s="7">
        <f>IF(AB429="","", AB429-AC429)</f>
        <v>0</v>
      </c>
    </row>
    <row r="430" spans="23:30">
      <c r="W430" s="4">
        <f>IF(W429="", "", W429+1)</f>
        <v>0</v>
      </c>
      <c r="X430" s="7">
        <f>IF(W430="", "", SUMIFS(Mov_Monts, Mov_Codes, Assoc_Sel, Mov_Dates, W430))</f>
        <v>0</v>
      </c>
      <c r="Y430" s="7">
        <f>IF(W429="","", Y429 + SUMIFS(Mov_Monts, Mov_Codes, Assoc_Sel, Mov_Dates, W430))</f>
        <v>0</v>
      </c>
      <c r="Z430" s="5">
        <f>IF(W430="", "", LOOKUP(W430, Cap_Debuts, Cap_Taux))</f>
        <v>0</v>
      </c>
      <c r="AA430" s="5">
        <f>IF(W430="", "", IF(Y430&gt;0, MIN(TauxContractuel, Z430), 0))</f>
        <v>0</v>
      </c>
      <c r="AB430" s="7">
        <f>IF(OR(W430="", W430&gt;Periode_Fin), "", IF(Y430&gt;0, Y430*TauxContractuel/BaseJour, 0))</f>
        <v>0</v>
      </c>
      <c r="AC430" s="7">
        <f>IF(OR(W430="", W430&gt;Periode_Fin), "", IF(Y430&gt;0, Y430*AA430/BaseJour, 0))</f>
        <v>0</v>
      </c>
      <c r="AD430" s="7">
        <f>IF(AB430="","", AB430-AC430)</f>
        <v>0</v>
      </c>
    </row>
    <row r="431" spans="23:30">
      <c r="W431" s="4">
        <f>IF(W430="", "", W430+1)</f>
        <v>0</v>
      </c>
      <c r="X431" s="7">
        <f>IF(W431="", "", SUMIFS(Mov_Monts, Mov_Codes, Assoc_Sel, Mov_Dates, W431))</f>
        <v>0</v>
      </c>
      <c r="Y431" s="7">
        <f>IF(W430="","", Y430 + SUMIFS(Mov_Monts, Mov_Codes, Assoc_Sel, Mov_Dates, W431))</f>
        <v>0</v>
      </c>
      <c r="Z431" s="5">
        <f>IF(W431="", "", LOOKUP(W431, Cap_Debuts, Cap_Taux))</f>
        <v>0</v>
      </c>
      <c r="AA431" s="5">
        <f>IF(W431="", "", IF(Y431&gt;0, MIN(TauxContractuel, Z431), 0))</f>
        <v>0</v>
      </c>
      <c r="AB431" s="7">
        <f>IF(OR(W431="", W431&gt;Periode_Fin), "", IF(Y431&gt;0, Y431*TauxContractuel/BaseJour, 0))</f>
        <v>0</v>
      </c>
      <c r="AC431" s="7">
        <f>IF(OR(W431="", W431&gt;Periode_Fin), "", IF(Y431&gt;0, Y431*AA431/BaseJour, 0))</f>
        <v>0</v>
      </c>
      <c r="AD431" s="7">
        <f>IF(AB431="","", AB431-AC431)</f>
        <v>0</v>
      </c>
    </row>
    <row r="432" spans="23:30">
      <c r="W432" s="4">
        <f>IF(W431="", "", W431+1)</f>
        <v>0</v>
      </c>
      <c r="X432" s="7">
        <f>IF(W432="", "", SUMIFS(Mov_Monts, Mov_Codes, Assoc_Sel, Mov_Dates, W432))</f>
        <v>0</v>
      </c>
      <c r="Y432" s="7">
        <f>IF(W431="","", Y431 + SUMIFS(Mov_Monts, Mov_Codes, Assoc_Sel, Mov_Dates, W432))</f>
        <v>0</v>
      </c>
      <c r="Z432" s="5">
        <f>IF(W432="", "", LOOKUP(W432, Cap_Debuts, Cap_Taux))</f>
        <v>0</v>
      </c>
      <c r="AA432" s="5">
        <f>IF(W432="", "", IF(Y432&gt;0, MIN(TauxContractuel, Z432), 0))</f>
        <v>0</v>
      </c>
      <c r="AB432" s="7">
        <f>IF(OR(W432="", W432&gt;Periode_Fin), "", IF(Y432&gt;0, Y432*TauxContractuel/BaseJour, 0))</f>
        <v>0</v>
      </c>
      <c r="AC432" s="7">
        <f>IF(OR(W432="", W432&gt;Periode_Fin), "", IF(Y432&gt;0, Y432*AA432/BaseJour, 0))</f>
        <v>0</v>
      </c>
      <c r="AD432" s="7">
        <f>IF(AB432="","", AB432-AC432)</f>
        <v>0</v>
      </c>
    </row>
    <row r="433" spans="23:30">
      <c r="W433" s="4">
        <f>IF(W432="", "", W432+1)</f>
        <v>0</v>
      </c>
      <c r="X433" s="7">
        <f>IF(W433="", "", SUMIFS(Mov_Monts, Mov_Codes, Assoc_Sel, Mov_Dates, W433))</f>
        <v>0</v>
      </c>
      <c r="Y433" s="7">
        <f>IF(W432="","", Y432 + SUMIFS(Mov_Monts, Mov_Codes, Assoc_Sel, Mov_Dates, W433))</f>
        <v>0</v>
      </c>
      <c r="Z433" s="5">
        <f>IF(W433="", "", LOOKUP(W433, Cap_Debuts, Cap_Taux))</f>
        <v>0</v>
      </c>
      <c r="AA433" s="5">
        <f>IF(W433="", "", IF(Y433&gt;0, MIN(TauxContractuel, Z433), 0))</f>
        <v>0</v>
      </c>
      <c r="AB433" s="7">
        <f>IF(OR(W433="", W433&gt;Periode_Fin), "", IF(Y433&gt;0, Y433*TauxContractuel/BaseJour, 0))</f>
        <v>0</v>
      </c>
      <c r="AC433" s="7">
        <f>IF(OR(W433="", W433&gt;Periode_Fin), "", IF(Y433&gt;0, Y433*AA433/BaseJour, 0))</f>
        <v>0</v>
      </c>
      <c r="AD433" s="7">
        <f>IF(AB433="","", AB433-AC433)</f>
        <v>0</v>
      </c>
    </row>
    <row r="434" spans="23:30">
      <c r="W434" s="4">
        <f>IF(W433="", "", W433+1)</f>
        <v>0</v>
      </c>
      <c r="X434" s="7">
        <f>IF(W434="", "", SUMIFS(Mov_Monts, Mov_Codes, Assoc_Sel, Mov_Dates, W434))</f>
        <v>0</v>
      </c>
      <c r="Y434" s="7">
        <f>IF(W433="","", Y433 + SUMIFS(Mov_Monts, Mov_Codes, Assoc_Sel, Mov_Dates, W434))</f>
        <v>0</v>
      </c>
      <c r="Z434" s="5">
        <f>IF(W434="", "", LOOKUP(W434, Cap_Debuts, Cap_Taux))</f>
        <v>0</v>
      </c>
      <c r="AA434" s="5">
        <f>IF(W434="", "", IF(Y434&gt;0, MIN(TauxContractuel, Z434), 0))</f>
        <v>0</v>
      </c>
      <c r="AB434" s="7">
        <f>IF(OR(W434="", W434&gt;Periode_Fin), "", IF(Y434&gt;0, Y434*TauxContractuel/BaseJour, 0))</f>
        <v>0</v>
      </c>
      <c r="AC434" s="7">
        <f>IF(OR(W434="", W434&gt;Periode_Fin), "", IF(Y434&gt;0, Y434*AA434/BaseJour, 0))</f>
        <v>0</v>
      </c>
      <c r="AD434" s="7">
        <f>IF(AB434="","", AB434-AC434)</f>
        <v>0</v>
      </c>
    </row>
    <row r="435" spans="23:30">
      <c r="W435" s="4">
        <f>IF(W434="", "", W434+1)</f>
        <v>0</v>
      </c>
      <c r="X435" s="7">
        <f>IF(W435="", "", SUMIFS(Mov_Monts, Mov_Codes, Assoc_Sel, Mov_Dates, W435))</f>
        <v>0</v>
      </c>
      <c r="Y435" s="7">
        <f>IF(W434="","", Y434 + SUMIFS(Mov_Monts, Mov_Codes, Assoc_Sel, Mov_Dates, W435))</f>
        <v>0</v>
      </c>
      <c r="Z435" s="5">
        <f>IF(W435="", "", LOOKUP(W435, Cap_Debuts, Cap_Taux))</f>
        <v>0</v>
      </c>
      <c r="AA435" s="5">
        <f>IF(W435="", "", IF(Y435&gt;0, MIN(TauxContractuel, Z435), 0))</f>
        <v>0</v>
      </c>
      <c r="AB435" s="7">
        <f>IF(OR(W435="", W435&gt;Periode_Fin), "", IF(Y435&gt;0, Y435*TauxContractuel/BaseJour, 0))</f>
        <v>0</v>
      </c>
      <c r="AC435" s="7">
        <f>IF(OR(W435="", W435&gt;Periode_Fin), "", IF(Y435&gt;0, Y435*AA435/BaseJour, 0))</f>
        <v>0</v>
      </c>
      <c r="AD435" s="7">
        <f>IF(AB435="","", AB435-AC435)</f>
        <v>0</v>
      </c>
    </row>
    <row r="436" spans="23:30">
      <c r="W436" s="4">
        <f>IF(W435="", "", W435+1)</f>
        <v>0</v>
      </c>
      <c r="X436" s="7">
        <f>IF(W436="", "", SUMIFS(Mov_Monts, Mov_Codes, Assoc_Sel, Mov_Dates, W436))</f>
        <v>0</v>
      </c>
      <c r="Y436" s="7">
        <f>IF(W435="","", Y435 + SUMIFS(Mov_Monts, Mov_Codes, Assoc_Sel, Mov_Dates, W436))</f>
        <v>0</v>
      </c>
      <c r="Z436" s="5">
        <f>IF(W436="", "", LOOKUP(W436, Cap_Debuts, Cap_Taux))</f>
        <v>0</v>
      </c>
      <c r="AA436" s="5">
        <f>IF(W436="", "", IF(Y436&gt;0, MIN(TauxContractuel, Z436), 0))</f>
        <v>0</v>
      </c>
      <c r="AB436" s="7">
        <f>IF(OR(W436="", W436&gt;Periode_Fin), "", IF(Y436&gt;0, Y436*TauxContractuel/BaseJour, 0))</f>
        <v>0</v>
      </c>
      <c r="AC436" s="7">
        <f>IF(OR(W436="", W436&gt;Periode_Fin), "", IF(Y436&gt;0, Y436*AA436/BaseJour, 0))</f>
        <v>0</v>
      </c>
      <c r="AD436" s="7">
        <f>IF(AB436="","", AB436-AC436)</f>
        <v>0</v>
      </c>
    </row>
    <row r="437" spans="23:30">
      <c r="W437" s="4">
        <f>IF(W436="", "", W436+1)</f>
        <v>0</v>
      </c>
      <c r="X437" s="7">
        <f>IF(W437="", "", SUMIFS(Mov_Monts, Mov_Codes, Assoc_Sel, Mov_Dates, W437))</f>
        <v>0</v>
      </c>
      <c r="Y437" s="7">
        <f>IF(W436="","", Y436 + SUMIFS(Mov_Monts, Mov_Codes, Assoc_Sel, Mov_Dates, W437))</f>
        <v>0</v>
      </c>
      <c r="Z437" s="5">
        <f>IF(W437="", "", LOOKUP(W437, Cap_Debuts, Cap_Taux))</f>
        <v>0</v>
      </c>
      <c r="AA437" s="5">
        <f>IF(W437="", "", IF(Y437&gt;0, MIN(TauxContractuel, Z437), 0))</f>
        <v>0</v>
      </c>
      <c r="AB437" s="7">
        <f>IF(OR(W437="", W437&gt;Periode_Fin), "", IF(Y437&gt;0, Y437*TauxContractuel/BaseJour, 0))</f>
        <v>0</v>
      </c>
      <c r="AC437" s="7">
        <f>IF(OR(W437="", W437&gt;Periode_Fin), "", IF(Y437&gt;0, Y437*AA437/BaseJour, 0))</f>
        <v>0</v>
      </c>
      <c r="AD437" s="7">
        <f>IF(AB437="","", AB437-AC437)</f>
        <v>0</v>
      </c>
    </row>
    <row r="438" spans="23:30">
      <c r="W438" s="4">
        <f>IF(W437="", "", W437+1)</f>
        <v>0</v>
      </c>
      <c r="X438" s="7">
        <f>IF(W438="", "", SUMIFS(Mov_Monts, Mov_Codes, Assoc_Sel, Mov_Dates, W438))</f>
        <v>0</v>
      </c>
      <c r="Y438" s="7">
        <f>IF(W437="","", Y437 + SUMIFS(Mov_Monts, Mov_Codes, Assoc_Sel, Mov_Dates, W438))</f>
        <v>0</v>
      </c>
      <c r="Z438" s="5">
        <f>IF(W438="", "", LOOKUP(W438, Cap_Debuts, Cap_Taux))</f>
        <v>0</v>
      </c>
      <c r="AA438" s="5">
        <f>IF(W438="", "", IF(Y438&gt;0, MIN(TauxContractuel, Z438), 0))</f>
        <v>0</v>
      </c>
      <c r="AB438" s="7">
        <f>IF(OR(W438="", W438&gt;Periode_Fin), "", IF(Y438&gt;0, Y438*TauxContractuel/BaseJour, 0))</f>
        <v>0</v>
      </c>
      <c r="AC438" s="7">
        <f>IF(OR(W438="", W438&gt;Periode_Fin), "", IF(Y438&gt;0, Y438*AA438/BaseJour, 0))</f>
        <v>0</v>
      </c>
      <c r="AD438" s="7">
        <f>IF(AB438="","", AB438-AC438)</f>
        <v>0</v>
      </c>
    </row>
    <row r="439" spans="23:30">
      <c r="W439" s="4">
        <f>IF(W438="", "", W438+1)</f>
        <v>0</v>
      </c>
      <c r="X439" s="7">
        <f>IF(W439="", "", SUMIFS(Mov_Monts, Mov_Codes, Assoc_Sel, Mov_Dates, W439))</f>
        <v>0</v>
      </c>
      <c r="Y439" s="7">
        <f>IF(W438="","", Y438 + SUMIFS(Mov_Monts, Mov_Codes, Assoc_Sel, Mov_Dates, W439))</f>
        <v>0</v>
      </c>
      <c r="Z439" s="5">
        <f>IF(W439="", "", LOOKUP(W439, Cap_Debuts, Cap_Taux))</f>
        <v>0</v>
      </c>
      <c r="AA439" s="5">
        <f>IF(W439="", "", IF(Y439&gt;0, MIN(TauxContractuel, Z439), 0))</f>
        <v>0</v>
      </c>
      <c r="AB439" s="7">
        <f>IF(OR(W439="", W439&gt;Periode_Fin), "", IF(Y439&gt;0, Y439*TauxContractuel/BaseJour, 0))</f>
        <v>0</v>
      </c>
      <c r="AC439" s="7">
        <f>IF(OR(W439="", W439&gt;Periode_Fin), "", IF(Y439&gt;0, Y439*AA439/BaseJour, 0))</f>
        <v>0</v>
      </c>
      <c r="AD439" s="7">
        <f>IF(AB439="","", AB439-AC439)</f>
        <v>0</v>
      </c>
    </row>
    <row r="440" spans="23:30">
      <c r="W440" s="4">
        <f>IF(W439="", "", W439+1)</f>
        <v>0</v>
      </c>
      <c r="X440" s="7">
        <f>IF(W440="", "", SUMIFS(Mov_Monts, Mov_Codes, Assoc_Sel, Mov_Dates, W440))</f>
        <v>0</v>
      </c>
      <c r="Y440" s="7">
        <f>IF(W439="","", Y439 + SUMIFS(Mov_Monts, Mov_Codes, Assoc_Sel, Mov_Dates, W440))</f>
        <v>0</v>
      </c>
      <c r="Z440" s="5">
        <f>IF(W440="", "", LOOKUP(W440, Cap_Debuts, Cap_Taux))</f>
        <v>0</v>
      </c>
      <c r="AA440" s="5">
        <f>IF(W440="", "", IF(Y440&gt;0, MIN(TauxContractuel, Z440), 0))</f>
        <v>0</v>
      </c>
      <c r="AB440" s="7">
        <f>IF(OR(W440="", W440&gt;Periode_Fin), "", IF(Y440&gt;0, Y440*TauxContractuel/BaseJour, 0))</f>
        <v>0</v>
      </c>
      <c r="AC440" s="7">
        <f>IF(OR(W440="", W440&gt;Periode_Fin), "", IF(Y440&gt;0, Y440*AA440/BaseJour, 0))</f>
        <v>0</v>
      </c>
      <c r="AD440" s="7">
        <f>IF(AB440="","", AB440-AC440)</f>
        <v>0</v>
      </c>
    </row>
    <row r="441" spans="23:30">
      <c r="W441" s="4">
        <f>IF(W440="", "", W440+1)</f>
        <v>0</v>
      </c>
      <c r="X441" s="7">
        <f>IF(W441="", "", SUMIFS(Mov_Monts, Mov_Codes, Assoc_Sel, Mov_Dates, W441))</f>
        <v>0</v>
      </c>
      <c r="Y441" s="7">
        <f>IF(W440="","", Y440 + SUMIFS(Mov_Monts, Mov_Codes, Assoc_Sel, Mov_Dates, W441))</f>
        <v>0</v>
      </c>
      <c r="Z441" s="5">
        <f>IF(W441="", "", LOOKUP(W441, Cap_Debuts, Cap_Taux))</f>
        <v>0</v>
      </c>
      <c r="AA441" s="5">
        <f>IF(W441="", "", IF(Y441&gt;0, MIN(TauxContractuel, Z441), 0))</f>
        <v>0</v>
      </c>
      <c r="AB441" s="7">
        <f>IF(OR(W441="", W441&gt;Periode_Fin), "", IF(Y441&gt;0, Y441*TauxContractuel/BaseJour, 0))</f>
        <v>0</v>
      </c>
      <c r="AC441" s="7">
        <f>IF(OR(W441="", W441&gt;Periode_Fin), "", IF(Y441&gt;0, Y441*AA441/BaseJour, 0))</f>
        <v>0</v>
      </c>
      <c r="AD441" s="7">
        <f>IF(AB441="","", AB441-AC441)</f>
        <v>0</v>
      </c>
    </row>
    <row r="442" spans="23:30">
      <c r="W442" s="4">
        <f>IF(W441="", "", W441+1)</f>
        <v>0</v>
      </c>
      <c r="X442" s="7">
        <f>IF(W442="", "", SUMIFS(Mov_Monts, Mov_Codes, Assoc_Sel, Mov_Dates, W442))</f>
        <v>0</v>
      </c>
      <c r="Y442" s="7">
        <f>IF(W441="","", Y441 + SUMIFS(Mov_Monts, Mov_Codes, Assoc_Sel, Mov_Dates, W442))</f>
        <v>0</v>
      </c>
      <c r="Z442" s="5">
        <f>IF(W442="", "", LOOKUP(W442, Cap_Debuts, Cap_Taux))</f>
        <v>0</v>
      </c>
      <c r="AA442" s="5">
        <f>IF(W442="", "", IF(Y442&gt;0, MIN(TauxContractuel, Z442), 0))</f>
        <v>0</v>
      </c>
      <c r="AB442" s="7">
        <f>IF(OR(W442="", W442&gt;Periode_Fin), "", IF(Y442&gt;0, Y442*TauxContractuel/BaseJour, 0))</f>
        <v>0</v>
      </c>
      <c r="AC442" s="7">
        <f>IF(OR(W442="", W442&gt;Periode_Fin), "", IF(Y442&gt;0, Y442*AA442/BaseJour, 0))</f>
        <v>0</v>
      </c>
      <c r="AD442" s="7">
        <f>IF(AB442="","", AB442-AC442)</f>
        <v>0</v>
      </c>
    </row>
    <row r="443" spans="23:30">
      <c r="W443" s="4">
        <f>IF(W442="", "", W442+1)</f>
        <v>0</v>
      </c>
      <c r="X443" s="7">
        <f>IF(W443="", "", SUMIFS(Mov_Monts, Mov_Codes, Assoc_Sel, Mov_Dates, W443))</f>
        <v>0</v>
      </c>
      <c r="Y443" s="7">
        <f>IF(W442="","", Y442 + SUMIFS(Mov_Monts, Mov_Codes, Assoc_Sel, Mov_Dates, W443))</f>
        <v>0</v>
      </c>
      <c r="Z443" s="5">
        <f>IF(W443="", "", LOOKUP(W443, Cap_Debuts, Cap_Taux))</f>
        <v>0</v>
      </c>
      <c r="AA443" s="5">
        <f>IF(W443="", "", IF(Y443&gt;0, MIN(TauxContractuel, Z443), 0))</f>
        <v>0</v>
      </c>
      <c r="AB443" s="7">
        <f>IF(OR(W443="", W443&gt;Periode_Fin), "", IF(Y443&gt;0, Y443*TauxContractuel/BaseJour, 0))</f>
        <v>0</v>
      </c>
      <c r="AC443" s="7">
        <f>IF(OR(W443="", W443&gt;Periode_Fin), "", IF(Y443&gt;0, Y443*AA443/BaseJour, 0))</f>
        <v>0</v>
      </c>
      <c r="AD443" s="7">
        <f>IF(AB443="","", AB443-AC443)</f>
        <v>0</v>
      </c>
    </row>
    <row r="444" spans="23:30">
      <c r="W444" s="4">
        <f>IF(W443="", "", W443+1)</f>
        <v>0</v>
      </c>
      <c r="X444" s="7">
        <f>IF(W444="", "", SUMIFS(Mov_Monts, Mov_Codes, Assoc_Sel, Mov_Dates, W444))</f>
        <v>0</v>
      </c>
      <c r="Y444" s="7">
        <f>IF(W443="","", Y443 + SUMIFS(Mov_Monts, Mov_Codes, Assoc_Sel, Mov_Dates, W444))</f>
        <v>0</v>
      </c>
      <c r="Z444" s="5">
        <f>IF(W444="", "", LOOKUP(W444, Cap_Debuts, Cap_Taux))</f>
        <v>0</v>
      </c>
      <c r="AA444" s="5">
        <f>IF(W444="", "", IF(Y444&gt;0, MIN(TauxContractuel, Z444), 0))</f>
        <v>0</v>
      </c>
      <c r="AB444" s="7">
        <f>IF(OR(W444="", W444&gt;Periode_Fin), "", IF(Y444&gt;0, Y444*TauxContractuel/BaseJour, 0))</f>
        <v>0</v>
      </c>
      <c r="AC444" s="7">
        <f>IF(OR(W444="", W444&gt;Periode_Fin), "", IF(Y444&gt;0, Y444*AA444/BaseJour, 0))</f>
        <v>0</v>
      </c>
      <c r="AD444" s="7">
        <f>IF(AB444="","", AB444-AC444)</f>
        <v>0</v>
      </c>
    </row>
    <row r="445" spans="23:30">
      <c r="W445" s="4">
        <f>IF(W444="", "", W444+1)</f>
        <v>0</v>
      </c>
      <c r="X445" s="7">
        <f>IF(W445="", "", SUMIFS(Mov_Monts, Mov_Codes, Assoc_Sel, Mov_Dates, W445))</f>
        <v>0</v>
      </c>
      <c r="Y445" s="7">
        <f>IF(W444="","", Y444 + SUMIFS(Mov_Monts, Mov_Codes, Assoc_Sel, Mov_Dates, W445))</f>
        <v>0</v>
      </c>
      <c r="Z445" s="5">
        <f>IF(W445="", "", LOOKUP(W445, Cap_Debuts, Cap_Taux))</f>
        <v>0</v>
      </c>
      <c r="AA445" s="5">
        <f>IF(W445="", "", IF(Y445&gt;0, MIN(TauxContractuel, Z445), 0))</f>
        <v>0</v>
      </c>
      <c r="AB445" s="7">
        <f>IF(OR(W445="", W445&gt;Periode_Fin), "", IF(Y445&gt;0, Y445*TauxContractuel/BaseJour, 0))</f>
        <v>0</v>
      </c>
      <c r="AC445" s="7">
        <f>IF(OR(W445="", W445&gt;Periode_Fin), "", IF(Y445&gt;0, Y445*AA445/BaseJour, 0))</f>
        <v>0</v>
      </c>
      <c r="AD445" s="7">
        <f>IF(AB445="","", AB445-AC445)</f>
        <v>0</v>
      </c>
    </row>
    <row r="446" spans="23:30">
      <c r="W446" s="4">
        <f>IF(W445="", "", W445+1)</f>
        <v>0</v>
      </c>
      <c r="X446" s="7">
        <f>IF(W446="", "", SUMIFS(Mov_Monts, Mov_Codes, Assoc_Sel, Mov_Dates, W446))</f>
        <v>0</v>
      </c>
      <c r="Y446" s="7">
        <f>IF(W445="","", Y445 + SUMIFS(Mov_Monts, Mov_Codes, Assoc_Sel, Mov_Dates, W446))</f>
        <v>0</v>
      </c>
      <c r="Z446" s="5">
        <f>IF(W446="", "", LOOKUP(W446, Cap_Debuts, Cap_Taux))</f>
        <v>0</v>
      </c>
      <c r="AA446" s="5">
        <f>IF(W446="", "", IF(Y446&gt;0, MIN(TauxContractuel, Z446), 0))</f>
        <v>0</v>
      </c>
      <c r="AB446" s="7">
        <f>IF(OR(W446="", W446&gt;Periode_Fin), "", IF(Y446&gt;0, Y446*TauxContractuel/BaseJour, 0))</f>
        <v>0</v>
      </c>
      <c r="AC446" s="7">
        <f>IF(OR(W446="", W446&gt;Periode_Fin), "", IF(Y446&gt;0, Y446*AA446/BaseJour, 0))</f>
        <v>0</v>
      </c>
      <c r="AD446" s="7">
        <f>IF(AB446="","", AB446-AC446)</f>
        <v>0</v>
      </c>
    </row>
    <row r="447" spans="23:30">
      <c r="W447" s="4">
        <f>IF(W446="", "", W446+1)</f>
        <v>0</v>
      </c>
      <c r="X447" s="7">
        <f>IF(W447="", "", SUMIFS(Mov_Monts, Mov_Codes, Assoc_Sel, Mov_Dates, W447))</f>
        <v>0</v>
      </c>
      <c r="Y447" s="7">
        <f>IF(W446="","", Y446 + SUMIFS(Mov_Monts, Mov_Codes, Assoc_Sel, Mov_Dates, W447))</f>
        <v>0</v>
      </c>
      <c r="Z447" s="5">
        <f>IF(W447="", "", LOOKUP(W447, Cap_Debuts, Cap_Taux))</f>
        <v>0</v>
      </c>
      <c r="AA447" s="5">
        <f>IF(W447="", "", IF(Y447&gt;0, MIN(TauxContractuel, Z447), 0))</f>
        <v>0</v>
      </c>
      <c r="AB447" s="7">
        <f>IF(OR(W447="", W447&gt;Periode_Fin), "", IF(Y447&gt;0, Y447*TauxContractuel/BaseJour, 0))</f>
        <v>0</v>
      </c>
      <c r="AC447" s="7">
        <f>IF(OR(W447="", W447&gt;Periode_Fin), "", IF(Y447&gt;0, Y447*AA447/BaseJour, 0))</f>
        <v>0</v>
      </c>
      <c r="AD447" s="7">
        <f>IF(AB447="","", AB447-AC447)</f>
        <v>0</v>
      </c>
    </row>
    <row r="448" spans="23:30">
      <c r="W448" s="4">
        <f>IF(W447="", "", W447+1)</f>
        <v>0</v>
      </c>
      <c r="X448" s="7">
        <f>IF(W448="", "", SUMIFS(Mov_Monts, Mov_Codes, Assoc_Sel, Mov_Dates, W448))</f>
        <v>0</v>
      </c>
      <c r="Y448" s="7">
        <f>IF(W447="","", Y447 + SUMIFS(Mov_Monts, Mov_Codes, Assoc_Sel, Mov_Dates, W448))</f>
        <v>0</v>
      </c>
      <c r="Z448" s="5">
        <f>IF(W448="", "", LOOKUP(W448, Cap_Debuts, Cap_Taux))</f>
        <v>0</v>
      </c>
      <c r="AA448" s="5">
        <f>IF(W448="", "", IF(Y448&gt;0, MIN(TauxContractuel, Z448), 0))</f>
        <v>0</v>
      </c>
      <c r="AB448" s="7">
        <f>IF(OR(W448="", W448&gt;Periode_Fin), "", IF(Y448&gt;0, Y448*TauxContractuel/BaseJour, 0))</f>
        <v>0</v>
      </c>
      <c r="AC448" s="7">
        <f>IF(OR(W448="", W448&gt;Periode_Fin), "", IF(Y448&gt;0, Y448*AA448/BaseJour, 0))</f>
        <v>0</v>
      </c>
      <c r="AD448" s="7">
        <f>IF(AB448="","", AB448-AC448)</f>
        <v>0</v>
      </c>
    </row>
    <row r="449" spans="23:30">
      <c r="W449" s="4">
        <f>IF(W448="", "", W448+1)</f>
        <v>0</v>
      </c>
      <c r="X449" s="7">
        <f>IF(W449="", "", SUMIFS(Mov_Monts, Mov_Codes, Assoc_Sel, Mov_Dates, W449))</f>
        <v>0</v>
      </c>
      <c r="Y449" s="7">
        <f>IF(W448="","", Y448 + SUMIFS(Mov_Monts, Mov_Codes, Assoc_Sel, Mov_Dates, W449))</f>
        <v>0</v>
      </c>
      <c r="Z449" s="5">
        <f>IF(W449="", "", LOOKUP(W449, Cap_Debuts, Cap_Taux))</f>
        <v>0</v>
      </c>
      <c r="AA449" s="5">
        <f>IF(W449="", "", IF(Y449&gt;0, MIN(TauxContractuel, Z449), 0))</f>
        <v>0</v>
      </c>
      <c r="AB449" s="7">
        <f>IF(OR(W449="", W449&gt;Periode_Fin), "", IF(Y449&gt;0, Y449*TauxContractuel/BaseJour, 0))</f>
        <v>0</v>
      </c>
      <c r="AC449" s="7">
        <f>IF(OR(W449="", W449&gt;Periode_Fin), "", IF(Y449&gt;0, Y449*AA449/BaseJour, 0))</f>
        <v>0</v>
      </c>
      <c r="AD449" s="7">
        <f>IF(AB449="","", AB449-AC449)</f>
        <v>0</v>
      </c>
    </row>
    <row r="450" spans="23:30">
      <c r="W450" s="4">
        <f>IF(W449="", "", W449+1)</f>
        <v>0</v>
      </c>
      <c r="X450" s="7">
        <f>IF(W450="", "", SUMIFS(Mov_Monts, Mov_Codes, Assoc_Sel, Mov_Dates, W450))</f>
        <v>0</v>
      </c>
      <c r="Y450" s="7">
        <f>IF(W449="","", Y449 + SUMIFS(Mov_Monts, Mov_Codes, Assoc_Sel, Mov_Dates, W450))</f>
        <v>0</v>
      </c>
      <c r="Z450" s="5">
        <f>IF(W450="", "", LOOKUP(W450, Cap_Debuts, Cap_Taux))</f>
        <v>0</v>
      </c>
      <c r="AA450" s="5">
        <f>IF(W450="", "", IF(Y450&gt;0, MIN(TauxContractuel, Z450), 0))</f>
        <v>0</v>
      </c>
      <c r="AB450" s="7">
        <f>IF(OR(W450="", W450&gt;Periode_Fin), "", IF(Y450&gt;0, Y450*TauxContractuel/BaseJour, 0))</f>
        <v>0</v>
      </c>
      <c r="AC450" s="7">
        <f>IF(OR(W450="", W450&gt;Periode_Fin), "", IF(Y450&gt;0, Y450*AA450/BaseJour, 0))</f>
        <v>0</v>
      </c>
      <c r="AD450" s="7">
        <f>IF(AB450="","", AB450-AC450)</f>
        <v>0</v>
      </c>
    </row>
    <row r="451" spans="23:30">
      <c r="W451" s="4">
        <f>IF(W450="", "", W450+1)</f>
        <v>0</v>
      </c>
      <c r="X451" s="7">
        <f>IF(W451="", "", SUMIFS(Mov_Monts, Mov_Codes, Assoc_Sel, Mov_Dates, W451))</f>
        <v>0</v>
      </c>
      <c r="Y451" s="7">
        <f>IF(W450="","", Y450 + SUMIFS(Mov_Monts, Mov_Codes, Assoc_Sel, Mov_Dates, W451))</f>
        <v>0</v>
      </c>
      <c r="Z451" s="5">
        <f>IF(W451="", "", LOOKUP(W451, Cap_Debuts, Cap_Taux))</f>
        <v>0</v>
      </c>
      <c r="AA451" s="5">
        <f>IF(W451="", "", IF(Y451&gt;0, MIN(TauxContractuel, Z451), 0))</f>
        <v>0</v>
      </c>
      <c r="AB451" s="7">
        <f>IF(OR(W451="", W451&gt;Periode_Fin), "", IF(Y451&gt;0, Y451*TauxContractuel/BaseJour, 0))</f>
        <v>0</v>
      </c>
      <c r="AC451" s="7">
        <f>IF(OR(W451="", W451&gt;Periode_Fin), "", IF(Y451&gt;0, Y451*AA451/BaseJour, 0))</f>
        <v>0</v>
      </c>
      <c r="AD451" s="7">
        <f>IF(AB451="","", AB451-AC451)</f>
        <v>0</v>
      </c>
    </row>
    <row r="452" spans="23:30">
      <c r="W452" s="4">
        <f>IF(W451="", "", W451+1)</f>
        <v>0</v>
      </c>
      <c r="X452" s="7">
        <f>IF(W452="", "", SUMIFS(Mov_Monts, Mov_Codes, Assoc_Sel, Mov_Dates, W452))</f>
        <v>0</v>
      </c>
      <c r="Y452" s="7">
        <f>IF(W451="","", Y451 + SUMIFS(Mov_Monts, Mov_Codes, Assoc_Sel, Mov_Dates, W452))</f>
        <v>0</v>
      </c>
      <c r="Z452" s="5">
        <f>IF(W452="", "", LOOKUP(W452, Cap_Debuts, Cap_Taux))</f>
        <v>0</v>
      </c>
      <c r="AA452" s="5">
        <f>IF(W452="", "", IF(Y452&gt;0, MIN(TauxContractuel, Z452), 0))</f>
        <v>0</v>
      </c>
      <c r="AB452" s="7">
        <f>IF(OR(W452="", W452&gt;Periode_Fin), "", IF(Y452&gt;0, Y452*TauxContractuel/BaseJour, 0))</f>
        <v>0</v>
      </c>
      <c r="AC452" s="7">
        <f>IF(OR(W452="", W452&gt;Periode_Fin), "", IF(Y452&gt;0, Y452*AA452/BaseJour, 0))</f>
        <v>0</v>
      </c>
      <c r="AD452" s="7">
        <f>IF(AB452="","", AB452-AC452)</f>
        <v>0</v>
      </c>
    </row>
    <row r="453" spans="23:30">
      <c r="W453" s="4">
        <f>IF(W452="", "", W452+1)</f>
        <v>0</v>
      </c>
      <c r="X453" s="7">
        <f>IF(W453="", "", SUMIFS(Mov_Monts, Mov_Codes, Assoc_Sel, Mov_Dates, W453))</f>
        <v>0</v>
      </c>
      <c r="Y453" s="7">
        <f>IF(W452="","", Y452 + SUMIFS(Mov_Monts, Mov_Codes, Assoc_Sel, Mov_Dates, W453))</f>
        <v>0</v>
      </c>
      <c r="Z453" s="5">
        <f>IF(W453="", "", LOOKUP(W453, Cap_Debuts, Cap_Taux))</f>
        <v>0</v>
      </c>
      <c r="AA453" s="5">
        <f>IF(W453="", "", IF(Y453&gt;0, MIN(TauxContractuel, Z453), 0))</f>
        <v>0</v>
      </c>
      <c r="AB453" s="7">
        <f>IF(OR(W453="", W453&gt;Periode_Fin), "", IF(Y453&gt;0, Y453*TauxContractuel/BaseJour, 0))</f>
        <v>0</v>
      </c>
      <c r="AC453" s="7">
        <f>IF(OR(W453="", W453&gt;Periode_Fin), "", IF(Y453&gt;0, Y453*AA453/BaseJour, 0))</f>
        <v>0</v>
      </c>
      <c r="AD453" s="7">
        <f>IF(AB453="","", AB453-AC453)</f>
        <v>0</v>
      </c>
    </row>
    <row r="454" spans="23:30">
      <c r="W454" s="4">
        <f>IF(W453="", "", W453+1)</f>
        <v>0</v>
      </c>
      <c r="X454" s="7">
        <f>IF(W454="", "", SUMIFS(Mov_Monts, Mov_Codes, Assoc_Sel, Mov_Dates, W454))</f>
        <v>0</v>
      </c>
      <c r="Y454" s="7">
        <f>IF(W453="","", Y453 + SUMIFS(Mov_Monts, Mov_Codes, Assoc_Sel, Mov_Dates, W454))</f>
        <v>0</v>
      </c>
      <c r="Z454" s="5">
        <f>IF(W454="", "", LOOKUP(W454, Cap_Debuts, Cap_Taux))</f>
        <v>0</v>
      </c>
      <c r="AA454" s="5">
        <f>IF(W454="", "", IF(Y454&gt;0, MIN(TauxContractuel, Z454), 0))</f>
        <v>0</v>
      </c>
      <c r="AB454" s="7">
        <f>IF(OR(W454="", W454&gt;Periode_Fin), "", IF(Y454&gt;0, Y454*TauxContractuel/BaseJour, 0))</f>
        <v>0</v>
      </c>
      <c r="AC454" s="7">
        <f>IF(OR(W454="", W454&gt;Periode_Fin), "", IF(Y454&gt;0, Y454*AA454/BaseJour, 0))</f>
        <v>0</v>
      </c>
      <c r="AD454" s="7">
        <f>IF(AB454="","", AB454-AC454)</f>
        <v>0</v>
      </c>
    </row>
    <row r="455" spans="23:30">
      <c r="W455" s="4">
        <f>IF(W454="", "", W454+1)</f>
        <v>0</v>
      </c>
      <c r="X455" s="7">
        <f>IF(W455="", "", SUMIFS(Mov_Monts, Mov_Codes, Assoc_Sel, Mov_Dates, W455))</f>
        <v>0</v>
      </c>
      <c r="Y455" s="7">
        <f>IF(W454="","", Y454 + SUMIFS(Mov_Monts, Mov_Codes, Assoc_Sel, Mov_Dates, W455))</f>
        <v>0</v>
      </c>
      <c r="Z455" s="5">
        <f>IF(W455="", "", LOOKUP(W455, Cap_Debuts, Cap_Taux))</f>
        <v>0</v>
      </c>
      <c r="AA455" s="5">
        <f>IF(W455="", "", IF(Y455&gt;0, MIN(TauxContractuel, Z455), 0))</f>
        <v>0</v>
      </c>
      <c r="AB455" s="7">
        <f>IF(OR(W455="", W455&gt;Periode_Fin), "", IF(Y455&gt;0, Y455*TauxContractuel/BaseJour, 0))</f>
        <v>0</v>
      </c>
      <c r="AC455" s="7">
        <f>IF(OR(W455="", W455&gt;Periode_Fin), "", IF(Y455&gt;0, Y455*AA455/BaseJour, 0))</f>
        <v>0</v>
      </c>
      <c r="AD455" s="7">
        <f>IF(AB455="","", AB455-AC455)</f>
        <v>0</v>
      </c>
    </row>
    <row r="456" spans="23:30">
      <c r="W456" s="4">
        <f>IF(W455="", "", W455+1)</f>
        <v>0</v>
      </c>
      <c r="X456" s="7">
        <f>IF(W456="", "", SUMIFS(Mov_Monts, Mov_Codes, Assoc_Sel, Mov_Dates, W456))</f>
        <v>0</v>
      </c>
      <c r="Y456" s="7">
        <f>IF(W455="","", Y455 + SUMIFS(Mov_Monts, Mov_Codes, Assoc_Sel, Mov_Dates, W456))</f>
        <v>0</v>
      </c>
      <c r="Z456" s="5">
        <f>IF(W456="", "", LOOKUP(W456, Cap_Debuts, Cap_Taux))</f>
        <v>0</v>
      </c>
      <c r="AA456" s="5">
        <f>IF(W456="", "", IF(Y456&gt;0, MIN(TauxContractuel, Z456), 0))</f>
        <v>0</v>
      </c>
      <c r="AB456" s="7">
        <f>IF(OR(W456="", W456&gt;Periode_Fin), "", IF(Y456&gt;0, Y456*TauxContractuel/BaseJour, 0))</f>
        <v>0</v>
      </c>
      <c r="AC456" s="7">
        <f>IF(OR(W456="", W456&gt;Periode_Fin), "", IF(Y456&gt;0, Y456*AA456/BaseJour, 0))</f>
        <v>0</v>
      </c>
      <c r="AD456" s="7">
        <f>IF(AB456="","", AB456-AC456)</f>
        <v>0</v>
      </c>
    </row>
    <row r="457" spans="23:30">
      <c r="W457" s="4">
        <f>IF(W456="", "", W456+1)</f>
        <v>0</v>
      </c>
      <c r="X457" s="7">
        <f>IF(W457="", "", SUMIFS(Mov_Monts, Mov_Codes, Assoc_Sel, Mov_Dates, W457))</f>
        <v>0</v>
      </c>
      <c r="Y457" s="7">
        <f>IF(W456="","", Y456 + SUMIFS(Mov_Monts, Mov_Codes, Assoc_Sel, Mov_Dates, W457))</f>
        <v>0</v>
      </c>
      <c r="Z457" s="5">
        <f>IF(W457="", "", LOOKUP(W457, Cap_Debuts, Cap_Taux))</f>
        <v>0</v>
      </c>
      <c r="AA457" s="5">
        <f>IF(W457="", "", IF(Y457&gt;0, MIN(TauxContractuel, Z457), 0))</f>
        <v>0</v>
      </c>
      <c r="AB457" s="7">
        <f>IF(OR(W457="", W457&gt;Periode_Fin), "", IF(Y457&gt;0, Y457*TauxContractuel/BaseJour, 0))</f>
        <v>0</v>
      </c>
      <c r="AC457" s="7">
        <f>IF(OR(W457="", W457&gt;Periode_Fin), "", IF(Y457&gt;0, Y457*AA457/BaseJour, 0))</f>
        <v>0</v>
      </c>
      <c r="AD457" s="7">
        <f>IF(AB457="","", AB457-AC457)</f>
        <v>0</v>
      </c>
    </row>
    <row r="458" spans="23:30">
      <c r="W458" s="4">
        <f>IF(W457="", "", W457+1)</f>
        <v>0</v>
      </c>
      <c r="X458" s="7">
        <f>IF(W458="", "", SUMIFS(Mov_Monts, Mov_Codes, Assoc_Sel, Mov_Dates, W458))</f>
        <v>0</v>
      </c>
      <c r="Y458" s="7">
        <f>IF(W457="","", Y457 + SUMIFS(Mov_Monts, Mov_Codes, Assoc_Sel, Mov_Dates, W458))</f>
        <v>0</v>
      </c>
      <c r="Z458" s="5">
        <f>IF(W458="", "", LOOKUP(W458, Cap_Debuts, Cap_Taux))</f>
        <v>0</v>
      </c>
      <c r="AA458" s="5">
        <f>IF(W458="", "", IF(Y458&gt;0, MIN(TauxContractuel, Z458), 0))</f>
        <v>0</v>
      </c>
      <c r="AB458" s="7">
        <f>IF(OR(W458="", W458&gt;Periode_Fin), "", IF(Y458&gt;0, Y458*TauxContractuel/BaseJour, 0))</f>
        <v>0</v>
      </c>
      <c r="AC458" s="7">
        <f>IF(OR(W458="", W458&gt;Periode_Fin), "", IF(Y458&gt;0, Y458*AA458/BaseJour, 0))</f>
        <v>0</v>
      </c>
      <c r="AD458" s="7">
        <f>IF(AB458="","", AB458-AC458)</f>
        <v>0</v>
      </c>
    </row>
    <row r="459" spans="23:30">
      <c r="W459" s="4">
        <f>IF(W458="", "", W458+1)</f>
        <v>0</v>
      </c>
      <c r="X459" s="7">
        <f>IF(W459="", "", SUMIFS(Mov_Monts, Mov_Codes, Assoc_Sel, Mov_Dates, W459))</f>
        <v>0</v>
      </c>
      <c r="Y459" s="7">
        <f>IF(W458="","", Y458 + SUMIFS(Mov_Monts, Mov_Codes, Assoc_Sel, Mov_Dates, W459))</f>
        <v>0</v>
      </c>
      <c r="Z459" s="5">
        <f>IF(W459="", "", LOOKUP(W459, Cap_Debuts, Cap_Taux))</f>
        <v>0</v>
      </c>
      <c r="AA459" s="5">
        <f>IF(W459="", "", IF(Y459&gt;0, MIN(TauxContractuel, Z459), 0))</f>
        <v>0</v>
      </c>
      <c r="AB459" s="7">
        <f>IF(OR(W459="", W459&gt;Periode_Fin), "", IF(Y459&gt;0, Y459*TauxContractuel/BaseJour, 0))</f>
        <v>0</v>
      </c>
      <c r="AC459" s="7">
        <f>IF(OR(W459="", W459&gt;Periode_Fin), "", IF(Y459&gt;0, Y459*AA459/BaseJour, 0))</f>
        <v>0</v>
      </c>
      <c r="AD459" s="7">
        <f>IF(AB459="","", AB459-AC459)</f>
        <v>0</v>
      </c>
    </row>
    <row r="460" spans="23:30">
      <c r="W460" s="4">
        <f>IF(W459="", "", W459+1)</f>
        <v>0</v>
      </c>
      <c r="X460" s="7">
        <f>IF(W460="", "", SUMIFS(Mov_Monts, Mov_Codes, Assoc_Sel, Mov_Dates, W460))</f>
        <v>0</v>
      </c>
      <c r="Y460" s="7">
        <f>IF(W459="","", Y459 + SUMIFS(Mov_Monts, Mov_Codes, Assoc_Sel, Mov_Dates, W460))</f>
        <v>0</v>
      </c>
      <c r="Z460" s="5">
        <f>IF(W460="", "", LOOKUP(W460, Cap_Debuts, Cap_Taux))</f>
        <v>0</v>
      </c>
      <c r="AA460" s="5">
        <f>IF(W460="", "", IF(Y460&gt;0, MIN(TauxContractuel, Z460), 0))</f>
        <v>0</v>
      </c>
      <c r="AB460" s="7">
        <f>IF(OR(W460="", W460&gt;Periode_Fin), "", IF(Y460&gt;0, Y460*TauxContractuel/BaseJour, 0))</f>
        <v>0</v>
      </c>
      <c r="AC460" s="7">
        <f>IF(OR(W460="", W460&gt;Periode_Fin), "", IF(Y460&gt;0, Y460*AA460/BaseJour, 0))</f>
        <v>0</v>
      </c>
      <c r="AD460" s="7">
        <f>IF(AB460="","", AB460-AC460)</f>
        <v>0</v>
      </c>
    </row>
    <row r="461" spans="23:30">
      <c r="W461" s="4">
        <f>IF(W460="", "", W460+1)</f>
        <v>0</v>
      </c>
      <c r="X461" s="7">
        <f>IF(W461="", "", SUMIFS(Mov_Monts, Mov_Codes, Assoc_Sel, Mov_Dates, W461))</f>
        <v>0</v>
      </c>
      <c r="Y461" s="7">
        <f>IF(W460="","", Y460 + SUMIFS(Mov_Monts, Mov_Codes, Assoc_Sel, Mov_Dates, W461))</f>
        <v>0</v>
      </c>
      <c r="Z461" s="5">
        <f>IF(W461="", "", LOOKUP(W461, Cap_Debuts, Cap_Taux))</f>
        <v>0</v>
      </c>
      <c r="AA461" s="5">
        <f>IF(W461="", "", IF(Y461&gt;0, MIN(TauxContractuel, Z461), 0))</f>
        <v>0</v>
      </c>
      <c r="AB461" s="7">
        <f>IF(OR(W461="", W461&gt;Periode_Fin), "", IF(Y461&gt;0, Y461*TauxContractuel/BaseJour, 0))</f>
        <v>0</v>
      </c>
      <c r="AC461" s="7">
        <f>IF(OR(W461="", W461&gt;Periode_Fin), "", IF(Y461&gt;0, Y461*AA461/BaseJour, 0))</f>
        <v>0</v>
      </c>
      <c r="AD461" s="7">
        <f>IF(AB461="","", AB461-AC461)</f>
        <v>0</v>
      </c>
    </row>
    <row r="462" spans="23:30">
      <c r="W462" s="4">
        <f>IF(W461="", "", W461+1)</f>
        <v>0</v>
      </c>
      <c r="X462" s="7">
        <f>IF(W462="", "", SUMIFS(Mov_Monts, Mov_Codes, Assoc_Sel, Mov_Dates, W462))</f>
        <v>0</v>
      </c>
      <c r="Y462" s="7">
        <f>IF(W461="","", Y461 + SUMIFS(Mov_Monts, Mov_Codes, Assoc_Sel, Mov_Dates, W462))</f>
        <v>0</v>
      </c>
      <c r="Z462" s="5">
        <f>IF(W462="", "", LOOKUP(W462, Cap_Debuts, Cap_Taux))</f>
        <v>0</v>
      </c>
      <c r="AA462" s="5">
        <f>IF(W462="", "", IF(Y462&gt;0, MIN(TauxContractuel, Z462), 0))</f>
        <v>0</v>
      </c>
      <c r="AB462" s="7">
        <f>IF(OR(W462="", W462&gt;Periode_Fin), "", IF(Y462&gt;0, Y462*TauxContractuel/BaseJour, 0))</f>
        <v>0</v>
      </c>
      <c r="AC462" s="7">
        <f>IF(OR(W462="", W462&gt;Periode_Fin), "", IF(Y462&gt;0, Y462*AA462/BaseJour, 0))</f>
        <v>0</v>
      </c>
      <c r="AD462" s="7">
        <f>IF(AB462="","", AB462-AC462)</f>
        <v>0</v>
      </c>
    </row>
    <row r="463" spans="23:30">
      <c r="W463" s="4">
        <f>IF(W462="", "", W462+1)</f>
        <v>0</v>
      </c>
      <c r="X463" s="7">
        <f>IF(W463="", "", SUMIFS(Mov_Monts, Mov_Codes, Assoc_Sel, Mov_Dates, W463))</f>
        <v>0</v>
      </c>
      <c r="Y463" s="7">
        <f>IF(W462="","", Y462 + SUMIFS(Mov_Monts, Mov_Codes, Assoc_Sel, Mov_Dates, W463))</f>
        <v>0</v>
      </c>
      <c r="Z463" s="5">
        <f>IF(W463="", "", LOOKUP(W463, Cap_Debuts, Cap_Taux))</f>
        <v>0</v>
      </c>
      <c r="AA463" s="5">
        <f>IF(W463="", "", IF(Y463&gt;0, MIN(TauxContractuel, Z463), 0))</f>
        <v>0</v>
      </c>
      <c r="AB463" s="7">
        <f>IF(OR(W463="", W463&gt;Periode_Fin), "", IF(Y463&gt;0, Y463*TauxContractuel/BaseJour, 0))</f>
        <v>0</v>
      </c>
      <c r="AC463" s="7">
        <f>IF(OR(W463="", W463&gt;Periode_Fin), "", IF(Y463&gt;0, Y463*AA463/BaseJour, 0))</f>
        <v>0</v>
      </c>
      <c r="AD463" s="7">
        <f>IF(AB463="","", AB463-AC463)</f>
        <v>0</v>
      </c>
    </row>
    <row r="464" spans="23:30">
      <c r="W464" s="4">
        <f>IF(W463="", "", W463+1)</f>
        <v>0</v>
      </c>
      <c r="X464" s="7">
        <f>IF(W464="", "", SUMIFS(Mov_Monts, Mov_Codes, Assoc_Sel, Mov_Dates, W464))</f>
        <v>0</v>
      </c>
      <c r="Y464" s="7">
        <f>IF(W463="","", Y463 + SUMIFS(Mov_Monts, Mov_Codes, Assoc_Sel, Mov_Dates, W464))</f>
        <v>0</v>
      </c>
      <c r="Z464" s="5">
        <f>IF(W464="", "", LOOKUP(W464, Cap_Debuts, Cap_Taux))</f>
        <v>0</v>
      </c>
      <c r="AA464" s="5">
        <f>IF(W464="", "", IF(Y464&gt;0, MIN(TauxContractuel, Z464), 0))</f>
        <v>0</v>
      </c>
      <c r="AB464" s="7">
        <f>IF(OR(W464="", W464&gt;Periode_Fin), "", IF(Y464&gt;0, Y464*TauxContractuel/BaseJour, 0))</f>
        <v>0</v>
      </c>
      <c r="AC464" s="7">
        <f>IF(OR(W464="", W464&gt;Periode_Fin), "", IF(Y464&gt;0, Y464*AA464/BaseJour, 0))</f>
        <v>0</v>
      </c>
      <c r="AD464" s="7">
        <f>IF(AB464="","", AB464-AC464)</f>
        <v>0</v>
      </c>
    </row>
    <row r="465" spans="23:30">
      <c r="W465" s="4">
        <f>IF(W464="", "", W464+1)</f>
        <v>0</v>
      </c>
      <c r="X465" s="7">
        <f>IF(W465="", "", SUMIFS(Mov_Monts, Mov_Codes, Assoc_Sel, Mov_Dates, W465))</f>
        <v>0</v>
      </c>
      <c r="Y465" s="7">
        <f>IF(W464="","", Y464 + SUMIFS(Mov_Monts, Mov_Codes, Assoc_Sel, Mov_Dates, W465))</f>
        <v>0</v>
      </c>
      <c r="Z465" s="5">
        <f>IF(W465="", "", LOOKUP(W465, Cap_Debuts, Cap_Taux))</f>
        <v>0</v>
      </c>
      <c r="AA465" s="5">
        <f>IF(W465="", "", IF(Y465&gt;0, MIN(TauxContractuel, Z465), 0))</f>
        <v>0</v>
      </c>
      <c r="AB465" s="7">
        <f>IF(OR(W465="", W465&gt;Periode_Fin), "", IF(Y465&gt;0, Y465*TauxContractuel/BaseJour, 0))</f>
        <v>0</v>
      </c>
      <c r="AC465" s="7">
        <f>IF(OR(W465="", W465&gt;Periode_Fin), "", IF(Y465&gt;0, Y465*AA465/BaseJour, 0))</f>
        <v>0</v>
      </c>
      <c r="AD465" s="7">
        <f>IF(AB465="","", AB465-AC465)</f>
        <v>0</v>
      </c>
    </row>
    <row r="466" spans="23:30">
      <c r="W466" s="4">
        <f>IF(W465="", "", W465+1)</f>
        <v>0</v>
      </c>
      <c r="X466" s="7">
        <f>IF(W466="", "", SUMIFS(Mov_Monts, Mov_Codes, Assoc_Sel, Mov_Dates, W466))</f>
        <v>0</v>
      </c>
      <c r="Y466" s="7">
        <f>IF(W465="","", Y465 + SUMIFS(Mov_Monts, Mov_Codes, Assoc_Sel, Mov_Dates, W466))</f>
        <v>0</v>
      </c>
      <c r="Z466" s="5">
        <f>IF(W466="", "", LOOKUP(W466, Cap_Debuts, Cap_Taux))</f>
        <v>0</v>
      </c>
      <c r="AA466" s="5">
        <f>IF(W466="", "", IF(Y466&gt;0, MIN(TauxContractuel, Z466), 0))</f>
        <v>0</v>
      </c>
      <c r="AB466" s="7">
        <f>IF(OR(W466="", W466&gt;Periode_Fin), "", IF(Y466&gt;0, Y466*TauxContractuel/BaseJour, 0))</f>
        <v>0</v>
      </c>
      <c r="AC466" s="7">
        <f>IF(OR(W466="", W466&gt;Periode_Fin), "", IF(Y466&gt;0, Y466*AA466/BaseJour, 0))</f>
        <v>0</v>
      </c>
      <c r="AD466" s="7">
        <f>IF(AB466="","", AB466-AC466)</f>
        <v>0</v>
      </c>
    </row>
    <row r="467" spans="23:30">
      <c r="W467" s="4">
        <f>IF(W466="", "", W466+1)</f>
        <v>0</v>
      </c>
      <c r="X467" s="7">
        <f>IF(W467="", "", SUMIFS(Mov_Monts, Mov_Codes, Assoc_Sel, Mov_Dates, W467))</f>
        <v>0</v>
      </c>
      <c r="Y467" s="7">
        <f>IF(W466="","", Y466 + SUMIFS(Mov_Monts, Mov_Codes, Assoc_Sel, Mov_Dates, W467))</f>
        <v>0</v>
      </c>
      <c r="Z467" s="5">
        <f>IF(W467="", "", LOOKUP(W467, Cap_Debuts, Cap_Taux))</f>
        <v>0</v>
      </c>
      <c r="AA467" s="5">
        <f>IF(W467="", "", IF(Y467&gt;0, MIN(TauxContractuel, Z467), 0))</f>
        <v>0</v>
      </c>
      <c r="AB467" s="7">
        <f>IF(OR(W467="", W467&gt;Periode_Fin), "", IF(Y467&gt;0, Y467*TauxContractuel/BaseJour, 0))</f>
        <v>0</v>
      </c>
      <c r="AC467" s="7">
        <f>IF(OR(W467="", W467&gt;Periode_Fin), "", IF(Y467&gt;0, Y467*AA467/BaseJour, 0))</f>
        <v>0</v>
      </c>
      <c r="AD467" s="7">
        <f>IF(AB467="","", AB467-AC467)</f>
        <v>0</v>
      </c>
    </row>
    <row r="468" spans="23:30">
      <c r="W468" s="4">
        <f>IF(W467="", "", W467+1)</f>
        <v>0</v>
      </c>
      <c r="X468" s="7">
        <f>IF(W468="", "", SUMIFS(Mov_Monts, Mov_Codes, Assoc_Sel, Mov_Dates, W468))</f>
        <v>0</v>
      </c>
      <c r="Y468" s="7">
        <f>IF(W467="","", Y467 + SUMIFS(Mov_Monts, Mov_Codes, Assoc_Sel, Mov_Dates, W468))</f>
        <v>0</v>
      </c>
      <c r="Z468" s="5">
        <f>IF(W468="", "", LOOKUP(W468, Cap_Debuts, Cap_Taux))</f>
        <v>0</v>
      </c>
      <c r="AA468" s="5">
        <f>IF(W468="", "", IF(Y468&gt;0, MIN(TauxContractuel, Z468), 0))</f>
        <v>0</v>
      </c>
      <c r="AB468" s="7">
        <f>IF(OR(W468="", W468&gt;Periode_Fin), "", IF(Y468&gt;0, Y468*TauxContractuel/BaseJour, 0))</f>
        <v>0</v>
      </c>
      <c r="AC468" s="7">
        <f>IF(OR(W468="", W468&gt;Periode_Fin), "", IF(Y468&gt;0, Y468*AA468/BaseJour, 0))</f>
        <v>0</v>
      </c>
      <c r="AD468" s="7">
        <f>IF(AB468="","", AB468-AC468)</f>
        <v>0</v>
      </c>
    </row>
    <row r="469" spans="23:30">
      <c r="W469" s="4">
        <f>IF(W468="", "", W468+1)</f>
        <v>0</v>
      </c>
      <c r="X469" s="7">
        <f>IF(W469="", "", SUMIFS(Mov_Monts, Mov_Codes, Assoc_Sel, Mov_Dates, W469))</f>
        <v>0</v>
      </c>
      <c r="Y469" s="7">
        <f>IF(W468="","", Y468 + SUMIFS(Mov_Monts, Mov_Codes, Assoc_Sel, Mov_Dates, W469))</f>
        <v>0</v>
      </c>
      <c r="Z469" s="5">
        <f>IF(W469="", "", LOOKUP(W469, Cap_Debuts, Cap_Taux))</f>
        <v>0</v>
      </c>
      <c r="AA469" s="5">
        <f>IF(W469="", "", IF(Y469&gt;0, MIN(TauxContractuel, Z469), 0))</f>
        <v>0</v>
      </c>
      <c r="AB469" s="7">
        <f>IF(OR(W469="", W469&gt;Periode_Fin), "", IF(Y469&gt;0, Y469*TauxContractuel/BaseJour, 0))</f>
        <v>0</v>
      </c>
      <c r="AC469" s="7">
        <f>IF(OR(W469="", W469&gt;Periode_Fin), "", IF(Y469&gt;0, Y469*AA469/BaseJour, 0))</f>
        <v>0</v>
      </c>
      <c r="AD469" s="7">
        <f>IF(AB469="","", AB469-AC469)</f>
        <v>0</v>
      </c>
    </row>
    <row r="470" spans="23:30">
      <c r="W470" s="4">
        <f>IF(W469="", "", W469+1)</f>
        <v>0</v>
      </c>
      <c r="X470" s="7">
        <f>IF(W470="", "", SUMIFS(Mov_Monts, Mov_Codes, Assoc_Sel, Mov_Dates, W470))</f>
        <v>0</v>
      </c>
      <c r="Y470" s="7">
        <f>IF(W469="","", Y469 + SUMIFS(Mov_Monts, Mov_Codes, Assoc_Sel, Mov_Dates, W470))</f>
        <v>0</v>
      </c>
      <c r="Z470" s="5">
        <f>IF(W470="", "", LOOKUP(W470, Cap_Debuts, Cap_Taux))</f>
        <v>0</v>
      </c>
      <c r="AA470" s="5">
        <f>IF(W470="", "", IF(Y470&gt;0, MIN(TauxContractuel, Z470), 0))</f>
        <v>0</v>
      </c>
      <c r="AB470" s="7">
        <f>IF(OR(W470="", W470&gt;Periode_Fin), "", IF(Y470&gt;0, Y470*TauxContractuel/BaseJour, 0))</f>
        <v>0</v>
      </c>
      <c r="AC470" s="7">
        <f>IF(OR(W470="", W470&gt;Periode_Fin), "", IF(Y470&gt;0, Y470*AA470/BaseJour, 0))</f>
        <v>0</v>
      </c>
      <c r="AD470" s="7">
        <f>IF(AB470="","", AB470-AC470)</f>
        <v>0</v>
      </c>
    </row>
    <row r="471" spans="23:30">
      <c r="W471" s="4">
        <f>IF(W470="", "", W470+1)</f>
        <v>0</v>
      </c>
      <c r="X471" s="7">
        <f>IF(W471="", "", SUMIFS(Mov_Monts, Mov_Codes, Assoc_Sel, Mov_Dates, W471))</f>
        <v>0</v>
      </c>
      <c r="Y471" s="7">
        <f>IF(W470="","", Y470 + SUMIFS(Mov_Monts, Mov_Codes, Assoc_Sel, Mov_Dates, W471))</f>
        <v>0</v>
      </c>
      <c r="Z471" s="5">
        <f>IF(W471="", "", LOOKUP(W471, Cap_Debuts, Cap_Taux))</f>
        <v>0</v>
      </c>
      <c r="AA471" s="5">
        <f>IF(W471="", "", IF(Y471&gt;0, MIN(TauxContractuel, Z471), 0))</f>
        <v>0</v>
      </c>
      <c r="AB471" s="7">
        <f>IF(OR(W471="", W471&gt;Periode_Fin), "", IF(Y471&gt;0, Y471*TauxContractuel/BaseJour, 0))</f>
        <v>0</v>
      </c>
      <c r="AC471" s="7">
        <f>IF(OR(W471="", W471&gt;Periode_Fin), "", IF(Y471&gt;0, Y471*AA471/BaseJour, 0))</f>
        <v>0</v>
      </c>
      <c r="AD471" s="7">
        <f>IF(AB471="","", AB471-AC471)</f>
        <v>0</v>
      </c>
    </row>
    <row r="472" spans="23:30">
      <c r="W472" s="4">
        <f>IF(W471="", "", W471+1)</f>
        <v>0</v>
      </c>
      <c r="X472" s="7">
        <f>IF(W472="", "", SUMIFS(Mov_Monts, Mov_Codes, Assoc_Sel, Mov_Dates, W472))</f>
        <v>0</v>
      </c>
      <c r="Y472" s="7">
        <f>IF(W471="","", Y471 + SUMIFS(Mov_Monts, Mov_Codes, Assoc_Sel, Mov_Dates, W472))</f>
        <v>0</v>
      </c>
      <c r="Z472" s="5">
        <f>IF(W472="", "", LOOKUP(W472, Cap_Debuts, Cap_Taux))</f>
        <v>0</v>
      </c>
      <c r="AA472" s="5">
        <f>IF(W472="", "", IF(Y472&gt;0, MIN(TauxContractuel, Z472), 0))</f>
        <v>0</v>
      </c>
      <c r="AB472" s="7">
        <f>IF(OR(W472="", W472&gt;Periode_Fin), "", IF(Y472&gt;0, Y472*TauxContractuel/BaseJour, 0))</f>
        <v>0</v>
      </c>
      <c r="AC472" s="7">
        <f>IF(OR(W472="", W472&gt;Periode_Fin), "", IF(Y472&gt;0, Y472*AA472/BaseJour, 0))</f>
        <v>0</v>
      </c>
      <c r="AD472" s="7">
        <f>IF(AB472="","", AB472-AC472)</f>
        <v>0</v>
      </c>
    </row>
    <row r="473" spans="23:30">
      <c r="W473" s="4">
        <f>IF(W472="", "", W472+1)</f>
        <v>0</v>
      </c>
      <c r="X473" s="7">
        <f>IF(W473="", "", SUMIFS(Mov_Monts, Mov_Codes, Assoc_Sel, Mov_Dates, W473))</f>
        <v>0</v>
      </c>
      <c r="Y473" s="7">
        <f>IF(W472="","", Y472 + SUMIFS(Mov_Monts, Mov_Codes, Assoc_Sel, Mov_Dates, W473))</f>
        <v>0</v>
      </c>
      <c r="Z473" s="5">
        <f>IF(W473="", "", LOOKUP(W473, Cap_Debuts, Cap_Taux))</f>
        <v>0</v>
      </c>
      <c r="AA473" s="5">
        <f>IF(W473="", "", IF(Y473&gt;0, MIN(TauxContractuel, Z473), 0))</f>
        <v>0</v>
      </c>
      <c r="AB473" s="7">
        <f>IF(OR(W473="", W473&gt;Periode_Fin), "", IF(Y473&gt;0, Y473*TauxContractuel/BaseJour, 0))</f>
        <v>0</v>
      </c>
      <c r="AC473" s="7">
        <f>IF(OR(W473="", W473&gt;Periode_Fin), "", IF(Y473&gt;0, Y473*AA473/BaseJour, 0))</f>
        <v>0</v>
      </c>
      <c r="AD473" s="7">
        <f>IF(AB473="","", AB473-AC473)</f>
        <v>0</v>
      </c>
    </row>
    <row r="474" spans="23:30">
      <c r="W474" s="4">
        <f>IF(W473="", "", W473+1)</f>
        <v>0</v>
      </c>
      <c r="X474" s="7">
        <f>IF(W474="", "", SUMIFS(Mov_Monts, Mov_Codes, Assoc_Sel, Mov_Dates, W474))</f>
        <v>0</v>
      </c>
      <c r="Y474" s="7">
        <f>IF(W473="","", Y473 + SUMIFS(Mov_Monts, Mov_Codes, Assoc_Sel, Mov_Dates, W474))</f>
        <v>0</v>
      </c>
      <c r="Z474" s="5">
        <f>IF(W474="", "", LOOKUP(W474, Cap_Debuts, Cap_Taux))</f>
        <v>0</v>
      </c>
      <c r="AA474" s="5">
        <f>IF(W474="", "", IF(Y474&gt;0, MIN(TauxContractuel, Z474), 0))</f>
        <v>0</v>
      </c>
      <c r="AB474" s="7">
        <f>IF(OR(W474="", W474&gt;Periode_Fin), "", IF(Y474&gt;0, Y474*TauxContractuel/BaseJour, 0))</f>
        <v>0</v>
      </c>
      <c r="AC474" s="7">
        <f>IF(OR(W474="", W474&gt;Periode_Fin), "", IF(Y474&gt;0, Y474*AA474/BaseJour, 0))</f>
        <v>0</v>
      </c>
      <c r="AD474" s="7">
        <f>IF(AB474="","", AB474-AC474)</f>
        <v>0</v>
      </c>
    </row>
    <row r="475" spans="23:30">
      <c r="W475" s="4">
        <f>IF(W474="", "", W474+1)</f>
        <v>0</v>
      </c>
      <c r="X475" s="7">
        <f>IF(W475="", "", SUMIFS(Mov_Monts, Mov_Codes, Assoc_Sel, Mov_Dates, W475))</f>
        <v>0</v>
      </c>
      <c r="Y475" s="7">
        <f>IF(W474="","", Y474 + SUMIFS(Mov_Monts, Mov_Codes, Assoc_Sel, Mov_Dates, W475))</f>
        <v>0</v>
      </c>
      <c r="Z475" s="5">
        <f>IF(W475="", "", LOOKUP(W475, Cap_Debuts, Cap_Taux))</f>
        <v>0</v>
      </c>
      <c r="AA475" s="5">
        <f>IF(W475="", "", IF(Y475&gt;0, MIN(TauxContractuel, Z475), 0))</f>
        <v>0</v>
      </c>
      <c r="AB475" s="7">
        <f>IF(OR(W475="", W475&gt;Periode_Fin), "", IF(Y475&gt;0, Y475*TauxContractuel/BaseJour, 0))</f>
        <v>0</v>
      </c>
      <c r="AC475" s="7">
        <f>IF(OR(W475="", W475&gt;Periode_Fin), "", IF(Y475&gt;0, Y475*AA475/BaseJour, 0))</f>
        <v>0</v>
      </c>
      <c r="AD475" s="7">
        <f>IF(AB475="","", AB475-AC475)</f>
        <v>0</v>
      </c>
    </row>
    <row r="476" spans="23:30">
      <c r="W476" s="4">
        <f>IF(W475="", "", W475+1)</f>
        <v>0</v>
      </c>
      <c r="X476" s="7">
        <f>IF(W476="", "", SUMIFS(Mov_Monts, Mov_Codes, Assoc_Sel, Mov_Dates, W476))</f>
        <v>0</v>
      </c>
      <c r="Y476" s="7">
        <f>IF(W475="","", Y475 + SUMIFS(Mov_Monts, Mov_Codes, Assoc_Sel, Mov_Dates, W476))</f>
        <v>0</v>
      </c>
      <c r="Z476" s="5">
        <f>IF(W476="", "", LOOKUP(W476, Cap_Debuts, Cap_Taux))</f>
        <v>0</v>
      </c>
      <c r="AA476" s="5">
        <f>IF(W476="", "", IF(Y476&gt;0, MIN(TauxContractuel, Z476), 0))</f>
        <v>0</v>
      </c>
      <c r="AB476" s="7">
        <f>IF(OR(W476="", W476&gt;Periode_Fin), "", IF(Y476&gt;0, Y476*TauxContractuel/BaseJour, 0))</f>
        <v>0</v>
      </c>
      <c r="AC476" s="7">
        <f>IF(OR(W476="", W476&gt;Periode_Fin), "", IF(Y476&gt;0, Y476*AA476/BaseJour, 0))</f>
        <v>0</v>
      </c>
      <c r="AD476" s="7">
        <f>IF(AB476="","", AB476-AC476)</f>
        <v>0</v>
      </c>
    </row>
    <row r="477" spans="23:30">
      <c r="W477" s="4">
        <f>IF(W476="", "", W476+1)</f>
        <v>0</v>
      </c>
      <c r="X477" s="7">
        <f>IF(W477="", "", SUMIFS(Mov_Monts, Mov_Codes, Assoc_Sel, Mov_Dates, W477))</f>
        <v>0</v>
      </c>
      <c r="Y477" s="7">
        <f>IF(W476="","", Y476 + SUMIFS(Mov_Monts, Mov_Codes, Assoc_Sel, Mov_Dates, W477))</f>
        <v>0</v>
      </c>
      <c r="Z477" s="5">
        <f>IF(W477="", "", LOOKUP(W477, Cap_Debuts, Cap_Taux))</f>
        <v>0</v>
      </c>
      <c r="AA477" s="5">
        <f>IF(W477="", "", IF(Y477&gt;0, MIN(TauxContractuel, Z477), 0))</f>
        <v>0</v>
      </c>
      <c r="AB477" s="7">
        <f>IF(OR(W477="", W477&gt;Periode_Fin), "", IF(Y477&gt;0, Y477*TauxContractuel/BaseJour, 0))</f>
        <v>0</v>
      </c>
      <c r="AC477" s="7">
        <f>IF(OR(W477="", W477&gt;Periode_Fin), "", IF(Y477&gt;0, Y477*AA477/BaseJour, 0))</f>
        <v>0</v>
      </c>
      <c r="AD477" s="7">
        <f>IF(AB477="","", AB477-AC477)</f>
        <v>0</v>
      </c>
    </row>
    <row r="478" spans="23:30">
      <c r="W478" s="4">
        <f>IF(W477="", "", W477+1)</f>
        <v>0</v>
      </c>
      <c r="X478" s="7">
        <f>IF(W478="", "", SUMIFS(Mov_Monts, Mov_Codes, Assoc_Sel, Mov_Dates, W478))</f>
        <v>0</v>
      </c>
      <c r="Y478" s="7">
        <f>IF(W477="","", Y477 + SUMIFS(Mov_Monts, Mov_Codes, Assoc_Sel, Mov_Dates, W478))</f>
        <v>0</v>
      </c>
      <c r="Z478" s="5">
        <f>IF(W478="", "", LOOKUP(W478, Cap_Debuts, Cap_Taux))</f>
        <v>0</v>
      </c>
      <c r="AA478" s="5">
        <f>IF(W478="", "", IF(Y478&gt;0, MIN(TauxContractuel, Z478), 0))</f>
        <v>0</v>
      </c>
      <c r="AB478" s="7">
        <f>IF(OR(W478="", W478&gt;Periode_Fin), "", IF(Y478&gt;0, Y478*TauxContractuel/BaseJour, 0))</f>
        <v>0</v>
      </c>
      <c r="AC478" s="7">
        <f>IF(OR(W478="", W478&gt;Periode_Fin), "", IF(Y478&gt;0, Y478*AA478/BaseJour, 0))</f>
        <v>0</v>
      </c>
      <c r="AD478" s="7">
        <f>IF(AB478="","", AB478-AC478)</f>
        <v>0</v>
      </c>
    </row>
    <row r="479" spans="23:30">
      <c r="W479" s="4">
        <f>IF(W478="", "", W478+1)</f>
        <v>0</v>
      </c>
      <c r="X479" s="7">
        <f>IF(W479="", "", SUMIFS(Mov_Monts, Mov_Codes, Assoc_Sel, Mov_Dates, W479))</f>
        <v>0</v>
      </c>
      <c r="Y479" s="7">
        <f>IF(W478="","", Y478 + SUMIFS(Mov_Monts, Mov_Codes, Assoc_Sel, Mov_Dates, W479))</f>
        <v>0</v>
      </c>
      <c r="Z479" s="5">
        <f>IF(W479="", "", LOOKUP(W479, Cap_Debuts, Cap_Taux))</f>
        <v>0</v>
      </c>
      <c r="AA479" s="5">
        <f>IF(W479="", "", IF(Y479&gt;0, MIN(TauxContractuel, Z479), 0))</f>
        <v>0</v>
      </c>
      <c r="AB479" s="7">
        <f>IF(OR(W479="", W479&gt;Periode_Fin), "", IF(Y479&gt;0, Y479*TauxContractuel/BaseJour, 0))</f>
        <v>0</v>
      </c>
      <c r="AC479" s="7">
        <f>IF(OR(W479="", W479&gt;Periode_Fin), "", IF(Y479&gt;0, Y479*AA479/BaseJour, 0))</f>
        <v>0</v>
      </c>
      <c r="AD479" s="7">
        <f>IF(AB479="","", AB479-AC479)</f>
        <v>0</v>
      </c>
    </row>
    <row r="480" spans="23:30">
      <c r="W480" s="4">
        <f>IF(W479="", "", W479+1)</f>
        <v>0</v>
      </c>
      <c r="X480" s="7">
        <f>IF(W480="", "", SUMIFS(Mov_Monts, Mov_Codes, Assoc_Sel, Mov_Dates, W480))</f>
        <v>0</v>
      </c>
      <c r="Y480" s="7">
        <f>IF(W479="","", Y479 + SUMIFS(Mov_Monts, Mov_Codes, Assoc_Sel, Mov_Dates, W480))</f>
        <v>0</v>
      </c>
      <c r="Z480" s="5">
        <f>IF(W480="", "", LOOKUP(W480, Cap_Debuts, Cap_Taux))</f>
        <v>0</v>
      </c>
      <c r="AA480" s="5">
        <f>IF(W480="", "", IF(Y480&gt;0, MIN(TauxContractuel, Z480), 0))</f>
        <v>0</v>
      </c>
      <c r="AB480" s="7">
        <f>IF(OR(W480="", W480&gt;Periode_Fin), "", IF(Y480&gt;0, Y480*TauxContractuel/BaseJour, 0))</f>
        <v>0</v>
      </c>
      <c r="AC480" s="7">
        <f>IF(OR(W480="", W480&gt;Periode_Fin), "", IF(Y480&gt;0, Y480*AA480/BaseJour, 0))</f>
        <v>0</v>
      </c>
      <c r="AD480" s="7">
        <f>IF(AB480="","", AB480-AC480)</f>
        <v>0</v>
      </c>
    </row>
    <row r="481" spans="23:30">
      <c r="W481" s="4">
        <f>IF(W480="", "", W480+1)</f>
        <v>0</v>
      </c>
      <c r="X481" s="7">
        <f>IF(W481="", "", SUMIFS(Mov_Monts, Mov_Codes, Assoc_Sel, Mov_Dates, W481))</f>
        <v>0</v>
      </c>
      <c r="Y481" s="7">
        <f>IF(W480="","", Y480 + SUMIFS(Mov_Monts, Mov_Codes, Assoc_Sel, Mov_Dates, W481))</f>
        <v>0</v>
      </c>
      <c r="Z481" s="5">
        <f>IF(W481="", "", LOOKUP(W481, Cap_Debuts, Cap_Taux))</f>
        <v>0</v>
      </c>
      <c r="AA481" s="5">
        <f>IF(W481="", "", IF(Y481&gt;0, MIN(TauxContractuel, Z481), 0))</f>
        <v>0</v>
      </c>
      <c r="AB481" s="7">
        <f>IF(OR(W481="", W481&gt;Periode_Fin), "", IF(Y481&gt;0, Y481*TauxContractuel/BaseJour, 0))</f>
        <v>0</v>
      </c>
      <c r="AC481" s="7">
        <f>IF(OR(W481="", W481&gt;Periode_Fin), "", IF(Y481&gt;0, Y481*AA481/BaseJour, 0))</f>
        <v>0</v>
      </c>
      <c r="AD481" s="7">
        <f>IF(AB481="","", AB481-AC481)</f>
        <v>0</v>
      </c>
    </row>
    <row r="482" spans="23:30">
      <c r="W482" s="4">
        <f>IF(W481="", "", W481+1)</f>
        <v>0</v>
      </c>
      <c r="X482" s="7">
        <f>IF(W482="", "", SUMIFS(Mov_Monts, Mov_Codes, Assoc_Sel, Mov_Dates, W482))</f>
        <v>0</v>
      </c>
      <c r="Y482" s="7">
        <f>IF(W481="","", Y481 + SUMIFS(Mov_Monts, Mov_Codes, Assoc_Sel, Mov_Dates, W482))</f>
        <v>0</v>
      </c>
      <c r="Z482" s="5">
        <f>IF(W482="", "", LOOKUP(W482, Cap_Debuts, Cap_Taux))</f>
        <v>0</v>
      </c>
      <c r="AA482" s="5">
        <f>IF(W482="", "", IF(Y482&gt;0, MIN(TauxContractuel, Z482), 0))</f>
        <v>0</v>
      </c>
      <c r="AB482" s="7">
        <f>IF(OR(W482="", W482&gt;Periode_Fin), "", IF(Y482&gt;0, Y482*TauxContractuel/BaseJour, 0))</f>
        <v>0</v>
      </c>
      <c r="AC482" s="7">
        <f>IF(OR(W482="", W482&gt;Periode_Fin), "", IF(Y482&gt;0, Y482*AA482/BaseJour, 0))</f>
        <v>0</v>
      </c>
      <c r="AD482" s="7">
        <f>IF(AB482="","", AB482-AC482)</f>
        <v>0</v>
      </c>
    </row>
    <row r="483" spans="23:30">
      <c r="W483" s="4">
        <f>IF(W482="", "", W482+1)</f>
        <v>0</v>
      </c>
      <c r="X483" s="7">
        <f>IF(W483="", "", SUMIFS(Mov_Monts, Mov_Codes, Assoc_Sel, Mov_Dates, W483))</f>
        <v>0</v>
      </c>
      <c r="Y483" s="7">
        <f>IF(W482="","", Y482 + SUMIFS(Mov_Monts, Mov_Codes, Assoc_Sel, Mov_Dates, W483))</f>
        <v>0</v>
      </c>
      <c r="Z483" s="5">
        <f>IF(W483="", "", LOOKUP(W483, Cap_Debuts, Cap_Taux))</f>
        <v>0</v>
      </c>
      <c r="AA483" s="5">
        <f>IF(W483="", "", IF(Y483&gt;0, MIN(TauxContractuel, Z483), 0))</f>
        <v>0</v>
      </c>
      <c r="AB483" s="7">
        <f>IF(OR(W483="", W483&gt;Periode_Fin), "", IF(Y483&gt;0, Y483*TauxContractuel/BaseJour, 0))</f>
        <v>0</v>
      </c>
      <c r="AC483" s="7">
        <f>IF(OR(W483="", W483&gt;Periode_Fin), "", IF(Y483&gt;0, Y483*AA483/BaseJour, 0))</f>
        <v>0</v>
      </c>
      <c r="AD483" s="7">
        <f>IF(AB483="","", AB483-AC483)</f>
        <v>0</v>
      </c>
    </row>
    <row r="484" spans="23:30">
      <c r="W484" s="4">
        <f>IF(W483="", "", W483+1)</f>
        <v>0</v>
      </c>
      <c r="X484" s="7">
        <f>IF(W484="", "", SUMIFS(Mov_Monts, Mov_Codes, Assoc_Sel, Mov_Dates, W484))</f>
        <v>0</v>
      </c>
      <c r="Y484" s="7">
        <f>IF(W483="","", Y483 + SUMIFS(Mov_Monts, Mov_Codes, Assoc_Sel, Mov_Dates, W484))</f>
        <v>0</v>
      </c>
      <c r="Z484" s="5">
        <f>IF(W484="", "", LOOKUP(W484, Cap_Debuts, Cap_Taux))</f>
        <v>0</v>
      </c>
      <c r="AA484" s="5">
        <f>IF(W484="", "", IF(Y484&gt;0, MIN(TauxContractuel, Z484), 0))</f>
        <v>0</v>
      </c>
      <c r="AB484" s="7">
        <f>IF(OR(W484="", W484&gt;Periode_Fin), "", IF(Y484&gt;0, Y484*TauxContractuel/BaseJour, 0))</f>
        <v>0</v>
      </c>
      <c r="AC484" s="7">
        <f>IF(OR(W484="", W484&gt;Periode_Fin), "", IF(Y484&gt;0, Y484*AA484/BaseJour, 0))</f>
        <v>0</v>
      </c>
      <c r="AD484" s="7">
        <f>IF(AB484="","", AB484-AC484)</f>
        <v>0</v>
      </c>
    </row>
    <row r="485" spans="23:30">
      <c r="W485" s="4">
        <f>IF(W484="", "", W484+1)</f>
        <v>0</v>
      </c>
      <c r="X485" s="7">
        <f>IF(W485="", "", SUMIFS(Mov_Monts, Mov_Codes, Assoc_Sel, Mov_Dates, W485))</f>
        <v>0</v>
      </c>
      <c r="Y485" s="7">
        <f>IF(W484="","", Y484 + SUMIFS(Mov_Monts, Mov_Codes, Assoc_Sel, Mov_Dates, W485))</f>
        <v>0</v>
      </c>
      <c r="Z485" s="5">
        <f>IF(W485="", "", LOOKUP(W485, Cap_Debuts, Cap_Taux))</f>
        <v>0</v>
      </c>
      <c r="AA485" s="5">
        <f>IF(W485="", "", IF(Y485&gt;0, MIN(TauxContractuel, Z485), 0))</f>
        <v>0</v>
      </c>
      <c r="AB485" s="7">
        <f>IF(OR(W485="", W485&gt;Periode_Fin), "", IF(Y485&gt;0, Y485*TauxContractuel/BaseJour, 0))</f>
        <v>0</v>
      </c>
      <c r="AC485" s="7">
        <f>IF(OR(W485="", W485&gt;Periode_Fin), "", IF(Y485&gt;0, Y485*AA485/BaseJour, 0))</f>
        <v>0</v>
      </c>
      <c r="AD485" s="7">
        <f>IF(AB485="","", AB485-AC485)</f>
        <v>0</v>
      </c>
    </row>
    <row r="486" spans="23:30">
      <c r="W486" s="4">
        <f>IF(W485="", "", W485+1)</f>
        <v>0</v>
      </c>
      <c r="X486" s="7">
        <f>IF(W486="", "", SUMIFS(Mov_Monts, Mov_Codes, Assoc_Sel, Mov_Dates, W486))</f>
        <v>0</v>
      </c>
      <c r="Y486" s="7">
        <f>IF(W485="","", Y485 + SUMIFS(Mov_Monts, Mov_Codes, Assoc_Sel, Mov_Dates, W486))</f>
        <v>0</v>
      </c>
      <c r="Z486" s="5">
        <f>IF(W486="", "", LOOKUP(W486, Cap_Debuts, Cap_Taux))</f>
        <v>0</v>
      </c>
      <c r="AA486" s="5">
        <f>IF(W486="", "", IF(Y486&gt;0, MIN(TauxContractuel, Z486), 0))</f>
        <v>0</v>
      </c>
      <c r="AB486" s="7">
        <f>IF(OR(W486="", W486&gt;Periode_Fin), "", IF(Y486&gt;0, Y486*TauxContractuel/BaseJour, 0))</f>
        <v>0</v>
      </c>
      <c r="AC486" s="7">
        <f>IF(OR(W486="", W486&gt;Periode_Fin), "", IF(Y486&gt;0, Y486*AA486/BaseJour, 0))</f>
        <v>0</v>
      </c>
      <c r="AD486" s="7">
        <f>IF(AB486="","", AB486-AC486)</f>
        <v>0</v>
      </c>
    </row>
    <row r="487" spans="23:30">
      <c r="W487" s="4">
        <f>IF(W486="", "", W486+1)</f>
        <v>0</v>
      </c>
      <c r="X487" s="7">
        <f>IF(W487="", "", SUMIFS(Mov_Monts, Mov_Codes, Assoc_Sel, Mov_Dates, W487))</f>
        <v>0</v>
      </c>
      <c r="Y487" s="7">
        <f>IF(W486="","", Y486 + SUMIFS(Mov_Monts, Mov_Codes, Assoc_Sel, Mov_Dates, W487))</f>
        <v>0</v>
      </c>
      <c r="Z487" s="5">
        <f>IF(W487="", "", LOOKUP(W487, Cap_Debuts, Cap_Taux))</f>
        <v>0</v>
      </c>
      <c r="AA487" s="5">
        <f>IF(W487="", "", IF(Y487&gt;0, MIN(TauxContractuel, Z487), 0))</f>
        <v>0</v>
      </c>
      <c r="AB487" s="7">
        <f>IF(OR(W487="", W487&gt;Periode_Fin), "", IF(Y487&gt;0, Y487*TauxContractuel/BaseJour, 0))</f>
        <v>0</v>
      </c>
      <c r="AC487" s="7">
        <f>IF(OR(W487="", W487&gt;Periode_Fin), "", IF(Y487&gt;0, Y487*AA487/BaseJour, 0))</f>
        <v>0</v>
      </c>
      <c r="AD487" s="7">
        <f>IF(AB487="","", AB487-AC487)</f>
        <v>0</v>
      </c>
    </row>
    <row r="488" spans="23:30">
      <c r="W488" s="4">
        <f>IF(W487="", "", W487+1)</f>
        <v>0</v>
      </c>
      <c r="X488" s="7">
        <f>IF(W488="", "", SUMIFS(Mov_Monts, Mov_Codes, Assoc_Sel, Mov_Dates, W488))</f>
        <v>0</v>
      </c>
      <c r="Y488" s="7">
        <f>IF(W487="","", Y487 + SUMIFS(Mov_Monts, Mov_Codes, Assoc_Sel, Mov_Dates, W488))</f>
        <v>0</v>
      </c>
      <c r="Z488" s="5">
        <f>IF(W488="", "", LOOKUP(W488, Cap_Debuts, Cap_Taux))</f>
        <v>0</v>
      </c>
      <c r="AA488" s="5">
        <f>IF(W488="", "", IF(Y488&gt;0, MIN(TauxContractuel, Z488), 0))</f>
        <v>0</v>
      </c>
      <c r="AB488" s="7">
        <f>IF(OR(W488="", W488&gt;Periode_Fin), "", IF(Y488&gt;0, Y488*TauxContractuel/BaseJour, 0))</f>
        <v>0</v>
      </c>
      <c r="AC488" s="7">
        <f>IF(OR(W488="", W488&gt;Periode_Fin), "", IF(Y488&gt;0, Y488*AA488/BaseJour, 0))</f>
        <v>0</v>
      </c>
      <c r="AD488" s="7">
        <f>IF(AB488="","", AB488-AC488)</f>
        <v>0</v>
      </c>
    </row>
    <row r="489" spans="23:30">
      <c r="W489" s="4">
        <f>IF(W488="", "", W488+1)</f>
        <v>0</v>
      </c>
      <c r="X489" s="7">
        <f>IF(W489="", "", SUMIFS(Mov_Monts, Mov_Codes, Assoc_Sel, Mov_Dates, W489))</f>
        <v>0</v>
      </c>
      <c r="Y489" s="7">
        <f>IF(W488="","", Y488 + SUMIFS(Mov_Monts, Mov_Codes, Assoc_Sel, Mov_Dates, W489))</f>
        <v>0</v>
      </c>
      <c r="Z489" s="5">
        <f>IF(W489="", "", LOOKUP(W489, Cap_Debuts, Cap_Taux))</f>
        <v>0</v>
      </c>
      <c r="AA489" s="5">
        <f>IF(W489="", "", IF(Y489&gt;0, MIN(TauxContractuel, Z489), 0))</f>
        <v>0</v>
      </c>
      <c r="AB489" s="7">
        <f>IF(OR(W489="", W489&gt;Periode_Fin), "", IF(Y489&gt;0, Y489*TauxContractuel/BaseJour, 0))</f>
        <v>0</v>
      </c>
      <c r="AC489" s="7">
        <f>IF(OR(W489="", W489&gt;Periode_Fin), "", IF(Y489&gt;0, Y489*AA489/BaseJour, 0))</f>
        <v>0</v>
      </c>
      <c r="AD489" s="7">
        <f>IF(AB489="","", AB489-AC489)</f>
        <v>0</v>
      </c>
    </row>
    <row r="490" spans="23:30">
      <c r="W490" s="4">
        <f>IF(W489="", "", W489+1)</f>
        <v>0</v>
      </c>
      <c r="X490" s="7">
        <f>IF(W490="", "", SUMIFS(Mov_Monts, Mov_Codes, Assoc_Sel, Mov_Dates, W490))</f>
        <v>0</v>
      </c>
      <c r="Y490" s="7">
        <f>IF(W489="","", Y489 + SUMIFS(Mov_Monts, Mov_Codes, Assoc_Sel, Mov_Dates, W490))</f>
        <v>0</v>
      </c>
      <c r="Z490" s="5">
        <f>IF(W490="", "", LOOKUP(W490, Cap_Debuts, Cap_Taux))</f>
        <v>0</v>
      </c>
      <c r="AA490" s="5">
        <f>IF(W490="", "", IF(Y490&gt;0, MIN(TauxContractuel, Z490), 0))</f>
        <v>0</v>
      </c>
      <c r="AB490" s="7">
        <f>IF(OR(W490="", W490&gt;Periode_Fin), "", IF(Y490&gt;0, Y490*TauxContractuel/BaseJour, 0))</f>
        <v>0</v>
      </c>
      <c r="AC490" s="7">
        <f>IF(OR(W490="", W490&gt;Periode_Fin), "", IF(Y490&gt;0, Y490*AA490/BaseJour, 0))</f>
        <v>0</v>
      </c>
      <c r="AD490" s="7">
        <f>IF(AB490="","", AB490-AC490)</f>
        <v>0</v>
      </c>
    </row>
    <row r="491" spans="23:30">
      <c r="W491" s="4">
        <f>IF(W490="", "", W490+1)</f>
        <v>0</v>
      </c>
      <c r="X491" s="7">
        <f>IF(W491="", "", SUMIFS(Mov_Monts, Mov_Codes, Assoc_Sel, Mov_Dates, W491))</f>
        <v>0</v>
      </c>
      <c r="Y491" s="7">
        <f>IF(W490="","", Y490 + SUMIFS(Mov_Monts, Mov_Codes, Assoc_Sel, Mov_Dates, W491))</f>
        <v>0</v>
      </c>
      <c r="Z491" s="5">
        <f>IF(W491="", "", LOOKUP(W491, Cap_Debuts, Cap_Taux))</f>
        <v>0</v>
      </c>
      <c r="AA491" s="5">
        <f>IF(W491="", "", IF(Y491&gt;0, MIN(TauxContractuel, Z491), 0))</f>
        <v>0</v>
      </c>
      <c r="AB491" s="7">
        <f>IF(OR(W491="", W491&gt;Periode_Fin), "", IF(Y491&gt;0, Y491*TauxContractuel/BaseJour, 0))</f>
        <v>0</v>
      </c>
      <c r="AC491" s="7">
        <f>IF(OR(W491="", W491&gt;Periode_Fin), "", IF(Y491&gt;0, Y491*AA491/BaseJour, 0))</f>
        <v>0</v>
      </c>
      <c r="AD491" s="7">
        <f>IF(AB491="","", AB491-AC491)</f>
        <v>0</v>
      </c>
    </row>
    <row r="492" spans="23:30">
      <c r="W492" s="4">
        <f>IF(W491="", "", W491+1)</f>
        <v>0</v>
      </c>
      <c r="X492" s="7">
        <f>IF(W492="", "", SUMIFS(Mov_Monts, Mov_Codes, Assoc_Sel, Mov_Dates, W492))</f>
        <v>0</v>
      </c>
      <c r="Y492" s="7">
        <f>IF(W491="","", Y491 + SUMIFS(Mov_Monts, Mov_Codes, Assoc_Sel, Mov_Dates, W492))</f>
        <v>0</v>
      </c>
      <c r="Z492" s="5">
        <f>IF(W492="", "", LOOKUP(W492, Cap_Debuts, Cap_Taux))</f>
        <v>0</v>
      </c>
      <c r="AA492" s="5">
        <f>IF(W492="", "", IF(Y492&gt;0, MIN(TauxContractuel, Z492), 0))</f>
        <v>0</v>
      </c>
      <c r="AB492" s="7">
        <f>IF(OR(W492="", W492&gt;Periode_Fin), "", IF(Y492&gt;0, Y492*TauxContractuel/BaseJour, 0))</f>
        <v>0</v>
      </c>
      <c r="AC492" s="7">
        <f>IF(OR(W492="", W492&gt;Periode_Fin), "", IF(Y492&gt;0, Y492*AA492/BaseJour, 0))</f>
        <v>0</v>
      </c>
      <c r="AD492" s="7">
        <f>IF(AB492="","", AB492-AC492)</f>
        <v>0</v>
      </c>
    </row>
    <row r="493" spans="23:30">
      <c r="W493" s="4">
        <f>IF(W492="", "", W492+1)</f>
        <v>0</v>
      </c>
      <c r="X493" s="7">
        <f>IF(W493="", "", SUMIFS(Mov_Monts, Mov_Codes, Assoc_Sel, Mov_Dates, W493))</f>
        <v>0</v>
      </c>
      <c r="Y493" s="7">
        <f>IF(W492="","", Y492 + SUMIFS(Mov_Monts, Mov_Codes, Assoc_Sel, Mov_Dates, W493))</f>
        <v>0</v>
      </c>
      <c r="Z493" s="5">
        <f>IF(W493="", "", LOOKUP(W493, Cap_Debuts, Cap_Taux))</f>
        <v>0</v>
      </c>
      <c r="AA493" s="5">
        <f>IF(W493="", "", IF(Y493&gt;0, MIN(TauxContractuel, Z493), 0))</f>
        <v>0</v>
      </c>
      <c r="AB493" s="7">
        <f>IF(OR(W493="", W493&gt;Periode_Fin), "", IF(Y493&gt;0, Y493*TauxContractuel/BaseJour, 0))</f>
        <v>0</v>
      </c>
      <c r="AC493" s="7">
        <f>IF(OR(W493="", W493&gt;Periode_Fin), "", IF(Y493&gt;0, Y493*AA493/BaseJour, 0))</f>
        <v>0</v>
      </c>
      <c r="AD493" s="7">
        <f>IF(AB493="","", AB493-AC493)</f>
        <v>0</v>
      </c>
    </row>
    <row r="494" spans="23:30">
      <c r="W494" s="4">
        <f>IF(W493="", "", W493+1)</f>
        <v>0</v>
      </c>
      <c r="X494" s="7">
        <f>IF(W494="", "", SUMIFS(Mov_Monts, Mov_Codes, Assoc_Sel, Mov_Dates, W494))</f>
        <v>0</v>
      </c>
      <c r="Y494" s="7">
        <f>IF(W493="","", Y493 + SUMIFS(Mov_Monts, Mov_Codes, Assoc_Sel, Mov_Dates, W494))</f>
        <v>0</v>
      </c>
      <c r="Z494" s="5">
        <f>IF(W494="", "", LOOKUP(W494, Cap_Debuts, Cap_Taux))</f>
        <v>0</v>
      </c>
      <c r="AA494" s="5">
        <f>IF(W494="", "", IF(Y494&gt;0, MIN(TauxContractuel, Z494), 0))</f>
        <v>0</v>
      </c>
      <c r="AB494" s="7">
        <f>IF(OR(W494="", W494&gt;Periode_Fin), "", IF(Y494&gt;0, Y494*TauxContractuel/BaseJour, 0))</f>
        <v>0</v>
      </c>
      <c r="AC494" s="7">
        <f>IF(OR(W494="", W494&gt;Periode_Fin), "", IF(Y494&gt;0, Y494*AA494/BaseJour, 0))</f>
        <v>0</v>
      </c>
      <c r="AD494" s="7">
        <f>IF(AB494="","", AB494-AC494)</f>
        <v>0</v>
      </c>
    </row>
    <row r="495" spans="23:30">
      <c r="W495" s="4">
        <f>IF(W494="", "", W494+1)</f>
        <v>0</v>
      </c>
      <c r="X495" s="7">
        <f>IF(W495="", "", SUMIFS(Mov_Monts, Mov_Codes, Assoc_Sel, Mov_Dates, W495))</f>
        <v>0</v>
      </c>
      <c r="Y495" s="7">
        <f>IF(W494="","", Y494 + SUMIFS(Mov_Monts, Mov_Codes, Assoc_Sel, Mov_Dates, W495))</f>
        <v>0</v>
      </c>
      <c r="Z495" s="5">
        <f>IF(W495="", "", LOOKUP(W495, Cap_Debuts, Cap_Taux))</f>
        <v>0</v>
      </c>
      <c r="AA495" s="5">
        <f>IF(W495="", "", IF(Y495&gt;0, MIN(TauxContractuel, Z495), 0))</f>
        <v>0</v>
      </c>
      <c r="AB495" s="7">
        <f>IF(OR(W495="", W495&gt;Periode_Fin), "", IF(Y495&gt;0, Y495*TauxContractuel/BaseJour, 0))</f>
        <v>0</v>
      </c>
      <c r="AC495" s="7">
        <f>IF(OR(W495="", W495&gt;Periode_Fin), "", IF(Y495&gt;0, Y495*AA495/BaseJour, 0))</f>
        <v>0</v>
      </c>
      <c r="AD495" s="7">
        <f>IF(AB495="","", AB495-AC495)</f>
        <v>0</v>
      </c>
    </row>
    <row r="496" spans="23:30">
      <c r="W496" s="4">
        <f>IF(W495="", "", W495+1)</f>
        <v>0</v>
      </c>
      <c r="X496" s="7">
        <f>IF(W496="", "", SUMIFS(Mov_Monts, Mov_Codes, Assoc_Sel, Mov_Dates, W496))</f>
        <v>0</v>
      </c>
      <c r="Y496" s="7">
        <f>IF(W495="","", Y495 + SUMIFS(Mov_Monts, Mov_Codes, Assoc_Sel, Mov_Dates, W496))</f>
        <v>0</v>
      </c>
      <c r="Z496" s="5">
        <f>IF(W496="", "", LOOKUP(W496, Cap_Debuts, Cap_Taux))</f>
        <v>0</v>
      </c>
      <c r="AA496" s="5">
        <f>IF(W496="", "", IF(Y496&gt;0, MIN(TauxContractuel, Z496), 0))</f>
        <v>0</v>
      </c>
      <c r="AB496" s="7">
        <f>IF(OR(W496="", W496&gt;Periode_Fin), "", IF(Y496&gt;0, Y496*TauxContractuel/BaseJour, 0))</f>
        <v>0</v>
      </c>
      <c r="AC496" s="7">
        <f>IF(OR(W496="", W496&gt;Periode_Fin), "", IF(Y496&gt;0, Y496*AA496/BaseJour, 0))</f>
        <v>0</v>
      </c>
      <c r="AD496" s="7">
        <f>IF(AB496="","", AB496-AC496)</f>
        <v>0</v>
      </c>
    </row>
    <row r="497" spans="23:30">
      <c r="W497" s="4">
        <f>IF(W496="", "", W496+1)</f>
        <v>0</v>
      </c>
      <c r="X497" s="7">
        <f>IF(W497="", "", SUMIFS(Mov_Monts, Mov_Codes, Assoc_Sel, Mov_Dates, W497))</f>
        <v>0</v>
      </c>
      <c r="Y497" s="7">
        <f>IF(W496="","", Y496 + SUMIFS(Mov_Monts, Mov_Codes, Assoc_Sel, Mov_Dates, W497))</f>
        <v>0</v>
      </c>
      <c r="Z497" s="5">
        <f>IF(W497="", "", LOOKUP(W497, Cap_Debuts, Cap_Taux))</f>
        <v>0</v>
      </c>
      <c r="AA497" s="5">
        <f>IF(W497="", "", IF(Y497&gt;0, MIN(TauxContractuel, Z497), 0))</f>
        <v>0</v>
      </c>
      <c r="AB497" s="7">
        <f>IF(OR(W497="", W497&gt;Periode_Fin), "", IF(Y497&gt;0, Y497*TauxContractuel/BaseJour, 0))</f>
        <v>0</v>
      </c>
      <c r="AC497" s="7">
        <f>IF(OR(W497="", W497&gt;Periode_Fin), "", IF(Y497&gt;0, Y497*AA497/BaseJour, 0))</f>
        <v>0</v>
      </c>
      <c r="AD497" s="7">
        <f>IF(AB497="","", AB497-AC497)</f>
        <v>0</v>
      </c>
    </row>
    <row r="498" spans="23:30">
      <c r="W498" s="4">
        <f>IF(W497="", "", W497+1)</f>
        <v>0</v>
      </c>
      <c r="X498" s="7">
        <f>IF(W498="", "", SUMIFS(Mov_Monts, Mov_Codes, Assoc_Sel, Mov_Dates, W498))</f>
        <v>0</v>
      </c>
      <c r="Y498" s="7">
        <f>IF(W497="","", Y497 + SUMIFS(Mov_Monts, Mov_Codes, Assoc_Sel, Mov_Dates, W498))</f>
        <v>0</v>
      </c>
      <c r="Z498" s="5">
        <f>IF(W498="", "", LOOKUP(W498, Cap_Debuts, Cap_Taux))</f>
        <v>0</v>
      </c>
      <c r="AA498" s="5">
        <f>IF(W498="", "", IF(Y498&gt;0, MIN(TauxContractuel, Z498), 0))</f>
        <v>0</v>
      </c>
      <c r="AB498" s="7">
        <f>IF(OR(W498="", W498&gt;Periode_Fin), "", IF(Y498&gt;0, Y498*TauxContractuel/BaseJour, 0))</f>
        <v>0</v>
      </c>
      <c r="AC498" s="7">
        <f>IF(OR(W498="", W498&gt;Periode_Fin), "", IF(Y498&gt;0, Y498*AA498/BaseJour, 0))</f>
        <v>0</v>
      </c>
      <c r="AD498" s="7">
        <f>IF(AB498="","", AB498-AC498)</f>
        <v>0</v>
      </c>
    </row>
    <row r="499" spans="23:30">
      <c r="W499" s="4">
        <f>IF(W498="", "", W498+1)</f>
        <v>0</v>
      </c>
      <c r="X499" s="7">
        <f>IF(W499="", "", SUMIFS(Mov_Monts, Mov_Codes, Assoc_Sel, Mov_Dates, W499))</f>
        <v>0</v>
      </c>
      <c r="Y499" s="7">
        <f>IF(W498="","", Y498 + SUMIFS(Mov_Monts, Mov_Codes, Assoc_Sel, Mov_Dates, W499))</f>
        <v>0</v>
      </c>
      <c r="Z499" s="5">
        <f>IF(W499="", "", LOOKUP(W499, Cap_Debuts, Cap_Taux))</f>
        <v>0</v>
      </c>
      <c r="AA499" s="5">
        <f>IF(W499="", "", IF(Y499&gt;0, MIN(TauxContractuel, Z499), 0))</f>
        <v>0</v>
      </c>
      <c r="AB499" s="7">
        <f>IF(OR(W499="", W499&gt;Periode_Fin), "", IF(Y499&gt;0, Y499*TauxContractuel/BaseJour, 0))</f>
        <v>0</v>
      </c>
      <c r="AC499" s="7">
        <f>IF(OR(W499="", W499&gt;Periode_Fin), "", IF(Y499&gt;0, Y499*AA499/BaseJour, 0))</f>
        <v>0</v>
      </c>
      <c r="AD499" s="7">
        <f>IF(AB499="","", AB499-AC499)</f>
        <v>0</v>
      </c>
    </row>
    <row r="500" spans="23:30">
      <c r="W500" s="4">
        <f>IF(W499="", "", W499+1)</f>
        <v>0</v>
      </c>
      <c r="X500" s="7">
        <f>IF(W500="", "", SUMIFS(Mov_Monts, Mov_Codes, Assoc_Sel, Mov_Dates, W500))</f>
        <v>0</v>
      </c>
      <c r="Y500" s="7">
        <f>IF(W499="","", Y499 + SUMIFS(Mov_Monts, Mov_Codes, Assoc_Sel, Mov_Dates, W500))</f>
        <v>0</v>
      </c>
      <c r="Z500" s="5">
        <f>IF(W500="", "", LOOKUP(W500, Cap_Debuts, Cap_Taux))</f>
        <v>0</v>
      </c>
      <c r="AA500" s="5">
        <f>IF(W500="", "", IF(Y500&gt;0, MIN(TauxContractuel, Z500), 0))</f>
        <v>0</v>
      </c>
      <c r="AB500" s="7">
        <f>IF(OR(W500="", W500&gt;Periode_Fin), "", IF(Y500&gt;0, Y500*TauxContractuel/BaseJour, 0))</f>
        <v>0</v>
      </c>
      <c r="AC500" s="7">
        <f>IF(OR(W500="", W500&gt;Periode_Fin), "", IF(Y500&gt;0, Y500*AA500/BaseJour, 0))</f>
        <v>0</v>
      </c>
      <c r="AD500" s="7">
        <f>IF(AB500="","", AB500-AC500)</f>
        <v>0</v>
      </c>
    </row>
    <row r="501" spans="23:30">
      <c r="W501" s="4">
        <f>IF(W500="", "", W500+1)</f>
        <v>0</v>
      </c>
      <c r="X501" s="7">
        <f>IF(W501="", "", SUMIFS(Mov_Monts, Mov_Codes, Assoc_Sel, Mov_Dates, W501))</f>
        <v>0</v>
      </c>
      <c r="Y501" s="7">
        <f>IF(W500="","", Y500 + SUMIFS(Mov_Monts, Mov_Codes, Assoc_Sel, Mov_Dates, W501))</f>
        <v>0</v>
      </c>
      <c r="Z501" s="5">
        <f>IF(W501="", "", LOOKUP(W501, Cap_Debuts, Cap_Taux))</f>
        <v>0</v>
      </c>
      <c r="AA501" s="5">
        <f>IF(W501="", "", IF(Y501&gt;0, MIN(TauxContractuel, Z501), 0))</f>
        <v>0</v>
      </c>
      <c r="AB501" s="7">
        <f>IF(OR(W501="", W501&gt;Periode_Fin), "", IF(Y501&gt;0, Y501*TauxContractuel/BaseJour, 0))</f>
        <v>0</v>
      </c>
      <c r="AC501" s="7">
        <f>IF(OR(W501="", W501&gt;Periode_Fin), "", IF(Y501&gt;0, Y501*AA501/BaseJour, 0))</f>
        <v>0</v>
      </c>
      <c r="AD501" s="7">
        <f>IF(AB501="","", AB501-AC501)</f>
        <v>0</v>
      </c>
    </row>
    <row r="502" spans="23:30">
      <c r="W502" s="4">
        <f>IF(W501="", "", W501+1)</f>
        <v>0</v>
      </c>
      <c r="X502" s="7">
        <f>IF(W502="", "", SUMIFS(Mov_Monts, Mov_Codes, Assoc_Sel, Mov_Dates, W502))</f>
        <v>0</v>
      </c>
      <c r="Y502" s="7">
        <f>IF(W501="","", Y501 + SUMIFS(Mov_Monts, Mov_Codes, Assoc_Sel, Mov_Dates, W502))</f>
        <v>0</v>
      </c>
      <c r="Z502" s="5">
        <f>IF(W502="", "", LOOKUP(W502, Cap_Debuts, Cap_Taux))</f>
        <v>0</v>
      </c>
      <c r="AA502" s="5">
        <f>IF(W502="", "", IF(Y502&gt;0, MIN(TauxContractuel, Z502), 0))</f>
        <v>0</v>
      </c>
      <c r="AB502" s="7">
        <f>IF(OR(W502="", W502&gt;Periode_Fin), "", IF(Y502&gt;0, Y502*TauxContractuel/BaseJour, 0))</f>
        <v>0</v>
      </c>
      <c r="AC502" s="7">
        <f>IF(OR(W502="", W502&gt;Periode_Fin), "", IF(Y502&gt;0, Y502*AA502/BaseJour, 0))</f>
        <v>0</v>
      </c>
      <c r="AD502" s="7">
        <f>IF(AB502="","", AB502-AC502)</f>
        <v>0</v>
      </c>
    </row>
    <row r="503" spans="23:30">
      <c r="W503" s="4">
        <f>IF(W502="", "", W502+1)</f>
        <v>0</v>
      </c>
      <c r="X503" s="7">
        <f>IF(W503="", "", SUMIFS(Mov_Monts, Mov_Codes, Assoc_Sel, Mov_Dates, W503))</f>
        <v>0</v>
      </c>
      <c r="Y503" s="7">
        <f>IF(W502="","", Y502 + SUMIFS(Mov_Monts, Mov_Codes, Assoc_Sel, Mov_Dates, W503))</f>
        <v>0</v>
      </c>
      <c r="Z503" s="5">
        <f>IF(W503="", "", LOOKUP(W503, Cap_Debuts, Cap_Taux))</f>
        <v>0</v>
      </c>
      <c r="AA503" s="5">
        <f>IF(W503="", "", IF(Y503&gt;0, MIN(TauxContractuel, Z503), 0))</f>
        <v>0</v>
      </c>
      <c r="AB503" s="7">
        <f>IF(OR(W503="", W503&gt;Periode_Fin), "", IF(Y503&gt;0, Y503*TauxContractuel/BaseJour, 0))</f>
        <v>0</v>
      </c>
      <c r="AC503" s="7">
        <f>IF(OR(W503="", W503&gt;Periode_Fin), "", IF(Y503&gt;0, Y503*AA503/BaseJour, 0))</f>
        <v>0</v>
      </c>
      <c r="AD503" s="7">
        <f>IF(AB503="","", AB503-AC503)</f>
        <v>0</v>
      </c>
    </row>
    <row r="504" spans="23:30">
      <c r="W504" s="4">
        <f>IF(W503="", "", W503+1)</f>
        <v>0</v>
      </c>
      <c r="X504" s="7">
        <f>IF(W504="", "", SUMIFS(Mov_Monts, Mov_Codes, Assoc_Sel, Mov_Dates, W504))</f>
        <v>0</v>
      </c>
      <c r="Y504" s="7">
        <f>IF(W503="","", Y503 + SUMIFS(Mov_Monts, Mov_Codes, Assoc_Sel, Mov_Dates, W504))</f>
        <v>0</v>
      </c>
      <c r="Z504" s="5">
        <f>IF(W504="", "", LOOKUP(W504, Cap_Debuts, Cap_Taux))</f>
        <v>0</v>
      </c>
      <c r="AA504" s="5">
        <f>IF(W504="", "", IF(Y504&gt;0, MIN(TauxContractuel, Z504), 0))</f>
        <v>0</v>
      </c>
      <c r="AB504" s="7">
        <f>IF(OR(W504="", W504&gt;Periode_Fin), "", IF(Y504&gt;0, Y504*TauxContractuel/BaseJour, 0))</f>
        <v>0</v>
      </c>
      <c r="AC504" s="7">
        <f>IF(OR(W504="", W504&gt;Periode_Fin), "", IF(Y504&gt;0, Y504*AA504/BaseJour, 0))</f>
        <v>0</v>
      </c>
      <c r="AD504" s="7">
        <f>IF(AB504="","", AB504-AC504)</f>
        <v>0</v>
      </c>
    </row>
    <row r="505" spans="23:30">
      <c r="W505" s="4">
        <f>IF(W504="", "", W504+1)</f>
        <v>0</v>
      </c>
      <c r="X505" s="7">
        <f>IF(W505="", "", SUMIFS(Mov_Monts, Mov_Codes, Assoc_Sel, Mov_Dates, W505))</f>
        <v>0</v>
      </c>
      <c r="Y505" s="7">
        <f>IF(W504="","", Y504 + SUMIFS(Mov_Monts, Mov_Codes, Assoc_Sel, Mov_Dates, W505))</f>
        <v>0</v>
      </c>
      <c r="Z505" s="5">
        <f>IF(W505="", "", LOOKUP(W505, Cap_Debuts, Cap_Taux))</f>
        <v>0</v>
      </c>
      <c r="AA505" s="5">
        <f>IF(W505="", "", IF(Y505&gt;0, MIN(TauxContractuel, Z505), 0))</f>
        <v>0</v>
      </c>
      <c r="AB505" s="7">
        <f>IF(OR(W505="", W505&gt;Periode_Fin), "", IF(Y505&gt;0, Y505*TauxContractuel/BaseJour, 0))</f>
        <v>0</v>
      </c>
      <c r="AC505" s="7">
        <f>IF(OR(W505="", W505&gt;Periode_Fin), "", IF(Y505&gt;0, Y505*AA505/BaseJour, 0))</f>
        <v>0</v>
      </c>
      <c r="AD505" s="7">
        <f>IF(AB505="","", AB505-AC505)</f>
        <v>0</v>
      </c>
    </row>
  </sheetData>
  <mergeCells count="6">
    <mergeCell ref="A1:T1"/>
    <mergeCell ref="A3:T3"/>
    <mergeCell ref="E8:K8"/>
    <mergeCell ref="M8:T8"/>
    <mergeCell ref="A43:D43"/>
    <mergeCell ref="A6:T6"/>
  </mergeCells>
  <dataValidations count="2">
    <dataValidation type="list" allowBlank="1" showInputMessage="1" showErrorMessage="1" sqref="D5">
      <formula1>"365,360"</formula1>
    </dataValidation>
    <dataValidation type="list" allowBlank="1" showInputMessage="1" showErrorMessage="1" sqref="F5">
      <formula1>"Oui,Non"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18</vt:i4>
      </vt:variant>
    </vt:vector>
  </HeadingPairs>
  <TitlesOfParts>
    <vt:vector size="19" baseType="lpstr">
      <vt:lpstr>Calculateur</vt:lpstr>
      <vt:lpstr>Assoc_Codes</vt:lpstr>
      <vt:lpstr>Assoc_RS</vt:lpstr>
      <vt:lpstr>Assoc_Sel</vt:lpstr>
      <vt:lpstr>Assoc_Soldes</vt:lpstr>
      <vt:lpstr>Assoc_Types</vt:lpstr>
      <vt:lpstr>BaseJour</vt:lpstr>
      <vt:lpstr>Cap_Debuts</vt:lpstr>
      <vt:lpstr>Cap_Taux</vt:lpstr>
      <vt:lpstr>CapitalLibere</vt:lpstr>
      <vt:lpstr>Mov_Codes</vt:lpstr>
      <vt:lpstr>Mov_Dates</vt:lpstr>
      <vt:lpstr>Mov_Monts</vt:lpstr>
      <vt:lpstr>Periode_Debut</vt:lpstr>
      <vt:lpstr>Periode_Fin</vt:lpstr>
      <vt:lpstr>TauxContractuel</vt:lpstr>
      <vt:lpstr>Types_PFU</vt:lpstr>
      <vt:lpstr>Types_PS</vt:lpstr>
      <vt:lpstr>Types_Type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2025-09-28T07:36:42Z</dcterms:created>
  <dcterms:modified xsi:type="dcterms:W3CDTF">2025-09-28T07:36:42Z</dcterms:modified>
</cp:coreProperties>
</file>