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RIO_Entree" sheetId="1" r:id="rId1"/>
    <sheet name="VRIO_Dashboard" sheetId="2" r:id="rId2"/>
    <sheet name="BMC" sheetId="3" r:id="rId3"/>
    <sheet name="VPC" sheetId="4" r:id="rId4"/>
    <sheet name="Mode_d_emploi" sheetId="5" r:id="rId5"/>
  </sheet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<sst xmlns="http://schemas.openxmlformats.org/spreadsheetml/2006/main" count="338" uniqueCount="202">
  <si>
    <t>ID</t>
  </si>
  <si>
    <t>Ressource/Capacité</t>
  </si>
  <si>
    <t>Catégorie</t>
  </si>
  <si>
    <t>V (0/1)</t>
  </si>
  <si>
    <t>R (0/1)</t>
  </si>
  <si>
    <t>I (0/1)</t>
  </si>
  <si>
    <t>O (0/1)</t>
  </si>
  <si>
    <t>Poids (1–5)</t>
  </si>
  <si>
    <t>Commentaire</t>
  </si>
  <si>
    <t>R1</t>
  </si>
  <si>
    <t>R2</t>
  </si>
  <si>
    <t>R3</t>
  </si>
  <si>
    <t>R4</t>
  </si>
  <si>
    <t>R5</t>
  </si>
  <si>
    <t>R6</t>
  </si>
  <si>
    <t>R7</t>
  </si>
  <si>
    <t>R8</t>
  </si>
  <si>
    <t>Plateforme data propriétaire</t>
  </si>
  <si>
    <t>Marque reconnue B2B</t>
  </si>
  <si>
    <t>Processus SMED en usine A</t>
  </si>
  <si>
    <t>Équipe R&amp;D matériaux</t>
  </si>
  <si>
    <t>Réseau distributeurs exclusifs</t>
  </si>
  <si>
    <t>Algorithmes de pricing dynamique</t>
  </si>
  <si>
    <t>Trésorerie solide</t>
  </si>
  <si>
    <t>Partenariats académiques</t>
  </si>
  <si>
    <t>Technologique</t>
  </si>
  <si>
    <t>Intangible</t>
  </si>
  <si>
    <t>Organisationnelle</t>
  </si>
  <si>
    <t>Humaine</t>
  </si>
  <si>
    <t>Tangible</t>
  </si>
  <si>
    <t>Financière</t>
  </si>
  <si>
    <t>VRIO — Saisie et diagnostic automatisé</t>
  </si>
  <si>
    <t>Diagnostic VRIO</t>
  </si>
  <si>
    <t>Priorité (1–5)</t>
  </si>
  <si>
    <t>Note :</t>
  </si>
  <si>
    <t>Saisir 0=Non, 1=Oui pour V/R/I/O. La priorité est une aide au tri des actions.</t>
  </si>
  <si>
    <t>VRIO — Indicateurs &amp; vues</t>
  </si>
  <si>
    <t>Comptage</t>
  </si>
  <si>
    <t>Avantage durable</t>
  </si>
  <si>
    <t>Avantage inexploité</t>
  </si>
  <si>
    <t>Avantage temporaire</t>
  </si>
  <si>
    <t>Parité compétitive</t>
  </si>
  <si>
    <t>Désavantage compétitif</t>
  </si>
  <si>
    <t>Top priorités (tri par Priorité desc. puis Poids)</t>
  </si>
  <si>
    <t>Ressource</t>
  </si>
  <si>
    <t>Diagnostic</t>
  </si>
  <si>
    <t>Priorité</t>
  </si>
  <si>
    <t>Poids</t>
  </si>
  <si>
    <t>Business Model Canvas — Saisie structurée &amp; score de validation</t>
  </si>
  <si>
    <t>Segments clients</t>
  </si>
  <si>
    <t>Item</t>
  </si>
  <si>
    <t>Description</t>
  </si>
  <si>
    <t>Importance (1–5)</t>
  </si>
  <si>
    <t>Evidence (Oui/Non)</t>
  </si>
  <si>
    <t>Hypothèse à risque (Faible/Moyen/Élevé)</t>
  </si>
  <si>
    <t>PME industrielles</t>
  </si>
  <si>
    <t>Oui</t>
  </si>
  <si>
    <t>Moyen</t>
  </si>
  <si>
    <t>ETI exportatrices</t>
  </si>
  <si>
    <t>Faible</t>
  </si>
  <si>
    <t>Taux validé</t>
  </si>
  <si>
    <t>Proposition de valeur</t>
  </si>
  <si>
    <t>Réduire lead-time de 20%</t>
  </si>
  <si>
    <t>Qualité certifiée ISO 9001</t>
  </si>
  <si>
    <t>Canaux</t>
  </si>
  <si>
    <t>Marketplace B2B</t>
  </si>
  <si>
    <t>Réseau distributeurs</t>
  </si>
  <si>
    <t>Relations clients</t>
  </si>
  <si>
    <t>SAV prioritaire</t>
  </si>
  <si>
    <t>Success Manager</t>
  </si>
  <si>
    <t>Flux de revenus</t>
  </si>
  <si>
    <t>Abonnement logiciel</t>
  </si>
  <si>
    <t>Vente équipements</t>
  </si>
  <si>
    <t>Ressources clés</t>
  </si>
  <si>
    <t>Usine automatisée</t>
  </si>
  <si>
    <t>Algorithmes d’ordonnancement</t>
  </si>
  <si>
    <t>Activités clés</t>
  </si>
  <si>
    <t>Production Just‑In‑Time</t>
  </si>
  <si>
    <t>Maintenance préventive</t>
  </si>
  <si>
    <t>Partenaires clés</t>
  </si>
  <si>
    <t>Fournisseur acier</t>
  </si>
  <si>
    <t>Laboratoire R&amp;D</t>
  </si>
  <si>
    <t>Structure de coûts</t>
  </si>
  <si>
    <t>Matières premières</t>
  </si>
  <si>
    <t>Logistique</t>
  </si>
  <si>
    <t>Indicateurs globaux BMC</t>
  </si>
  <si>
    <t>% Evidence = Oui</t>
  </si>
  <si>
    <t>Importance moyenne</t>
  </si>
  <si>
    <t>Items saisis</t>
  </si>
  <si>
    <t>Job du client</t>
  </si>
  <si>
    <t>J1</t>
  </si>
  <si>
    <t>J2</t>
  </si>
  <si>
    <t>J3</t>
  </si>
  <si>
    <t>J4</t>
  </si>
  <si>
    <t>J5</t>
  </si>
  <si>
    <t>J6</t>
  </si>
  <si>
    <t>J7</t>
  </si>
  <si>
    <t>J8</t>
  </si>
  <si>
    <t>Réduire les arrêts de ligne</t>
  </si>
  <si>
    <t>Passer d’un lot à l’autre plus vite</t>
  </si>
  <si>
    <t>Garantir la conformité</t>
  </si>
  <si>
    <t>Réduire coûts matière</t>
  </si>
  <si>
    <t>Planifier la maintenance</t>
  </si>
  <si>
    <t>Améliorer l’OTD</t>
  </si>
  <si>
    <t>Former opérateurs plus vite</t>
  </si>
  <si>
    <t>Piloter par la donnée</t>
  </si>
  <si>
    <t>Pain</t>
  </si>
  <si>
    <t>Sévérité (1–5)</t>
  </si>
  <si>
    <t>Relief_Link (ID PR)</t>
  </si>
  <si>
    <t>Coverage Score</t>
  </si>
  <si>
    <t>P1</t>
  </si>
  <si>
    <t>P2</t>
  </si>
  <si>
    <t>P3</t>
  </si>
  <si>
    <t>P4</t>
  </si>
  <si>
    <t>P5</t>
  </si>
  <si>
    <t>P6</t>
  </si>
  <si>
    <t>P7</t>
  </si>
  <si>
    <t>P8</t>
  </si>
  <si>
    <t>Temps de changement trop long</t>
  </si>
  <si>
    <t>Variabilité qualité</t>
  </si>
  <si>
    <t>Ruptures d’approvisionnement</t>
  </si>
  <si>
    <t>Pannes imprévues</t>
  </si>
  <si>
    <t>Erreurs de paramétrage</t>
  </si>
  <si>
    <t>Surcharge opérateurs</t>
  </si>
  <si>
    <t>Visibilité faible du WIP</t>
  </si>
  <si>
    <t>Retards de livraison</t>
  </si>
  <si>
    <t>Gain attendu</t>
  </si>
  <si>
    <t>Creator_Link (ID GC)</t>
  </si>
  <si>
    <t>G1</t>
  </si>
  <si>
    <t>G2</t>
  </si>
  <si>
    <t>G3</t>
  </si>
  <si>
    <t>G4</t>
  </si>
  <si>
    <t>G5</t>
  </si>
  <si>
    <t>G6</t>
  </si>
  <si>
    <t>G7</t>
  </si>
  <si>
    <t>G8</t>
  </si>
  <si>
    <t>Lead-time −20%</t>
  </si>
  <si>
    <t>TRS +5 pts</t>
  </si>
  <si>
    <t>Zéro défaut critique</t>
  </si>
  <si>
    <t>Stock −15%</t>
  </si>
  <si>
    <t>OTD +8 pts</t>
  </si>
  <si>
    <t>Temps de formation ÷2</t>
  </si>
  <si>
    <t>Taux de panne −30%</t>
  </si>
  <si>
    <t>Planification fiable</t>
  </si>
  <si>
    <t>Pain Reliever</t>
  </si>
  <si>
    <t>Force (1–5)</t>
  </si>
  <si>
    <t>PR1</t>
  </si>
  <si>
    <t>PR2</t>
  </si>
  <si>
    <t>PR3</t>
  </si>
  <si>
    <t>PR4</t>
  </si>
  <si>
    <t>PR5</t>
  </si>
  <si>
    <t>PR6</t>
  </si>
  <si>
    <t>PR7</t>
  </si>
  <si>
    <t>PR8</t>
  </si>
  <si>
    <t>PR9</t>
  </si>
  <si>
    <t>PR10</t>
  </si>
  <si>
    <t>Standard SMED</t>
  </si>
  <si>
    <t>SPC en ligne</t>
  </si>
  <si>
    <t>Double sourcing</t>
  </si>
  <si>
    <t>Maintenance prédictive</t>
  </si>
  <si>
    <t>Poka‑Yoke</t>
  </si>
  <si>
    <t>Équilibrage postes</t>
  </si>
  <si>
    <t>Kanban WIP</t>
  </si>
  <si>
    <t>Plan de production glissant</t>
  </si>
  <si>
    <t>Formation micro‑modules</t>
  </si>
  <si>
    <t>Alerte goulot en temps réel</t>
  </si>
  <si>
    <t>Gain Creator</t>
  </si>
  <si>
    <t>GC1</t>
  </si>
  <si>
    <t>GC2</t>
  </si>
  <si>
    <t>GC3</t>
  </si>
  <si>
    <t>GC4</t>
  </si>
  <si>
    <t>GC5</t>
  </si>
  <si>
    <t>GC6</t>
  </si>
  <si>
    <t>GC7</t>
  </si>
  <si>
    <t>GC8</t>
  </si>
  <si>
    <t>GC9</t>
  </si>
  <si>
    <t>GC10</t>
  </si>
  <si>
    <t>Recettes de setup</t>
  </si>
  <si>
    <t>Tableaux OTD temps réel</t>
  </si>
  <si>
    <t>Cartes de contrôle</t>
  </si>
  <si>
    <t>Algorithme planif</t>
  </si>
  <si>
    <t>Guide opérateur digital</t>
  </si>
  <si>
    <t>Maintenance conditionnelle</t>
  </si>
  <si>
    <t>Kanban fournisseurs</t>
  </si>
  <si>
    <t>Assistant qualité IA</t>
  </si>
  <si>
    <t>Simulateur de capacité</t>
  </si>
  <si>
    <t>Playbook onboarding</t>
  </si>
  <si>
    <t>Value Proposition Canvas — Customer Profile &amp; Value Map automatisés</t>
  </si>
  <si>
    <t>KPI VPC</t>
  </si>
  <si>
    <t>Pain Fit</t>
  </si>
  <si>
    <t>Gain Fit</t>
  </si>
  <si>
    <t>Fit global</t>
  </si>
  <si>
    <t>🎯 OBJET : Kit stratégique automatisé (VRIO, Business Model Canvas, Value Proposition Canvas).</t>
  </si>
  <si>
    <t>• VRIO_Entree : saisissez V/R/I/O (0=Non, 1=Oui) et un Poids 1–5. Le diagnostic et la priorité se calculent.</t>
  </si>
  <si>
    <t>• VRIO_Dashboard : répartition par diagnostic + Top priorités (Excel 365 pour le tri automatique).</t>
  </si>
  <si>
    <t>• BMC : neuf blocs saisis avec importance, evidence, risque ; indicateurs globaux (% evidence, importance moyenne).</t>
  </si>
  <si>
    <t>• VPC : Customer Profile (Jobs/Pains/Gains) et Value Map (Pain Relievers/Gain Creators). Liez chaque Pain/Gain à un Reliever/Creator via liste déroulante ; les indices de Fit sont calculés.</t>
  </si>
  <si>
    <t>⚙️ CONSEILS :</t>
  </si>
  <si>
    <t>• Gardez 8–20 éléments par zone pour une lecture fiable. Documentez brièvement les hypothèses.</t>
  </si>
  <si>
    <t>• Si Excel 2016/2019 : les zones de tri dynamique peuvent ne pas se déployer. La saisie et les KPI restent opérationnels.</t>
  </si>
  <si>
    <t>• Couleurs : vert (ok), jaune (à exploiter), bleu (temporaire), gris (parité), rose (à corriger).</t>
  </si>
  <si>
    <t>🔁 EXTENSIONS : Ajoutez ROI/Faisabilité, dupliquez par BU/pays, consolidez via Power Query, reliez au plan d’actions projet.</t>
  </si>
</sst>
</file>

<file path=xl/styles.xml><?xml version="1.0" encoding="utf-8"?>
<styleSheet xmlns="http://schemas.openxmlformats.org/spreadsheetml/2006/main">
  <numFmts count="1">
    <numFmt numFmtId="164" formatCode="0%"/>
  </numFmts>
  <fonts count="5">
    <font>
      <sz val="11"/>
      <color theme="1"/>
      <name val="Calibri"/>
      <family val="2"/>
      <scheme val="minor"/>
    </font>
    <font>
      <b/>
      <sz val="18"/>
      <color rgb="FF111827"/>
      <name val="Calibri"/>
      <family val="2"/>
      <scheme val="minor"/>
    </font>
    <font>
      <b/>
      <sz val="11"/>
      <color rgb="FF0F172A"/>
      <name val="Calibri"/>
      <family val="2"/>
      <scheme val="minor"/>
    </font>
    <font>
      <i/>
      <sz val="11"/>
      <color rgb="FF6B728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F3FF"/>
        <bgColor indexed="64"/>
      </patternFill>
    </fill>
    <fill>
      <patternFill patternType="solid">
        <fgColor rgb="FFF3F4F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4" fillId="3" borderId="1" xfId="0" applyFont="1" applyFill="1" applyBorder="1"/>
    <xf numFmtId="164" fontId="0" fillId="0" borderId="0" xfId="0" applyNumberFormat="1"/>
  </cellXfs>
  <cellStyles count="1">
    <cellStyle name="Normal" xfId="0" builtinId="0"/>
  </cellStyles>
  <dxfs count="5">
    <dxf>
      <fill>
        <patternFill>
          <bgColor rgb="FFD1FAE5"/>
        </patternFill>
      </fill>
    </dxf>
    <dxf>
      <fill>
        <patternFill>
          <bgColor rgb="FFFFF7D6"/>
        </patternFill>
      </fill>
    </dxf>
    <dxf>
      <fill>
        <patternFill>
          <bgColor rgb="FFDBEAFE"/>
        </patternFill>
      </fill>
    </dxf>
    <dxf>
      <fill>
        <patternFill>
          <bgColor rgb="FFF3F4F6"/>
        </patternFill>
      </fill>
    </dxf>
    <dxf>
      <fill>
        <patternFill>
          <bgColor rgb="FFFFE4E6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du portefeuille VRIO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Comptage</c:v>
          </c:tx>
          <c:dLbls>
            <c:showVal val="1"/>
          </c:dLbls>
          <c:cat>
            <c:strRef>
              <c:f>VRIO_Dashboard!$A$4:$A$8</c:f>
              <c:strCache>
                <c:ptCount val="5"/>
                <c:pt idx="0">
                  <c:v>Avantage durable</c:v>
                </c:pt>
                <c:pt idx="1">
                  <c:v>Avantage inexploité</c:v>
                </c:pt>
                <c:pt idx="2">
                  <c:v>Avantage temporaire</c:v>
                </c:pt>
                <c:pt idx="3">
                  <c:v>Parité compétitive</c:v>
                </c:pt>
                <c:pt idx="4">
                  <c:v>Désavantage compétitif</c:v>
                </c:pt>
              </c:strCache>
            </c:strRef>
          </c:cat>
          <c:val>
            <c:numRef>
              <c:f>VRIO_Dashboard!$B$4:$B$8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VPC – Fit indices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Pain Fit</c:v>
          </c:tx>
          <c:cat>
            <c:strRef>
              <c:f>VPC!$M$4</c:f>
              <c:strCache>
                <c:ptCount val="1"/>
                <c:pt idx="0">
                  <c:v>Pain Fit</c:v>
                </c:pt>
              </c:strCache>
            </c:strRef>
          </c:cat>
          <c:val>
            <c:numRef>
              <c:f>VPC!$M$4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1"/>
          <c:order val="1"/>
          <c:tx>
            <c:v>Gain Fit</c:v>
          </c:tx>
          <c:cat>
            <c:strRef>
              <c:f>VPC!$M$7</c:f>
              <c:strCache>
                <c:ptCount val="1"/>
                <c:pt idx="0">
                  <c:v>Gain Fit</c:v>
                </c:pt>
              </c:strCache>
            </c:strRef>
          </c:cat>
          <c:val>
            <c:numRef>
              <c:f>VPC!$M$7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ser>
          <c:idx val="2"/>
          <c:order val="2"/>
          <c:tx>
            <c:v>Fit global</c:v>
          </c:tx>
          <c:cat>
            <c:strRef>
              <c:f>VPC!$M$10</c:f>
              <c:strCache>
                <c:ptCount val="1"/>
                <c:pt idx="0">
                  <c:v>Fit global</c:v>
                </c:pt>
              </c:strCache>
            </c:strRef>
          </c:cat>
          <c:val>
            <c:numRef>
              <c:f>VPC!$M$10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11</xdr:col>
      <xdr:colOff>457200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12</xdr:row>
      <xdr:rowOff>0</xdr:rowOff>
    </xdr:from>
    <xdr:to>
      <xdr:col>14</xdr:col>
      <xdr:colOff>400050</xdr:colOff>
      <xdr:row>26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/>
  </sheetViews>
  <sheetFormatPr defaultRowHeight="15"/>
  <cols>
    <col min="1" max="1" width="8.7109375" customWidth="1"/>
    <col min="2" max="2" width="36.7109375" customWidth="1"/>
    <col min="3" max="3" width="16.7109375" customWidth="1"/>
    <col min="4" max="7" width="10.7109375" customWidth="1"/>
    <col min="8" max="8" width="12.7109375" customWidth="1"/>
    <col min="9" max="9" width="40.7109375" customWidth="1"/>
  </cols>
  <sheetData>
    <row r="1" spans="1:1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3" spans="1:1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32</v>
      </c>
      <c r="K3" s="2" t="s">
        <v>33</v>
      </c>
    </row>
    <row r="4" spans="1:11">
      <c r="A4" t="s">
        <v>9</v>
      </c>
      <c r="B4" t="s">
        <v>17</v>
      </c>
      <c r="C4" t="s">
        <v>25</v>
      </c>
      <c r="D4">
        <v>1</v>
      </c>
      <c r="E4">
        <v>1</v>
      </c>
      <c r="F4">
        <v>1</v>
      </c>
      <c r="G4">
        <v>0</v>
      </c>
      <c r="H4">
        <v>4</v>
      </c>
      <c r="J4">
        <f>IF(D4=0,"Désavantage compétitif",IF(E4=0,"Parité compétitive",IF(F4=0,"Avantage temporaire",IF(G4=0,"Avantage inexploité","Avantage durable"))))</f>
        <v>0</v>
      </c>
      <c r="K4">
        <f>IF(J4="Avantage durable",2,IF(J4="Avantage inexploité",5,IF(J4="Avantage temporaire",4,IF(J4="Parité compétitive",3,5))))</f>
        <v>0</v>
      </c>
    </row>
    <row r="5" spans="1:11">
      <c r="A5" t="s">
        <v>10</v>
      </c>
      <c r="B5" t="s">
        <v>18</v>
      </c>
      <c r="C5" t="s">
        <v>26</v>
      </c>
      <c r="D5">
        <v>1</v>
      </c>
      <c r="E5">
        <v>1</v>
      </c>
      <c r="F5">
        <v>1</v>
      </c>
      <c r="G5">
        <v>1</v>
      </c>
      <c r="H5">
        <v>4</v>
      </c>
      <c r="J5">
        <f>IF(D5=0,"Désavantage compétitif",IF(E5=0,"Parité compétitive",IF(F5=0,"Avantage temporaire",IF(G5=0,"Avantage inexploité","Avantage durable"))))</f>
        <v>0</v>
      </c>
      <c r="K5">
        <f>IF(J5="Avantage durable",2,IF(J5="Avantage inexploité",5,IF(J5="Avantage temporaire",4,IF(J5="Parité compétitive",3,5))))</f>
        <v>0</v>
      </c>
    </row>
    <row r="6" spans="1:11">
      <c r="A6" t="s">
        <v>11</v>
      </c>
      <c r="B6" t="s">
        <v>19</v>
      </c>
      <c r="C6" t="s">
        <v>27</v>
      </c>
      <c r="D6">
        <v>1</v>
      </c>
      <c r="E6">
        <v>1</v>
      </c>
      <c r="F6">
        <v>1</v>
      </c>
      <c r="G6">
        <v>1</v>
      </c>
      <c r="H6">
        <v>5</v>
      </c>
      <c r="J6">
        <f>IF(D6=0,"Désavantage compétitif",IF(E6=0,"Parité compétitive",IF(F6=0,"Avantage temporaire",IF(G6=0,"Avantage inexploité","Avantage durable"))))</f>
        <v>0</v>
      </c>
      <c r="K6">
        <f>IF(J6="Avantage durable",2,IF(J6="Avantage inexploité",5,IF(J6="Avantage temporaire",4,IF(J6="Parité compétitive",3,5))))</f>
        <v>0</v>
      </c>
    </row>
    <row r="7" spans="1:11">
      <c r="A7" t="s">
        <v>12</v>
      </c>
      <c r="B7" t="s">
        <v>20</v>
      </c>
      <c r="C7" t="s">
        <v>28</v>
      </c>
      <c r="D7">
        <v>1</v>
      </c>
      <c r="E7">
        <v>0</v>
      </c>
      <c r="F7">
        <v>1</v>
      </c>
      <c r="G7">
        <v>1</v>
      </c>
      <c r="H7">
        <v>2</v>
      </c>
      <c r="J7">
        <f>IF(D7=0,"Désavantage compétitif",IF(E7=0,"Parité compétitive",IF(F7=0,"Avantage temporaire",IF(G7=0,"Avantage inexploité","Avantage durable"))))</f>
        <v>0</v>
      </c>
      <c r="K7">
        <f>IF(J7="Avantage durable",2,IF(J7="Avantage inexploité",5,IF(J7="Avantage temporaire",4,IF(J7="Parité compétitive",3,5))))</f>
        <v>0</v>
      </c>
    </row>
    <row r="8" spans="1:11">
      <c r="A8" t="s">
        <v>13</v>
      </c>
      <c r="B8" t="s">
        <v>21</v>
      </c>
      <c r="C8" t="s">
        <v>29</v>
      </c>
      <c r="D8">
        <v>1</v>
      </c>
      <c r="E8">
        <v>1</v>
      </c>
      <c r="F8">
        <v>1</v>
      </c>
      <c r="G8">
        <v>1</v>
      </c>
      <c r="H8">
        <v>4</v>
      </c>
      <c r="J8">
        <f>IF(D8=0,"Désavantage compétitif",IF(E8=0,"Parité compétitive",IF(F8=0,"Avantage temporaire",IF(G8=0,"Avantage inexploité","Avantage durable"))))</f>
        <v>0</v>
      </c>
      <c r="K8">
        <f>IF(J8="Avantage durable",2,IF(J8="Avantage inexploité",5,IF(J8="Avantage temporaire",4,IF(J8="Parité compétitive",3,5))))</f>
        <v>0</v>
      </c>
    </row>
    <row r="9" spans="1:11">
      <c r="A9" t="s">
        <v>14</v>
      </c>
      <c r="B9" t="s">
        <v>22</v>
      </c>
      <c r="C9" t="s">
        <v>25</v>
      </c>
      <c r="D9">
        <v>1</v>
      </c>
      <c r="E9">
        <v>1</v>
      </c>
      <c r="F9">
        <v>1</v>
      </c>
      <c r="G9">
        <v>1</v>
      </c>
      <c r="H9">
        <v>3</v>
      </c>
      <c r="J9">
        <f>IF(D9=0,"Désavantage compétitif",IF(E9=0,"Parité compétitive",IF(F9=0,"Avantage temporaire",IF(G9=0,"Avantage inexploité","Avantage durable"))))</f>
        <v>0</v>
      </c>
      <c r="K9">
        <f>IF(J9="Avantage durable",2,IF(J9="Avantage inexploité",5,IF(J9="Avantage temporaire",4,IF(J9="Parité compétitive",3,5))))</f>
        <v>0</v>
      </c>
    </row>
    <row r="10" spans="1:11">
      <c r="A10" t="s">
        <v>15</v>
      </c>
      <c r="B10" t="s">
        <v>23</v>
      </c>
      <c r="C10" t="s">
        <v>30</v>
      </c>
      <c r="D10">
        <v>1</v>
      </c>
      <c r="E10">
        <v>0</v>
      </c>
      <c r="F10">
        <v>0</v>
      </c>
      <c r="G10">
        <v>1</v>
      </c>
      <c r="H10">
        <v>3</v>
      </c>
      <c r="J10">
        <f>IF(D10=0,"Désavantage compétitif",IF(E10=0,"Parité compétitive",IF(F10=0,"Avantage temporaire",IF(G10=0,"Avantage inexploité","Avantage durable"))))</f>
        <v>0</v>
      </c>
      <c r="K10">
        <f>IF(J10="Avantage durable",2,IF(J10="Avantage inexploité",5,IF(J10="Avantage temporaire",4,IF(J10="Parité compétitive",3,5))))</f>
        <v>0</v>
      </c>
    </row>
    <row r="11" spans="1:11">
      <c r="A11" t="s">
        <v>16</v>
      </c>
      <c r="B11" t="s">
        <v>24</v>
      </c>
      <c r="C11" t="s">
        <v>27</v>
      </c>
      <c r="D11">
        <v>1</v>
      </c>
      <c r="E11">
        <v>1</v>
      </c>
      <c r="F11">
        <v>1</v>
      </c>
      <c r="G11">
        <v>1</v>
      </c>
      <c r="H11">
        <v>5</v>
      </c>
      <c r="J11">
        <f>IF(D11=0,"Désavantage compétitif",IF(E11=0,"Parité compétitive",IF(F11=0,"Avantage temporaire",IF(G11=0,"Avantage inexploité","Avantage durable"))))</f>
        <v>0</v>
      </c>
      <c r="K11">
        <f>IF(J11="Avantage durable",2,IF(J11="Avantage inexploité",5,IF(J11="Avantage temporaire",4,IF(J11="Parité compétitive",3,5))))</f>
        <v>0</v>
      </c>
    </row>
    <row r="13" spans="1:11">
      <c r="A13" s="3" t="s">
        <v>34</v>
      </c>
      <c r="B13" s="3" t="s">
        <v>35</v>
      </c>
    </row>
  </sheetData>
  <mergeCells count="1">
    <mergeCell ref="A1:K1"/>
  </mergeCells>
  <conditionalFormatting sqref="A3:K10">
    <cfRule type="expression" dxfId="0" priority="1">
      <formula>$J$3="Avantage durable"</formula>
    </cfRule>
    <cfRule type="expression" dxfId="1" priority="2">
      <formula>$J$3="Avantage inexploité"</formula>
    </cfRule>
    <cfRule type="expression" dxfId="2" priority="3">
      <formula>$J$3="Avantage temporaire"</formula>
    </cfRule>
    <cfRule type="expression" dxfId="3" priority="4">
      <formula>$J$3="Parité compétitive"</formula>
    </cfRule>
    <cfRule type="expression" dxfId="4" priority="5">
      <formula>$J$3="Désavantage compétitif"</formula>
    </cfRule>
  </conditionalFormatting>
  <dataValidations count="2">
    <dataValidation type="list" allowBlank="1" showInputMessage="1" showErrorMessage="1" sqref="D3:G10">
      <formula1>"0,1"</formula1>
    </dataValidation>
    <dataValidation type="list" allowBlank="1" showInputMessage="1" showErrorMessage="1" sqref="H3:H10">
      <formula1>"1,2,3,4,5"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RowHeight="15"/>
  <sheetData>
    <row r="1" spans="1:6">
      <c r="A1" s="1" t="s">
        <v>36</v>
      </c>
      <c r="B1" s="1"/>
      <c r="C1" s="1"/>
      <c r="D1" s="1"/>
      <c r="E1" s="1"/>
      <c r="F1" s="1"/>
    </row>
    <row r="3" spans="1:6">
      <c r="A3" s="2" t="s">
        <v>2</v>
      </c>
      <c r="B3" s="2" t="s">
        <v>37</v>
      </c>
    </row>
    <row r="4" spans="1:6">
      <c r="A4" t="s">
        <v>38</v>
      </c>
      <c r="B4">
        <f>COUNTIF(VRIO_Entree!$J$4:$J$500,"Avantage durable")</f>
        <v>0</v>
      </c>
    </row>
    <row r="5" spans="1:6">
      <c r="A5" t="s">
        <v>39</v>
      </c>
      <c r="B5">
        <f>COUNTIF(VRIO_Entree!$J$4:$J$500,"Avantage inexploité")</f>
        <v>0</v>
      </c>
    </row>
    <row r="6" spans="1:6">
      <c r="A6" t="s">
        <v>40</v>
      </c>
      <c r="B6">
        <f>COUNTIF(VRIO_Entree!$J$4:$J$500,"Avantage temporaire")</f>
        <v>0</v>
      </c>
    </row>
    <row r="7" spans="1:6">
      <c r="A7" t="s">
        <v>41</v>
      </c>
      <c r="B7">
        <f>COUNTIF(VRIO_Entree!$J$4:$J$500,"Parité compétitive")</f>
        <v>0</v>
      </c>
    </row>
    <row r="8" spans="1:6">
      <c r="A8" t="s">
        <v>42</v>
      </c>
      <c r="B8">
        <f>COUNTIF(VRIO_Entree!$J$4:$J$500,"Désavantage compétitif")</f>
        <v>0</v>
      </c>
    </row>
    <row r="11" spans="1:6">
      <c r="A11" s="4" t="s">
        <v>43</v>
      </c>
    </row>
    <row r="12" spans="1:6">
      <c r="A12" s="2" t="s">
        <v>44</v>
      </c>
      <c r="B12" s="2" t="s">
        <v>45</v>
      </c>
      <c r="C12" s="2" t="s">
        <v>46</v>
      </c>
      <c r="D12" s="2" t="s">
        <v>47</v>
      </c>
    </row>
    <row r="13" spans="1:6">
      <c r="A13" cm="1">
        <f t="array" ref="A13">_xlfn.SORTBY(_xlfn._xlws.FILTER(VRIO_Entree!$B$4:$B$500,VRIO_Entree!$B$4:$B$500&lt;&gt;""),_xlfn._xlws.FILTER(VRIO_Entree!$K$4:$K$500,VRIO_Entree!$B$4:$B$500&lt;&gt;""),-1,_xlfn._xlws.FILTER(VRIO_Entree!$H$4:$H$500,VRIO_Entree!$B$4:$B$500&lt;&gt;""),-1)</f>
        <v>0</v>
      </c>
      <c r="B13" cm="1">
        <f t="array" ref="B13">_xlfn.SORTBY(_xlfn._xlws.FILTER(VRIO_Entree!$J$4:$J$500,VRIO_Entree!$B$4:$B$500&lt;&gt;""),_xlfn._xlws.FILTER(VRIO_Entree!$K$4:$K$500,VRIO_Entree!$B$4:$B$500&lt;&gt;""),-1,_xlfn._xlws.FILTER(VRIO_Entree!$H$4:$H$500,VRIO_Entree!$B$4:$B$500&lt;&gt;""),-1)</f>
        <v>0</v>
      </c>
      <c r="C13" cm="1">
        <f t="array" ref="C13">_xlfn.SORTBY(_xlfn._xlws.FILTER(VRIO_Entree!$K$4:$K$500,VRIO_Entree!$B$4:$B$500&lt;&gt;""),_xlfn._xlws.FILTER(VRIO_Entree!$K$4:$K$500,VRIO_Entree!$B$4:$B$500&lt;&gt;""),-1,_xlfn._xlws.FILTER(VRIO_Entree!$H$4:$H$500,VRIO_Entree!$B$4:$B$500&lt;&gt;""),-1)</f>
        <v>0</v>
      </c>
      <c r="D13" cm="1">
        <f t="array" ref="D13">_xlfn.SORTBY(_xlfn._xlws.FILTER(VRIO_Entree!$H$4:$H$500,VRIO_Entree!$B$4:$B$500&lt;&gt;""),_xlfn._xlws.FILTER(VRIO_Entree!$K$4:$K$500,VRIO_Entree!$B$4:$B$500&lt;&gt;""),-1,_xlfn._xlws.FILTER(VRIO_Entree!$H$4:$H$500,VRIO_Entree!$B$4:$B$500&lt;&gt;""),-1)</f>
        <v>0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51"/>
  <sheetViews>
    <sheetView workbookViewId="0"/>
  </sheetViews>
  <sheetFormatPr defaultRowHeight="15"/>
  <cols>
    <col min="1" max="12" width="22.7109375" customWidth="1"/>
  </cols>
  <sheetData>
    <row r="1" spans="1:14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14">
      <c r="A3" s="4" t="s">
        <v>49</v>
      </c>
      <c r="E3" s="4" t="s">
        <v>61</v>
      </c>
      <c r="I3" s="4" t="s">
        <v>64</v>
      </c>
    </row>
    <row r="4" spans="1:14">
      <c r="A4" s="2" t="s">
        <v>50</v>
      </c>
      <c r="B4" s="2" t="s">
        <v>51</v>
      </c>
      <c r="C4" s="2" t="s">
        <v>52</v>
      </c>
      <c r="D4" s="2" t="s">
        <v>53</v>
      </c>
      <c r="E4" s="2" t="s">
        <v>50</v>
      </c>
      <c r="F4" s="2" t="s">
        <v>51</v>
      </c>
      <c r="G4" s="2" t="s">
        <v>52</v>
      </c>
      <c r="H4" s="2" t="s">
        <v>53</v>
      </c>
      <c r="I4" s="2" t="s">
        <v>50</v>
      </c>
      <c r="J4" s="2" t="s">
        <v>51</v>
      </c>
      <c r="K4" s="2" t="s">
        <v>52</v>
      </c>
      <c r="L4" s="2" t="s">
        <v>53</v>
      </c>
      <c r="M4" s="2" t="s">
        <v>54</v>
      </c>
      <c r="N4" s="2" t="s">
        <v>60</v>
      </c>
    </row>
    <row r="5" spans="1:14">
      <c r="A5" t="s">
        <v>55</v>
      </c>
      <c r="C5">
        <v>1</v>
      </c>
      <c r="D5" t="s">
        <v>56</v>
      </c>
      <c r="E5" t="s">
        <v>62</v>
      </c>
      <c r="F5" s="5">
        <f>IFERROR(COUNTIF(D6:D15,"Oui")/10,0)</f>
        <v>0</v>
      </c>
      <c r="G5">
        <v>3</v>
      </c>
      <c r="H5" t="s">
        <v>56</v>
      </c>
      <c r="I5" t="s">
        <v>65</v>
      </c>
      <c r="J5" s="5">
        <f>IFERROR(COUNTIF(H6:H15,"Oui")/10,0)</f>
        <v>0</v>
      </c>
      <c r="K5">
        <v>1</v>
      </c>
      <c r="L5" t="s">
        <v>56</v>
      </c>
      <c r="M5" t="s">
        <v>57</v>
      </c>
      <c r="N5" s="5">
        <f>IFERROR(COUNTIF(L6:L15,"Oui")/10,0)</f>
        <v>0</v>
      </c>
    </row>
    <row r="6" spans="1:14">
      <c r="A6" t="s">
        <v>58</v>
      </c>
      <c r="C6">
        <v>1</v>
      </c>
      <c r="D6" t="s">
        <v>56</v>
      </c>
      <c r="E6" t="s">
        <v>63</v>
      </c>
      <c r="G6">
        <v>3</v>
      </c>
      <c r="H6" t="s">
        <v>56</v>
      </c>
      <c r="I6" t="s">
        <v>66</v>
      </c>
      <c r="K6">
        <v>3</v>
      </c>
      <c r="L6" t="s">
        <v>56</v>
      </c>
      <c r="M6" t="s">
        <v>59</v>
      </c>
    </row>
    <row r="7" spans="1:14">
      <c r="C7">
        <v>3</v>
      </c>
      <c r="G7">
        <v>2</v>
      </c>
      <c r="K7">
        <v>1</v>
      </c>
    </row>
    <row r="8" spans="1:14">
      <c r="C8">
        <v>4</v>
      </c>
      <c r="G8">
        <v>4</v>
      </c>
      <c r="K8">
        <v>3</v>
      </c>
    </row>
    <row r="9" spans="1:14">
      <c r="C9">
        <v>5</v>
      </c>
      <c r="G9">
        <v>1</v>
      </c>
      <c r="K9">
        <v>1</v>
      </c>
    </row>
    <row r="10" spans="1:14">
      <c r="C10">
        <v>4</v>
      </c>
      <c r="G10">
        <v>4</v>
      </c>
      <c r="K10">
        <v>5</v>
      </c>
    </row>
    <row r="11" spans="1:14">
      <c r="C11">
        <v>4</v>
      </c>
      <c r="G11">
        <v>3</v>
      </c>
      <c r="K11">
        <v>4</v>
      </c>
    </row>
    <row r="12" spans="1:14">
      <c r="C12">
        <v>1</v>
      </c>
      <c r="G12">
        <v>2</v>
      </c>
      <c r="K12">
        <v>5</v>
      </c>
    </row>
    <row r="13" spans="1:14">
      <c r="C13">
        <v>4</v>
      </c>
      <c r="G13">
        <v>1</v>
      </c>
      <c r="K13">
        <v>3</v>
      </c>
    </row>
    <row r="14" spans="1:14">
      <c r="C14">
        <v>2</v>
      </c>
      <c r="G14">
        <v>3</v>
      </c>
      <c r="K14">
        <v>5</v>
      </c>
    </row>
    <row r="18" spans="1:14">
      <c r="A18" s="4" t="s">
        <v>67</v>
      </c>
      <c r="E18" s="4" t="s">
        <v>70</v>
      </c>
      <c r="I18" s="4" t="s">
        <v>73</v>
      </c>
    </row>
    <row r="19" spans="1:14">
      <c r="A19" s="2" t="s">
        <v>50</v>
      </c>
      <c r="B19" s="2" t="s">
        <v>51</v>
      </c>
      <c r="C19" s="2" t="s">
        <v>52</v>
      </c>
      <c r="D19" s="2" t="s">
        <v>53</v>
      </c>
      <c r="E19" s="2" t="s">
        <v>50</v>
      </c>
      <c r="F19" s="2" t="s">
        <v>51</v>
      </c>
      <c r="G19" s="2" t="s">
        <v>52</v>
      </c>
      <c r="H19" s="2" t="s">
        <v>53</v>
      </c>
      <c r="I19" s="2" t="s">
        <v>50</v>
      </c>
      <c r="J19" s="2" t="s">
        <v>51</v>
      </c>
      <c r="K19" s="2" t="s">
        <v>52</v>
      </c>
      <c r="L19" s="2" t="s">
        <v>53</v>
      </c>
      <c r="M19" s="2" t="s">
        <v>54</v>
      </c>
      <c r="N19" s="2" t="s">
        <v>60</v>
      </c>
    </row>
    <row r="20" spans="1:14">
      <c r="A20" t="s">
        <v>68</v>
      </c>
      <c r="C20">
        <v>4</v>
      </c>
      <c r="D20" t="s">
        <v>56</v>
      </c>
      <c r="E20" t="s">
        <v>71</v>
      </c>
      <c r="F20" s="5">
        <f>IFERROR(COUNTIF(D21:D30,"Oui")/10,0)</f>
        <v>0</v>
      </c>
      <c r="G20">
        <v>4</v>
      </c>
      <c r="H20" t="s">
        <v>56</v>
      </c>
      <c r="I20" t="s">
        <v>74</v>
      </c>
      <c r="J20" s="5">
        <f>IFERROR(COUNTIF(H21:H30,"Oui")/10,0)</f>
        <v>0</v>
      </c>
      <c r="K20">
        <v>5</v>
      </c>
      <c r="L20" t="s">
        <v>56</v>
      </c>
      <c r="M20" t="s">
        <v>57</v>
      </c>
      <c r="N20" s="5">
        <f>IFERROR(COUNTIF(L21:L30,"Oui")/10,0)</f>
        <v>0</v>
      </c>
    </row>
    <row r="21" spans="1:14">
      <c r="A21" t="s">
        <v>69</v>
      </c>
      <c r="C21">
        <v>5</v>
      </c>
      <c r="D21" t="s">
        <v>56</v>
      </c>
      <c r="E21" t="s">
        <v>72</v>
      </c>
      <c r="G21">
        <v>1</v>
      </c>
      <c r="H21" t="s">
        <v>56</v>
      </c>
      <c r="I21" t="s">
        <v>75</v>
      </c>
      <c r="K21">
        <v>4</v>
      </c>
      <c r="L21" t="s">
        <v>56</v>
      </c>
      <c r="M21" t="s">
        <v>59</v>
      </c>
    </row>
    <row r="22" spans="1:14">
      <c r="C22">
        <v>5</v>
      </c>
      <c r="G22">
        <v>3</v>
      </c>
      <c r="K22">
        <v>5</v>
      </c>
    </row>
    <row r="23" spans="1:14">
      <c r="C23">
        <v>5</v>
      </c>
      <c r="G23">
        <v>2</v>
      </c>
      <c r="K23">
        <v>2</v>
      </c>
    </row>
    <row r="24" spans="1:14">
      <c r="C24">
        <v>4</v>
      </c>
      <c r="G24">
        <v>1</v>
      </c>
      <c r="K24">
        <v>1</v>
      </c>
    </row>
    <row r="25" spans="1:14">
      <c r="C25">
        <v>3</v>
      </c>
      <c r="G25">
        <v>3</v>
      </c>
      <c r="K25">
        <v>4</v>
      </c>
    </row>
    <row r="26" spans="1:14">
      <c r="C26">
        <v>3</v>
      </c>
      <c r="G26">
        <v>1</v>
      </c>
      <c r="K26">
        <v>5</v>
      </c>
    </row>
    <row r="27" spans="1:14">
      <c r="C27">
        <v>4</v>
      </c>
      <c r="G27">
        <v>5</v>
      </c>
      <c r="K27">
        <v>2</v>
      </c>
    </row>
    <row r="28" spans="1:14">
      <c r="C28">
        <v>1</v>
      </c>
      <c r="G28">
        <v>5</v>
      </c>
      <c r="K28">
        <v>2</v>
      </c>
    </row>
    <row r="29" spans="1:14">
      <c r="C29">
        <v>5</v>
      </c>
      <c r="G29">
        <v>5</v>
      </c>
      <c r="K29">
        <v>5</v>
      </c>
    </row>
    <row r="33" spans="1:14">
      <c r="A33" s="4" t="s">
        <v>76</v>
      </c>
      <c r="E33" s="4" t="s">
        <v>79</v>
      </c>
      <c r="I33" s="4" t="s">
        <v>82</v>
      </c>
    </row>
    <row r="34" spans="1:14">
      <c r="A34" s="2" t="s">
        <v>50</v>
      </c>
      <c r="B34" s="2" t="s">
        <v>51</v>
      </c>
      <c r="C34" s="2" t="s">
        <v>52</v>
      </c>
      <c r="D34" s="2" t="s">
        <v>53</v>
      </c>
      <c r="E34" s="2" t="s">
        <v>50</v>
      </c>
      <c r="F34" s="2" t="s">
        <v>51</v>
      </c>
      <c r="G34" s="2" t="s">
        <v>52</v>
      </c>
      <c r="H34" s="2" t="s">
        <v>53</v>
      </c>
      <c r="I34" s="2" t="s">
        <v>50</v>
      </c>
      <c r="J34" s="2" t="s">
        <v>51</v>
      </c>
      <c r="K34" s="2" t="s">
        <v>52</v>
      </c>
      <c r="L34" s="2" t="s">
        <v>53</v>
      </c>
      <c r="M34" s="2" t="s">
        <v>54</v>
      </c>
      <c r="N34" s="2" t="s">
        <v>60</v>
      </c>
    </row>
    <row r="35" spans="1:14">
      <c r="A35" t="s">
        <v>77</v>
      </c>
      <c r="C35">
        <v>5</v>
      </c>
      <c r="D35" t="s">
        <v>56</v>
      </c>
      <c r="E35" t="s">
        <v>80</v>
      </c>
      <c r="F35" s="5">
        <f>IFERROR(COUNTIF(D36:D45,"Oui")/10,0)</f>
        <v>0</v>
      </c>
      <c r="G35">
        <v>5</v>
      </c>
      <c r="H35" t="s">
        <v>56</v>
      </c>
      <c r="I35" t="s">
        <v>83</v>
      </c>
      <c r="J35" s="5">
        <f>IFERROR(COUNTIF(H36:H45,"Oui")/10,0)</f>
        <v>0</v>
      </c>
      <c r="K35">
        <v>4</v>
      </c>
      <c r="L35" t="s">
        <v>56</v>
      </c>
      <c r="M35" t="s">
        <v>57</v>
      </c>
      <c r="N35" s="5">
        <f>IFERROR(COUNTIF(L36:L45,"Oui")/10,0)</f>
        <v>0</v>
      </c>
    </row>
    <row r="36" spans="1:14">
      <c r="A36" t="s">
        <v>78</v>
      </c>
      <c r="C36">
        <v>3</v>
      </c>
      <c r="D36" t="s">
        <v>56</v>
      </c>
      <c r="E36" t="s">
        <v>81</v>
      </c>
      <c r="G36">
        <v>4</v>
      </c>
      <c r="H36" t="s">
        <v>56</v>
      </c>
      <c r="I36" t="s">
        <v>84</v>
      </c>
      <c r="K36">
        <v>1</v>
      </c>
      <c r="L36" t="s">
        <v>56</v>
      </c>
      <c r="M36" t="s">
        <v>59</v>
      </c>
    </row>
    <row r="37" spans="1:14">
      <c r="C37">
        <v>3</v>
      </c>
      <c r="G37">
        <v>1</v>
      </c>
      <c r="K37">
        <v>3</v>
      </c>
    </row>
    <row r="38" spans="1:14">
      <c r="C38">
        <v>4</v>
      </c>
      <c r="G38">
        <v>2</v>
      </c>
      <c r="K38">
        <v>1</v>
      </c>
    </row>
    <row r="39" spans="1:14">
      <c r="C39">
        <v>2</v>
      </c>
      <c r="G39">
        <v>2</v>
      </c>
      <c r="K39">
        <v>2</v>
      </c>
    </row>
    <row r="40" spans="1:14">
      <c r="C40">
        <v>3</v>
      </c>
      <c r="G40">
        <v>3</v>
      </c>
      <c r="K40">
        <v>2</v>
      </c>
    </row>
    <row r="41" spans="1:14">
      <c r="C41">
        <v>2</v>
      </c>
      <c r="G41">
        <v>5</v>
      </c>
      <c r="K41">
        <v>1</v>
      </c>
    </row>
    <row r="42" spans="1:14">
      <c r="C42">
        <v>1</v>
      </c>
      <c r="G42">
        <v>3</v>
      </c>
      <c r="K42">
        <v>4</v>
      </c>
    </row>
    <row r="43" spans="1:14">
      <c r="C43">
        <v>2</v>
      </c>
      <c r="G43">
        <v>1</v>
      </c>
      <c r="K43">
        <v>4</v>
      </c>
    </row>
    <row r="44" spans="1:14">
      <c r="C44">
        <v>3</v>
      </c>
      <c r="G44">
        <v>5</v>
      </c>
      <c r="K44">
        <v>1</v>
      </c>
    </row>
    <row r="49" spans="1:3">
      <c r="A49" s="4" t="s">
        <v>85</v>
      </c>
    </row>
    <row r="50" spans="1:3">
      <c r="A50" s="2" t="s">
        <v>86</v>
      </c>
      <c r="B50" s="2" t="s">
        <v>87</v>
      </c>
      <c r="C50" s="2" t="s">
        <v>88</v>
      </c>
    </row>
    <row r="51" spans="1:3">
      <c r="A51" s="5">
        <f>IFERROR(COUNTIF(BMC!$D$4:$L$43,"Oui")/COUNTIF(BMC!$A$4:$J$43,"&lt;&gt;"),0)</f>
        <v>0</v>
      </c>
      <c r="B51">
        <f>IFERROR(AVERAGE(BMC!$C$4:$L$43),0)</f>
        <v>0</v>
      </c>
      <c r="C51">
        <f>COUNTIF(BMC!$A$4:$L$43,"&lt;&gt;")</f>
        <v>0</v>
      </c>
    </row>
  </sheetData>
  <mergeCells count="1">
    <mergeCell ref="A1:L1"/>
  </mergeCells>
  <dataValidations count="27">
    <dataValidation type="list" allowBlank="1" showInputMessage="1" showErrorMessage="1" sqref="C5:C14">
      <formula1>"1,2,3,4,5"</formula1>
    </dataValidation>
    <dataValidation type="list" allowBlank="1" showInputMessage="1" showErrorMessage="1" sqref="D5:D14">
      <formula1>"Oui,Non"</formula1>
    </dataValidation>
    <dataValidation type="list" allowBlank="1" showInputMessage="1" showErrorMessage="1" sqref="E5:E14">
      <formula1>"Faible,Moyen,Élevé"</formula1>
    </dataValidation>
    <dataValidation type="list" allowBlank="1" showInputMessage="1" showErrorMessage="1" sqref="G5:G14">
      <formula1>"1,2,3,4,5"</formula1>
    </dataValidation>
    <dataValidation type="list" allowBlank="1" showInputMessage="1" showErrorMessage="1" sqref="H5:H14">
      <formula1>"Oui,Non"</formula1>
    </dataValidation>
    <dataValidation type="list" allowBlank="1" showInputMessage="1" showErrorMessage="1" sqref="I5:I14">
      <formula1>"Faible,Moyen,Élevé"</formula1>
    </dataValidation>
    <dataValidation type="list" allowBlank="1" showInputMessage="1" showErrorMessage="1" sqref="K5:K14">
      <formula1>"1,2,3,4,5"</formula1>
    </dataValidation>
    <dataValidation type="list" allowBlank="1" showInputMessage="1" showErrorMessage="1" sqref="L5:L14">
      <formula1>"Oui,Non"</formula1>
    </dataValidation>
    <dataValidation type="list" allowBlank="1" showInputMessage="1" showErrorMessage="1" sqref="M5:M14">
      <formula1>"Faible,Moyen,Élevé"</formula1>
    </dataValidation>
    <dataValidation type="list" allowBlank="1" showInputMessage="1" showErrorMessage="1" sqref="C20:C29">
      <formula1>"1,2,3,4,5"</formula1>
    </dataValidation>
    <dataValidation type="list" allowBlank="1" showInputMessage="1" showErrorMessage="1" sqref="D20:D29">
      <formula1>"Oui,Non"</formula1>
    </dataValidation>
    <dataValidation type="list" allowBlank="1" showInputMessage="1" showErrorMessage="1" sqref="E20:E29">
      <formula1>"Faible,Moyen,Élevé"</formula1>
    </dataValidation>
    <dataValidation type="list" allowBlank="1" showInputMessage="1" showErrorMessage="1" sqref="G20:G29">
      <formula1>"1,2,3,4,5"</formula1>
    </dataValidation>
    <dataValidation type="list" allowBlank="1" showInputMessage="1" showErrorMessage="1" sqref="H20:H29">
      <formula1>"Oui,Non"</formula1>
    </dataValidation>
    <dataValidation type="list" allowBlank="1" showInputMessage="1" showErrorMessage="1" sqref="I20:I29">
      <formula1>"Faible,Moyen,Élevé"</formula1>
    </dataValidation>
    <dataValidation type="list" allowBlank="1" showInputMessage="1" showErrorMessage="1" sqref="K20:K29">
      <formula1>"1,2,3,4,5"</formula1>
    </dataValidation>
    <dataValidation type="list" allowBlank="1" showInputMessage="1" showErrorMessage="1" sqref="L20:L29">
      <formula1>"Oui,Non"</formula1>
    </dataValidation>
    <dataValidation type="list" allowBlank="1" showInputMessage="1" showErrorMessage="1" sqref="M20:M29">
      <formula1>"Faible,Moyen,Élevé"</formula1>
    </dataValidation>
    <dataValidation type="list" allowBlank="1" showInputMessage="1" showErrorMessage="1" sqref="C35:C44">
      <formula1>"1,2,3,4,5"</formula1>
    </dataValidation>
    <dataValidation type="list" allowBlank="1" showInputMessage="1" showErrorMessage="1" sqref="D35:D44">
      <formula1>"Oui,Non"</formula1>
    </dataValidation>
    <dataValidation type="list" allowBlank="1" showInputMessage="1" showErrorMessage="1" sqref="E35:E44">
      <formula1>"Faible,Moyen,Élevé"</formula1>
    </dataValidation>
    <dataValidation type="list" allowBlank="1" showInputMessage="1" showErrorMessage="1" sqref="G35:G44">
      <formula1>"1,2,3,4,5"</formula1>
    </dataValidation>
    <dataValidation type="list" allowBlank="1" showInputMessage="1" showErrorMessage="1" sqref="H35:H44">
      <formula1>"Oui,Non"</formula1>
    </dataValidation>
    <dataValidation type="list" allowBlank="1" showInputMessage="1" showErrorMessage="1" sqref="I35:I44">
      <formula1>"Faible,Moyen,Élevé"</formula1>
    </dataValidation>
    <dataValidation type="list" allowBlank="1" showInputMessage="1" showErrorMessage="1" sqref="K35:K44">
      <formula1>"1,2,3,4,5"</formula1>
    </dataValidation>
    <dataValidation type="list" allowBlank="1" showInputMessage="1" showErrorMessage="1" sqref="L35:L44">
      <formula1>"Oui,Non"</formula1>
    </dataValidation>
    <dataValidation type="list" allowBlank="1" showInputMessage="1" showErrorMessage="1" sqref="M35:M44">
      <formula1>"Faible,Moyen,Élevé"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45"/>
  <sheetViews>
    <sheetView workbookViewId="0"/>
  </sheetViews>
  <sheetFormatPr defaultRowHeight="15"/>
  <cols>
    <col min="1" max="5" width="24.7109375" customWidth="1"/>
    <col min="7" max="11" width="26.7109375" customWidth="1"/>
    <col min="13" max="14" width="22.7109375" customWidth="1"/>
  </cols>
  <sheetData>
    <row r="1" spans="1:14">
      <c r="A1" s="1" t="s">
        <v>187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2" t="s">
        <v>0</v>
      </c>
      <c r="B3" s="2" t="s">
        <v>89</v>
      </c>
      <c r="C3" s="2" t="s">
        <v>52</v>
      </c>
      <c r="D3" s="2" t="s">
        <v>53</v>
      </c>
      <c r="G3" s="2" t="s">
        <v>0</v>
      </c>
      <c r="H3" s="2" t="s">
        <v>106</v>
      </c>
      <c r="I3" s="2" t="s">
        <v>107</v>
      </c>
      <c r="J3" s="2" t="s">
        <v>108</v>
      </c>
      <c r="K3" s="2" t="s">
        <v>109</v>
      </c>
      <c r="L3" s="2" t="s">
        <v>53</v>
      </c>
      <c r="M3" s="4" t="s">
        <v>188</v>
      </c>
    </row>
    <row r="4" spans="1:14">
      <c r="A4" t="s">
        <v>90</v>
      </c>
      <c r="B4" t="s">
        <v>98</v>
      </c>
      <c r="C4">
        <v>5</v>
      </c>
      <c r="D4" t="s">
        <v>56</v>
      </c>
      <c r="G4" t="s">
        <v>110</v>
      </c>
      <c r="H4" t="s">
        <v>118</v>
      </c>
      <c r="I4">
        <v>3</v>
      </c>
      <c r="K4">
        <f>IF(I4&lt;&gt;"", H4, 0)</f>
        <v>0</v>
      </c>
      <c r="L4" t="s">
        <v>56</v>
      </c>
      <c r="M4" s="2" t="s">
        <v>189</v>
      </c>
    </row>
    <row r="5" spans="1:14">
      <c r="A5" t="s">
        <v>91</v>
      </c>
      <c r="B5" t="s">
        <v>99</v>
      </c>
      <c r="C5">
        <v>3</v>
      </c>
      <c r="D5" t="s">
        <v>56</v>
      </c>
      <c r="G5" t="s">
        <v>111</v>
      </c>
      <c r="H5" t="s">
        <v>119</v>
      </c>
      <c r="I5">
        <v>3</v>
      </c>
      <c r="K5">
        <f>IF(I5&lt;&gt;"", H5, 0)</f>
        <v>0</v>
      </c>
      <c r="L5" t="s">
        <v>56</v>
      </c>
      <c r="M5" s="5">
        <f>IFERROR(SUM(K4:K11)/SUM(H4:H11),0)</f>
        <v>0</v>
      </c>
    </row>
    <row r="6" spans="1:14">
      <c r="A6" t="s">
        <v>92</v>
      </c>
      <c r="B6" t="s">
        <v>100</v>
      </c>
      <c r="C6">
        <v>3</v>
      </c>
      <c r="D6" t="s">
        <v>56</v>
      </c>
      <c r="G6" t="s">
        <v>112</v>
      </c>
      <c r="H6" t="s">
        <v>120</v>
      </c>
      <c r="I6">
        <v>5</v>
      </c>
      <c r="K6">
        <f>IF(I6&lt;&gt;"", H6, 0)</f>
        <v>0</v>
      </c>
      <c r="L6" t="s">
        <v>56</v>
      </c>
    </row>
    <row r="7" spans="1:14">
      <c r="A7" t="s">
        <v>93</v>
      </c>
      <c r="B7" t="s">
        <v>101</v>
      </c>
      <c r="C7">
        <v>5</v>
      </c>
      <c r="D7" t="s">
        <v>56</v>
      </c>
      <c r="G7" t="s">
        <v>113</v>
      </c>
      <c r="H7" t="s">
        <v>121</v>
      </c>
      <c r="I7">
        <v>4</v>
      </c>
      <c r="K7">
        <f>IF(I7&lt;&gt;"", H7, 0)</f>
        <v>0</v>
      </c>
      <c r="M7" s="2" t="s">
        <v>190</v>
      </c>
    </row>
    <row r="8" spans="1:14">
      <c r="A8" t="s">
        <v>94</v>
      </c>
      <c r="B8" t="s">
        <v>102</v>
      </c>
      <c r="C8">
        <v>4</v>
      </c>
      <c r="G8" t="s">
        <v>114</v>
      </c>
      <c r="H8" t="s">
        <v>122</v>
      </c>
      <c r="I8">
        <v>3</v>
      </c>
      <c r="K8">
        <f>IF(I8&lt;&gt;"", H8, 0)</f>
        <v>0</v>
      </c>
      <c r="M8" s="5">
        <f>IFERROR(SUM(E20:E27)/SUM(C20:C27),0)</f>
        <v>0</v>
      </c>
    </row>
    <row r="9" spans="1:14">
      <c r="A9" t="s">
        <v>95</v>
      </c>
      <c r="B9" t="s">
        <v>103</v>
      </c>
      <c r="C9">
        <v>5</v>
      </c>
      <c r="G9" t="s">
        <v>115</v>
      </c>
      <c r="H9" t="s">
        <v>123</v>
      </c>
      <c r="I9">
        <v>5</v>
      </c>
      <c r="K9">
        <f>IF(I9&lt;&gt;"", H9, 0)</f>
        <v>0</v>
      </c>
    </row>
    <row r="10" spans="1:14">
      <c r="A10" t="s">
        <v>96</v>
      </c>
      <c r="B10" t="s">
        <v>104</v>
      </c>
      <c r="C10">
        <v>5</v>
      </c>
      <c r="G10" t="s">
        <v>116</v>
      </c>
      <c r="H10" t="s">
        <v>124</v>
      </c>
      <c r="I10">
        <v>5</v>
      </c>
      <c r="K10">
        <f>IF(I10&lt;&gt;"", H10, 0)</f>
        <v>0</v>
      </c>
      <c r="M10" s="2" t="s">
        <v>191</v>
      </c>
    </row>
    <row r="11" spans="1:14">
      <c r="A11" t="s">
        <v>97</v>
      </c>
      <c r="B11" t="s">
        <v>105</v>
      </c>
      <c r="C11">
        <v>5</v>
      </c>
      <c r="G11" t="s">
        <v>117</v>
      </c>
      <c r="H11" t="s">
        <v>125</v>
      </c>
      <c r="I11">
        <v>3</v>
      </c>
      <c r="K11">
        <f>IF(I11&lt;&gt;"", H11, 0)</f>
        <v>0</v>
      </c>
      <c r="M11" s="5">
        <f>IFERROR((M5+M8)/2,0)</f>
        <v>0</v>
      </c>
    </row>
    <row r="19" spans="1:9">
      <c r="A19" s="2" t="s">
        <v>0</v>
      </c>
      <c r="B19" s="2" t="s">
        <v>126</v>
      </c>
      <c r="C19" s="2" t="s">
        <v>52</v>
      </c>
      <c r="D19" s="2" t="s">
        <v>127</v>
      </c>
      <c r="E19" s="2" t="s">
        <v>109</v>
      </c>
      <c r="F19" s="2" t="s">
        <v>53</v>
      </c>
      <c r="G19" s="2" t="s">
        <v>0</v>
      </c>
      <c r="H19" s="2" t="s">
        <v>144</v>
      </c>
      <c r="I19" s="2" t="s">
        <v>145</v>
      </c>
    </row>
    <row r="20" spans="1:9">
      <c r="A20" t="s">
        <v>128</v>
      </c>
      <c r="B20" t="s">
        <v>136</v>
      </c>
      <c r="C20">
        <v>3</v>
      </c>
      <c r="E20">
        <f>IF(D20&lt;&gt;"", C20, 0)</f>
        <v>0</v>
      </c>
      <c r="F20" t="s">
        <v>56</v>
      </c>
      <c r="G20" t="s">
        <v>146</v>
      </c>
      <c r="H20" t="s">
        <v>156</v>
      </c>
      <c r="I20">
        <v>4</v>
      </c>
    </row>
    <row r="21" spans="1:9">
      <c r="A21" t="s">
        <v>129</v>
      </c>
      <c r="B21" t="s">
        <v>137</v>
      </c>
      <c r="C21">
        <v>5</v>
      </c>
      <c r="E21">
        <f>IF(D21&lt;&gt;"", C21, 0)</f>
        <v>0</v>
      </c>
      <c r="F21" t="s">
        <v>56</v>
      </c>
      <c r="G21" t="s">
        <v>147</v>
      </c>
      <c r="H21" t="s">
        <v>157</v>
      </c>
      <c r="I21">
        <v>3</v>
      </c>
    </row>
    <row r="22" spans="1:9">
      <c r="A22" t="s">
        <v>130</v>
      </c>
      <c r="B22" t="s">
        <v>138</v>
      </c>
      <c r="C22">
        <v>5</v>
      </c>
      <c r="E22">
        <f>IF(D22&lt;&gt;"", C22, 0)</f>
        <v>0</v>
      </c>
      <c r="G22" t="s">
        <v>148</v>
      </c>
      <c r="H22" t="s">
        <v>158</v>
      </c>
      <c r="I22">
        <v>4</v>
      </c>
    </row>
    <row r="23" spans="1:9">
      <c r="A23" t="s">
        <v>131</v>
      </c>
      <c r="B23" t="s">
        <v>139</v>
      </c>
      <c r="C23">
        <v>4</v>
      </c>
      <c r="E23">
        <f>IF(D23&lt;&gt;"", C23, 0)</f>
        <v>0</v>
      </c>
      <c r="G23" t="s">
        <v>149</v>
      </c>
      <c r="H23" t="s">
        <v>159</v>
      </c>
      <c r="I23">
        <v>5</v>
      </c>
    </row>
    <row r="24" spans="1:9">
      <c r="A24" t="s">
        <v>132</v>
      </c>
      <c r="B24" t="s">
        <v>140</v>
      </c>
      <c r="C24">
        <v>5</v>
      </c>
      <c r="E24">
        <f>IF(D24&lt;&gt;"", C24, 0)</f>
        <v>0</v>
      </c>
      <c r="G24" t="s">
        <v>150</v>
      </c>
      <c r="H24" t="s">
        <v>160</v>
      </c>
      <c r="I24">
        <v>4</v>
      </c>
    </row>
    <row r="25" spans="1:9">
      <c r="A25" t="s">
        <v>133</v>
      </c>
      <c r="B25" t="s">
        <v>141</v>
      </c>
      <c r="C25">
        <v>3</v>
      </c>
      <c r="E25">
        <f>IF(D25&lt;&gt;"", C25, 0)</f>
        <v>0</v>
      </c>
      <c r="G25" t="s">
        <v>151</v>
      </c>
      <c r="H25" t="s">
        <v>161</v>
      </c>
      <c r="I25">
        <v>5</v>
      </c>
    </row>
    <row r="26" spans="1:9">
      <c r="A26" t="s">
        <v>134</v>
      </c>
      <c r="B26" t="s">
        <v>142</v>
      </c>
      <c r="C26">
        <v>4</v>
      </c>
      <c r="E26">
        <f>IF(D26&lt;&gt;"", C26, 0)</f>
        <v>0</v>
      </c>
      <c r="G26" t="s">
        <v>152</v>
      </c>
      <c r="H26" t="s">
        <v>162</v>
      </c>
      <c r="I26">
        <v>4</v>
      </c>
    </row>
    <row r="27" spans="1:9">
      <c r="A27" t="s">
        <v>135</v>
      </c>
      <c r="B27" t="s">
        <v>143</v>
      </c>
      <c r="C27">
        <v>3</v>
      </c>
      <c r="E27">
        <f>IF(D27&lt;&gt;"", C27, 0)</f>
        <v>0</v>
      </c>
      <c r="G27" t="s">
        <v>153</v>
      </c>
      <c r="H27" t="s">
        <v>163</v>
      </c>
      <c r="I27">
        <v>5</v>
      </c>
    </row>
    <row r="28" spans="1:9">
      <c r="G28" t="s">
        <v>154</v>
      </c>
      <c r="H28" t="s">
        <v>164</v>
      </c>
      <c r="I28">
        <v>4</v>
      </c>
    </row>
    <row r="29" spans="1:9">
      <c r="G29" t="s">
        <v>155</v>
      </c>
      <c r="H29" t="s">
        <v>165</v>
      </c>
      <c r="I29">
        <v>3</v>
      </c>
    </row>
    <row r="35" spans="7:9">
      <c r="G35" s="2" t="s">
        <v>0</v>
      </c>
      <c r="H35" s="2" t="s">
        <v>166</v>
      </c>
      <c r="I35" s="2" t="s">
        <v>145</v>
      </c>
    </row>
    <row r="36" spans="7:9">
      <c r="G36" t="s">
        <v>167</v>
      </c>
      <c r="H36" t="s">
        <v>177</v>
      </c>
      <c r="I36">
        <v>4</v>
      </c>
    </row>
    <row r="37" spans="7:9">
      <c r="G37" t="s">
        <v>168</v>
      </c>
      <c r="H37" t="s">
        <v>178</v>
      </c>
      <c r="I37">
        <v>5</v>
      </c>
    </row>
    <row r="38" spans="7:9">
      <c r="G38" t="s">
        <v>169</v>
      </c>
      <c r="H38" t="s">
        <v>179</v>
      </c>
      <c r="I38">
        <v>3</v>
      </c>
    </row>
    <row r="39" spans="7:9">
      <c r="G39" t="s">
        <v>170</v>
      </c>
      <c r="H39" t="s">
        <v>180</v>
      </c>
      <c r="I39">
        <v>5</v>
      </c>
    </row>
    <row r="40" spans="7:9">
      <c r="G40" t="s">
        <v>171</v>
      </c>
      <c r="H40" t="s">
        <v>181</v>
      </c>
      <c r="I40">
        <v>4</v>
      </c>
    </row>
    <row r="41" spans="7:9">
      <c r="G41" t="s">
        <v>172</v>
      </c>
      <c r="H41" t="s">
        <v>182</v>
      </c>
      <c r="I41">
        <v>4</v>
      </c>
    </row>
    <row r="42" spans="7:9">
      <c r="G42" t="s">
        <v>173</v>
      </c>
      <c r="H42" t="s">
        <v>183</v>
      </c>
      <c r="I42">
        <v>5</v>
      </c>
    </row>
    <row r="43" spans="7:9">
      <c r="G43" t="s">
        <v>174</v>
      </c>
      <c r="H43" t="s">
        <v>184</v>
      </c>
      <c r="I43">
        <v>5</v>
      </c>
    </row>
    <row r="44" spans="7:9">
      <c r="G44" t="s">
        <v>175</v>
      </c>
      <c r="H44" t="s">
        <v>185</v>
      </c>
      <c r="I44">
        <v>4</v>
      </c>
    </row>
    <row r="45" spans="7:9">
      <c r="G45" t="s">
        <v>176</v>
      </c>
      <c r="H45" t="s">
        <v>186</v>
      </c>
      <c r="I45">
        <v>5</v>
      </c>
    </row>
  </sheetData>
  <mergeCells count="1">
    <mergeCell ref="A1:N1"/>
  </mergeCells>
  <dataValidations count="8">
    <dataValidation type="list" allowBlank="1" showInputMessage="1" showErrorMessage="1" sqref="C4:C12">
      <formula1>"1,2,3,4,5"</formula1>
    </dataValidation>
    <dataValidation type="list" allowBlank="1" showInputMessage="1" showErrorMessage="1" sqref="I4:I12">
      <formula1>"1,2,3,4,5"</formula1>
    </dataValidation>
    <dataValidation type="list" allowBlank="1" showInputMessage="1" showErrorMessage="1" sqref="C20:C28">
      <formula1>"1,2,3,4,5"</formula1>
    </dataValidation>
    <dataValidation type="list" allowBlank="1" showInputMessage="1" showErrorMessage="1" sqref="D4:D12">
      <formula1>"Oui,Non"</formula1>
    </dataValidation>
    <dataValidation type="list" allowBlank="1" showInputMessage="1" showErrorMessage="1" sqref="L4:L12">
      <formula1>"Oui,Non"</formula1>
    </dataValidation>
    <dataValidation type="list" allowBlank="1" showInputMessage="1" showErrorMessage="1" sqref="F20:F28">
      <formula1>"Oui,Non"</formula1>
    </dataValidation>
    <dataValidation type="list" allowBlank="1" showInputMessage="1" showErrorMessage="1" sqref="J4:J12">
      <formula1>VPC!$G20:$G29</formula1>
    </dataValidation>
    <dataValidation type="list" allowBlank="1" showInputMessage="1" showErrorMessage="1" sqref="D20:D28">
      <formula1>VPC!$G36:$G45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A13"/>
  <sheetViews>
    <sheetView workbookViewId="0"/>
  </sheetViews>
  <sheetFormatPr defaultRowHeight="15"/>
  <cols>
    <col min="1" max="1" width="105.7109375" customWidth="1"/>
  </cols>
  <sheetData>
    <row r="2" spans="1:1">
      <c r="A2" t="s">
        <v>192</v>
      </c>
    </row>
    <row r="3" spans="1:1">
      <c r="A3" t="s">
        <v>193</v>
      </c>
    </row>
    <row r="4" spans="1:1">
      <c r="A4" t="s">
        <v>194</v>
      </c>
    </row>
    <row r="5" spans="1:1">
      <c r="A5" t="s">
        <v>195</v>
      </c>
    </row>
    <row r="6" spans="1:1">
      <c r="A6" t="s">
        <v>196</v>
      </c>
    </row>
    <row r="8" spans="1:1">
      <c r="A8" t="s">
        <v>197</v>
      </c>
    </row>
    <row r="9" spans="1:1">
      <c r="A9" t="s">
        <v>198</v>
      </c>
    </row>
    <row r="10" spans="1:1">
      <c r="A10" t="s">
        <v>199</v>
      </c>
    </row>
    <row r="11" spans="1:1">
      <c r="A11" t="s">
        <v>200</v>
      </c>
    </row>
    <row r="13" spans="1:1">
      <c r="A13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VRIO_Entree</vt:lpstr>
      <vt:lpstr>VRIO_Dashboard</vt:lpstr>
      <vt:lpstr>BMC</vt:lpstr>
      <vt:lpstr>VPC</vt:lpstr>
      <vt:lpstr>Mode_d_emploi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2025-08-28T21:18:45Z</dcterms:created>
  <dcterms:modified xsi:type="dcterms:W3CDTF">2025-08-28T21:18:45Z</dcterms:modified>
</cp:coreProperties>
</file>