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ntree_SWOT" sheetId="1" r:id="rId1"/>
    <sheet name="Matrice" sheetId="2" r:id="rId2"/>
    <sheet name="Dashboard" sheetId="3" r:id="rId3"/>
    <sheet name="TopN_Compat" sheetId="4" r:id="rId4"/>
    <sheet name="Mode_d_emploi" sheetId="5" r:id="rId5"/>
  </sheets>
  <definedNames>
    <definedName name="_xlnm._FilterDatabase" localSheetId="0" hidden="1">Entree_SWOT!$A$2:$J$34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<sst xmlns="http://schemas.openxmlformats.org/spreadsheetml/2006/main" count="302" uniqueCount="133">
  <si>
    <t>ID</t>
  </si>
  <si>
    <t>Type</t>
  </si>
  <si>
    <t>Intitulé</t>
  </si>
  <si>
    <t>Poids</t>
  </si>
  <si>
    <t>Note (1–5)</t>
  </si>
  <si>
    <t>Impact (Poids×Note)</t>
  </si>
  <si>
    <t>Thème</t>
  </si>
  <si>
    <t>Propriétaire</t>
  </si>
  <si>
    <t>Échéance</t>
  </si>
  <si>
    <t>Statut</t>
  </si>
  <si>
    <t>S1</t>
  </si>
  <si>
    <t>S2</t>
  </si>
  <si>
    <t>S3</t>
  </si>
  <si>
    <t>S4</t>
  </si>
  <si>
    <t>S5</t>
  </si>
  <si>
    <t>S6</t>
  </si>
  <si>
    <t>S7</t>
  </si>
  <si>
    <t>S8</t>
  </si>
  <si>
    <t>W1</t>
  </si>
  <si>
    <t>W2</t>
  </si>
  <si>
    <t>W3</t>
  </si>
  <si>
    <t>W4</t>
  </si>
  <si>
    <t>W5</t>
  </si>
  <si>
    <t>W6</t>
  </si>
  <si>
    <t>W7</t>
  </si>
  <si>
    <t>W8</t>
  </si>
  <si>
    <t>O1</t>
  </si>
  <si>
    <t>O2</t>
  </si>
  <si>
    <t>O3</t>
  </si>
  <si>
    <t>O4</t>
  </si>
  <si>
    <t>O5</t>
  </si>
  <si>
    <t>O6</t>
  </si>
  <si>
    <t>O7</t>
  </si>
  <si>
    <t>O8</t>
  </si>
  <si>
    <t>T1</t>
  </si>
  <si>
    <t>T2</t>
  </si>
  <si>
    <t>T3</t>
  </si>
  <si>
    <t>T4</t>
  </si>
  <si>
    <t>T5</t>
  </si>
  <si>
    <t>T6</t>
  </si>
  <si>
    <t>T7</t>
  </si>
  <si>
    <t>T8</t>
  </si>
  <si>
    <t>S</t>
  </si>
  <si>
    <t>W</t>
  </si>
  <si>
    <t>O</t>
  </si>
  <si>
    <t>T</t>
  </si>
  <si>
    <t>Image de marque forte sur le segment B2B</t>
  </si>
  <si>
    <t>Taux de satisfaction client &gt; 90%</t>
  </si>
  <si>
    <t>Équipe technique expérimentée</t>
  </si>
  <si>
    <t>Processus de production stable</t>
  </si>
  <si>
    <t>Base clients fidèle et active</t>
  </si>
  <si>
    <t>Partenariats solides avec fournisseurs clés</t>
  </si>
  <si>
    <t>Coûts logistiques optimisés</t>
  </si>
  <si>
    <t>Certification ISO 9001 maintenue</t>
  </si>
  <si>
    <t>Faible notoriété en B2C</t>
  </si>
  <si>
    <t>Dépendance à 2 gros clients</t>
  </si>
  <si>
    <t>Manque d’automatisation sur ligne 2</t>
  </si>
  <si>
    <t>Retards fréquents sur nouveaux lancements</t>
  </si>
  <si>
    <t>Support après-vente sous-staffé</t>
  </si>
  <si>
    <t>Site web peu ergonomique</t>
  </si>
  <si>
    <t>Couverture commerciale insuffisante</t>
  </si>
  <si>
    <t>Budget marketing limité</t>
  </si>
  <si>
    <t>Croissance du e-commerce sur notre catégorie</t>
  </si>
  <si>
    <t>Incitations publiques à l’export</t>
  </si>
  <si>
    <t>Demande croissante pour produits éco-conçus</t>
  </si>
  <si>
    <t>Nouveaux canaux marketplaces</t>
  </si>
  <si>
    <t>Partenariats R&amp;D avec universités</t>
  </si>
  <si>
    <t>Hausse de la demande en Afrique de l’Ouest</t>
  </si>
  <si>
    <t>Digitalisation des process achats clients</t>
  </si>
  <si>
    <t>Possibilité d’acquisitions ciblées</t>
  </si>
  <si>
    <t>Entrée d’un acteur low-cost</t>
  </si>
  <si>
    <t>Hausse du coût des matières premières</t>
  </si>
  <si>
    <t>Risque de rupture d’approvisionnement</t>
  </si>
  <si>
    <t>Durcissement des normes environnementales</t>
  </si>
  <si>
    <t>Tensions géopolitiques sur le fret</t>
  </si>
  <si>
    <t>Fluctuations de taux de change</t>
  </si>
  <si>
    <t>Turnover élevé sur profils pénuriques</t>
  </si>
  <si>
    <t>Obsolescence technologique rapide</t>
  </si>
  <si>
    <t>Process</t>
  </si>
  <si>
    <t>Marché</t>
  </si>
  <si>
    <t>Produit</t>
  </si>
  <si>
    <t>Marque</t>
  </si>
  <si>
    <t>Coûts</t>
  </si>
  <si>
    <t>Talents</t>
  </si>
  <si>
    <t>Finance</t>
  </si>
  <si>
    <t>Equipe Ops</t>
  </si>
  <si>
    <t>RH</t>
  </si>
  <si>
    <t>Marketing</t>
  </si>
  <si>
    <t>Equipe Qualité</t>
  </si>
  <si>
    <t>2025-09-27</t>
  </si>
  <si>
    <t>2025-09-12</t>
  </si>
  <si>
    <t>2025-10-12</t>
  </si>
  <si>
    <t>2025-10-27</t>
  </si>
  <si>
    <t>En cours</t>
  </si>
  <si>
    <t>À faire</t>
  </si>
  <si>
    <t>Fait</t>
  </si>
  <si>
    <t>Tableau d'entree SWOT — pondérations, notes et actions</t>
  </si>
  <si>
    <t>Impact_S</t>
  </si>
  <si>
    <t>Impact_W</t>
  </si>
  <si>
    <t>Impact_O</t>
  </si>
  <si>
    <t>Impact_T</t>
  </si>
  <si>
    <t>Matrice SWOT dynamique — Top éléments par impact</t>
  </si>
  <si>
    <t>FORCES (S)</t>
  </si>
  <si>
    <t>Impact</t>
  </si>
  <si>
    <t>FAIBLESSES (W)</t>
  </si>
  <si>
    <t>OPPORTUNITÉS (O)</t>
  </si>
  <si>
    <t>MENACES (T)</t>
  </si>
  <si>
    <t>SWOT Dashboard — Indicateurs et Visualisations</t>
  </si>
  <si>
    <t>Forces (S)</t>
  </si>
  <si>
    <t>Faiblesses (W)</t>
  </si>
  <si>
    <t>Opportunités (O)</t>
  </si>
  <si>
    <t>Menaces (T)</t>
  </si>
  <si>
    <t>Somme d'impact</t>
  </si>
  <si>
    <t>Indice Interne (S − W)</t>
  </si>
  <si>
    <t>Indice Externe (O − T)</t>
  </si>
  <si>
    <t>Posture stratégique</t>
  </si>
  <si>
    <t>Top priorités (toutes catégories)</t>
  </si>
  <si>
    <t>Répartition Impacts S/W/O/T</t>
  </si>
  <si>
    <t>Carte Quadrants</t>
  </si>
  <si>
    <t>X (Externe)</t>
  </si>
  <si>
    <t>Y (Interne)</t>
  </si>
  <si>
    <t>Axis X (x1..x2)</t>
  </si>
  <si>
    <t>-Max</t>
  </si>
  <si>
    <t>0</t>
  </si>
  <si>
    <t>Max</t>
  </si>
  <si>
    <t>Axis Y (y1..y2)</t>
  </si>
  <si>
    <t>Top 10 priorités (compatibilité sans FILTER/SORTBY)</t>
  </si>
  <si>
    <t>Rang</t>
  </si>
  <si>
    <t>Si vous voyez #VALEUR! :</t>
  </si>
  <si>
    <t>• Utilisez la nouvelle version (feuilles renommées ASCII, formules citées).</t>
  </si>
  <si>
    <t>• Poids et Note doivent être numériques (pas de texte).</t>
  </si>
  <si>
    <t>• En cas d’Excel 2016/2019, utilisez l’onglet TopN_Compat pour le classement.</t>
  </si>
  <si>
    <t>Ce classeur inclut version dynamique (Matrice/Dashboard) et version compatible (TopN_Compat).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</si>
</sst>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8"/>
      <color rgb="FF1F2937"/>
      <name val="Calibri"/>
      <family val="2"/>
      <scheme val="minor"/>
    </font>
    <font>
      <b/>
      <sz val="11"/>
      <color rgb="FF0F172A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F3FF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</cellXfs>
  <cellStyles count="1">
    <cellStyle name="Normal" xfId="0" builtinId="0"/>
  </cellStyles>
  <dxfs count="5">
    <dxf>
      <fill>
        <patternFill>
          <bgColor rgb="FFD1FAE5"/>
        </patternFill>
      </fill>
    </dxf>
    <dxf>
      <fill>
        <patternFill>
          <bgColor rgb="FFFFE4E6"/>
        </patternFill>
      </fill>
    </dxf>
    <dxf>
      <fill>
        <patternFill>
          <bgColor rgb="FFDBEAFE"/>
        </patternFill>
      </fill>
    </dxf>
    <dxf>
      <fill>
        <patternFill>
          <bgColor rgb="FFEDE9FE"/>
        </patternFill>
      </fill>
    </dxf>
    <dxf>
      <font>
        <strike/>
        <color rgb="FF6B7280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10 priorités par impact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Impact</c:v>
          </c:tx>
          <c:dLbls>
            <c:showVal val="1"/>
          </c:dLbls>
          <c:cat>
            <c:numRef>
              <c:f>Dashboard!$A$15:$A$24</c:f>
              <c:numCache>
                <c:formatCode>General</c:formatCode>
                <c:ptCount val="10"/>
                <c:pt idx="0">
                  <c:v>0</c:v>
                </c:pt>
              </c:numCache>
            </c:numRef>
          </c:cat>
          <c:val>
            <c:numRef>
              <c:f>Dashboard!$B$15:$B$24</c:f>
              <c:numCache>
                <c:formatCode>General</c:formatCode>
                <c:ptCount val="10"/>
                <c:pt idx="0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l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b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Distribution S/W/O/T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Distribution</c:v>
          </c:tx>
          <c:marker>
            <c:symbol val="none"/>
          </c:marker>
          <c:dLbls>
            <c:showVal val="1"/>
          </c:dLbls>
          <c:cat>
            <c:strRef>
              <c:f>Dashboard!$A$27:$D$27</c:f>
              <c:strCache>
                <c:ptCount val="4"/>
                <c:pt idx="0">
                  <c:v>S</c:v>
                </c:pt>
                <c:pt idx="1">
                  <c:v>W</c:v>
                </c:pt>
                <c:pt idx="2">
                  <c:v>O</c:v>
                </c:pt>
                <c:pt idx="3">
                  <c:v>T</c:v>
                </c:pt>
              </c:strCache>
            </c:strRef>
          </c:cat>
          <c:val>
            <c:numRef>
              <c:f>Dashboard!$A$28:$D$28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20001"/>
        <c:axId val="50020002"/>
      </c:radarChart>
      <c:catAx>
        <c:axId val="50020001"/>
        <c:scaling>
          <c:orientation val="minMax"/>
        </c:scaling>
        <c:axPos val="b"/>
        <c:majorGridlines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Carte stratégique (Interne vs Externe)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Position actuelle</c:v>
          </c:tx>
          <c:marker>
            <c:symbol val="circle"/>
            <c:size val="8"/>
          </c:marker>
          <c:xVal>
            <c:numRef>
              <c:f>Dashboard!$G$28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Dashboard!$H$28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1"/>
          <c:order val="1"/>
          <c:tx>
            <c:v>Axe horizontal</c:v>
          </c:tx>
          <c:marker>
            <c:symbol val="none"/>
          </c:marker>
          <c:xVal>
            <c:numRef>
              <c:f>Dashboard!$G$32:$I$32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Dashboard!$H$32:$H$32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2"/>
          <c:order val="2"/>
          <c:tx>
            <c:v>Axe vertical</c:v>
          </c:tx>
          <c:marker>
            <c:symbol val="none"/>
          </c:marker>
          <c:xVal>
            <c:numRef>
              <c:f>Dashboard!$G$35:$G$37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Dashboard!$H$35:$H$37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</c:ser>
        <c:axId val="50030001"/>
        <c:axId val="50030002"/>
      </c:scatterChart>
      <c:valAx>
        <c:axId val="5003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Externe (O − T)</a:t>
                </a:r>
              </a:p>
            </c:rich>
          </c:tx>
          <c:layout/>
        </c:title>
        <c:numFmt formatCode="General" sourceLinked="1"/>
        <c:tickLblPos val="nextTo"/>
        <c:crossAx val="50030002"/>
        <c:crossesAt val="0"/>
        <c:crossBetween val="midCat"/>
      </c:valAx>
      <c:valAx>
        <c:axId val="50030002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Interne (S − W)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At val="0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12</xdr:row>
      <xdr:rowOff>0</xdr:rowOff>
    </xdr:from>
    <xdr:to>
      <xdr:col>7</xdr:col>
      <xdr:colOff>1104900</xdr:colOff>
      <xdr:row>28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29</xdr:row>
      <xdr:rowOff>0</xdr:rowOff>
    </xdr:from>
    <xdr:to>
      <xdr:col>3</xdr:col>
      <xdr:colOff>828675</xdr:colOff>
      <xdr:row>44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28</xdr:row>
      <xdr:rowOff>0</xdr:rowOff>
    </xdr:from>
    <xdr:to>
      <xdr:col>10</xdr:col>
      <xdr:colOff>600075</xdr:colOff>
      <xdr:row>46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workbookViewId="0">
      <pane ySplit="2" topLeftCell="A3" activePane="bottomLeft" state="frozen"/>
      <selection pane="bottomLeft"/>
    </sheetView>
  </sheetViews>
  <sheetFormatPr defaultRowHeight="15"/>
  <cols>
    <col min="1" max="2" width="8.7109375" customWidth="1"/>
    <col min="3" max="3" width="60.7109375" customWidth="1"/>
    <col min="4" max="4" width="10.7109375" customWidth="1"/>
    <col min="5" max="5" width="12.7109375" customWidth="1"/>
    <col min="6" max="6" width="18.7109375" customWidth="1"/>
    <col min="7" max="7" width="16.7109375" customWidth="1"/>
    <col min="8" max="8" width="18.7109375" customWidth="1"/>
    <col min="9" max="9" width="14.7109375" customWidth="1"/>
    <col min="10" max="14" width="12.7109375" customWidth="1"/>
  </cols>
  <sheetData>
    <row r="1" spans="1:14">
      <c r="A1" s="1" t="s">
        <v>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97</v>
      </c>
      <c r="L2" s="2" t="s">
        <v>98</v>
      </c>
      <c r="M2" s="2" t="s">
        <v>99</v>
      </c>
      <c r="N2" s="2" t="s">
        <v>100</v>
      </c>
    </row>
    <row r="3" spans="1:14">
      <c r="A3" t="s">
        <v>10</v>
      </c>
      <c r="B3" t="s">
        <v>42</v>
      </c>
      <c r="C3" t="s">
        <v>46</v>
      </c>
      <c r="D3">
        <v>0.1</v>
      </c>
      <c r="E3">
        <v>5</v>
      </c>
      <c r="F3">
        <f>D3*E3</f>
        <v>0</v>
      </c>
      <c r="G3" t="s">
        <v>78</v>
      </c>
      <c r="H3" t="s">
        <v>84</v>
      </c>
      <c r="I3" t="s">
        <v>89</v>
      </c>
      <c r="J3" t="s">
        <v>93</v>
      </c>
      <c r="K3">
        <f>IF($B3="S",$F3,0)</f>
        <v>0</v>
      </c>
      <c r="L3">
        <f>IF($B3="W",$F3,0)</f>
        <v>0</v>
      </c>
      <c r="M3">
        <f>IF($B3="O",$F3,0)</f>
        <v>0</v>
      </c>
      <c r="N3">
        <f>IF($B3="T",$F3,0)</f>
        <v>0</v>
      </c>
    </row>
    <row r="4" spans="1:14">
      <c r="A4" t="s">
        <v>11</v>
      </c>
      <c r="B4" t="s">
        <v>42</v>
      </c>
      <c r="C4" t="s">
        <v>47</v>
      </c>
      <c r="D4">
        <v>0.25</v>
      </c>
      <c r="E4">
        <v>3</v>
      </c>
      <c r="F4">
        <f>D4*E4</f>
        <v>0</v>
      </c>
      <c r="G4" t="s">
        <v>79</v>
      </c>
      <c r="H4" t="s">
        <v>85</v>
      </c>
      <c r="I4" t="s">
        <v>89</v>
      </c>
      <c r="J4" t="s">
        <v>94</v>
      </c>
      <c r="K4">
        <f>IF($B4="S",$F4,0)</f>
        <v>0</v>
      </c>
      <c r="L4">
        <f>IF($B4="W",$F4,0)</f>
        <v>0</v>
      </c>
      <c r="M4">
        <f>IF($B4="O",$F4,0)</f>
        <v>0</v>
      </c>
      <c r="N4">
        <f>IF($B4="T",$F4,0)</f>
        <v>0</v>
      </c>
    </row>
    <row r="5" spans="1:14">
      <c r="A5" t="s">
        <v>12</v>
      </c>
      <c r="B5" t="s">
        <v>42</v>
      </c>
      <c r="C5" t="s">
        <v>48</v>
      </c>
      <c r="D5">
        <v>0.05</v>
      </c>
      <c r="E5">
        <v>3</v>
      </c>
      <c r="F5">
        <f>D5*E5</f>
        <v>0</v>
      </c>
      <c r="G5" t="s">
        <v>78</v>
      </c>
      <c r="H5" t="s">
        <v>86</v>
      </c>
      <c r="I5" t="s">
        <v>89</v>
      </c>
      <c r="J5" t="s">
        <v>94</v>
      </c>
      <c r="K5">
        <f>IF($B5="S",$F5,0)</f>
        <v>0</v>
      </c>
      <c r="L5">
        <f>IF($B5="W",$F5,0)</f>
        <v>0</v>
      </c>
      <c r="M5">
        <f>IF($B5="O",$F5,0)</f>
        <v>0</v>
      </c>
      <c r="N5">
        <f>IF($B5="T",$F5,0)</f>
        <v>0</v>
      </c>
    </row>
    <row r="6" spans="1:14">
      <c r="A6" t="s">
        <v>13</v>
      </c>
      <c r="B6" t="s">
        <v>42</v>
      </c>
      <c r="C6" t="s">
        <v>49</v>
      </c>
      <c r="D6">
        <v>0.15</v>
      </c>
      <c r="E6">
        <v>2</v>
      </c>
      <c r="F6">
        <f>D6*E6</f>
        <v>0</v>
      </c>
      <c r="G6" t="s">
        <v>80</v>
      </c>
      <c r="H6" t="s">
        <v>87</v>
      </c>
      <c r="I6" t="s">
        <v>89</v>
      </c>
      <c r="J6" t="s">
        <v>93</v>
      </c>
      <c r="K6">
        <f>IF($B6="S",$F6,0)</f>
        <v>0</v>
      </c>
      <c r="L6">
        <f>IF($B6="W",$F6,0)</f>
        <v>0</v>
      </c>
      <c r="M6">
        <f>IF($B6="O",$F6,0)</f>
        <v>0</v>
      </c>
      <c r="N6">
        <f>IF($B6="T",$F6,0)</f>
        <v>0</v>
      </c>
    </row>
    <row r="7" spans="1:14">
      <c r="A7" t="s">
        <v>14</v>
      </c>
      <c r="B7" t="s">
        <v>42</v>
      </c>
      <c r="C7" t="s">
        <v>50</v>
      </c>
      <c r="D7">
        <v>0.25</v>
      </c>
      <c r="E7">
        <v>3</v>
      </c>
      <c r="F7">
        <f>D7*E7</f>
        <v>0</v>
      </c>
      <c r="G7" t="s">
        <v>81</v>
      </c>
      <c r="H7" t="s">
        <v>85</v>
      </c>
      <c r="I7" t="s">
        <v>90</v>
      </c>
      <c r="J7" t="s">
        <v>93</v>
      </c>
      <c r="K7">
        <f>IF($B7="S",$F7,0)</f>
        <v>0</v>
      </c>
      <c r="L7">
        <f>IF($B7="W",$F7,0)</f>
        <v>0</v>
      </c>
      <c r="M7">
        <f>IF($B7="O",$F7,0)</f>
        <v>0</v>
      </c>
      <c r="N7">
        <f>IF($B7="T",$F7,0)</f>
        <v>0</v>
      </c>
    </row>
    <row r="8" spans="1:14">
      <c r="A8" t="s">
        <v>15</v>
      </c>
      <c r="B8" t="s">
        <v>42</v>
      </c>
      <c r="C8" t="s">
        <v>51</v>
      </c>
      <c r="D8">
        <v>0.2</v>
      </c>
      <c r="E8">
        <v>4</v>
      </c>
      <c r="F8">
        <f>D8*E8</f>
        <v>0</v>
      </c>
      <c r="G8" t="s">
        <v>81</v>
      </c>
      <c r="H8" t="s">
        <v>87</v>
      </c>
      <c r="I8" t="s">
        <v>91</v>
      </c>
      <c r="J8" t="s">
        <v>94</v>
      </c>
      <c r="K8">
        <f>IF($B8="S",$F8,0)</f>
        <v>0</v>
      </c>
      <c r="L8">
        <f>IF($B8="W",$F8,0)</f>
        <v>0</v>
      </c>
      <c r="M8">
        <f>IF($B8="O",$F8,0)</f>
        <v>0</v>
      </c>
      <c r="N8">
        <f>IF($B8="T",$F8,0)</f>
        <v>0</v>
      </c>
    </row>
    <row r="9" spans="1:14">
      <c r="A9" t="s">
        <v>16</v>
      </c>
      <c r="B9" t="s">
        <v>42</v>
      </c>
      <c r="C9" t="s">
        <v>52</v>
      </c>
      <c r="D9">
        <v>0.3</v>
      </c>
      <c r="E9">
        <v>5</v>
      </c>
      <c r="F9">
        <f>D9*E9</f>
        <v>0</v>
      </c>
      <c r="G9" t="s">
        <v>78</v>
      </c>
      <c r="H9" t="s">
        <v>84</v>
      </c>
      <c r="I9" t="s">
        <v>91</v>
      </c>
      <c r="J9" t="s">
        <v>93</v>
      </c>
      <c r="K9">
        <f>IF($B9="S",$F9,0)</f>
        <v>0</v>
      </c>
      <c r="L9">
        <f>IF($B9="W",$F9,0)</f>
        <v>0</v>
      </c>
      <c r="M9">
        <f>IF($B9="O",$F9,0)</f>
        <v>0</v>
      </c>
      <c r="N9">
        <f>IF($B9="T",$F9,0)</f>
        <v>0</v>
      </c>
    </row>
    <row r="10" spans="1:14">
      <c r="A10" t="s">
        <v>17</v>
      </c>
      <c r="B10" t="s">
        <v>42</v>
      </c>
      <c r="C10" t="s">
        <v>53</v>
      </c>
      <c r="D10">
        <v>0.2</v>
      </c>
      <c r="E10">
        <v>4</v>
      </c>
      <c r="F10">
        <f>D10*E10</f>
        <v>0</v>
      </c>
      <c r="G10" t="s">
        <v>80</v>
      </c>
      <c r="H10" t="s">
        <v>84</v>
      </c>
      <c r="I10" t="s">
        <v>90</v>
      </c>
      <c r="J10" t="s">
        <v>93</v>
      </c>
      <c r="K10">
        <f>IF($B10="S",$F10,0)</f>
        <v>0</v>
      </c>
      <c r="L10">
        <f>IF($B10="W",$F10,0)</f>
        <v>0</v>
      </c>
      <c r="M10">
        <f>IF($B10="O",$F10,0)</f>
        <v>0</v>
      </c>
      <c r="N10">
        <f>IF($B10="T",$F10,0)</f>
        <v>0</v>
      </c>
    </row>
    <row r="11" spans="1:14">
      <c r="A11" t="s">
        <v>18</v>
      </c>
      <c r="B11" t="s">
        <v>43</v>
      </c>
      <c r="C11" t="s">
        <v>54</v>
      </c>
      <c r="D11">
        <v>0.05</v>
      </c>
      <c r="E11">
        <v>2</v>
      </c>
      <c r="F11">
        <f>D11*E11</f>
        <v>0</v>
      </c>
      <c r="G11" t="s">
        <v>78</v>
      </c>
      <c r="H11" t="s">
        <v>84</v>
      </c>
      <c r="I11" t="s">
        <v>90</v>
      </c>
      <c r="J11" t="s">
        <v>93</v>
      </c>
      <c r="K11">
        <f>IF($B11="S",$F11,0)</f>
        <v>0</v>
      </c>
      <c r="L11">
        <f>IF($B11="W",$F11,0)</f>
        <v>0</v>
      </c>
      <c r="M11">
        <f>IF($B11="O",$F11,0)</f>
        <v>0</v>
      </c>
      <c r="N11">
        <f>IF($B11="T",$F11,0)</f>
        <v>0</v>
      </c>
    </row>
    <row r="12" spans="1:14">
      <c r="A12" t="s">
        <v>19</v>
      </c>
      <c r="B12" t="s">
        <v>43</v>
      </c>
      <c r="C12" t="s">
        <v>55</v>
      </c>
      <c r="D12">
        <v>0.3</v>
      </c>
      <c r="E12">
        <v>5</v>
      </c>
      <c r="F12">
        <f>D12*E12</f>
        <v>0</v>
      </c>
      <c r="G12" t="s">
        <v>79</v>
      </c>
      <c r="H12" t="s">
        <v>84</v>
      </c>
      <c r="I12" t="s">
        <v>92</v>
      </c>
      <c r="J12" t="s">
        <v>93</v>
      </c>
      <c r="K12">
        <f>IF($B12="S",$F12,0)</f>
        <v>0</v>
      </c>
      <c r="L12">
        <f>IF($B12="W",$F12,0)</f>
        <v>0</v>
      </c>
      <c r="M12">
        <f>IF($B12="O",$F12,0)</f>
        <v>0</v>
      </c>
      <c r="N12">
        <f>IF($B12="T",$F12,0)</f>
        <v>0</v>
      </c>
    </row>
    <row r="13" spans="1:14">
      <c r="A13" t="s">
        <v>20</v>
      </c>
      <c r="B13" t="s">
        <v>43</v>
      </c>
      <c r="C13" t="s">
        <v>56</v>
      </c>
      <c r="D13">
        <v>0.05</v>
      </c>
      <c r="E13">
        <v>5</v>
      </c>
      <c r="F13">
        <f>D13*E13</f>
        <v>0</v>
      </c>
      <c r="G13" t="s">
        <v>78</v>
      </c>
      <c r="H13" t="s">
        <v>88</v>
      </c>
      <c r="I13" t="s">
        <v>90</v>
      </c>
      <c r="J13" t="s">
        <v>94</v>
      </c>
      <c r="K13">
        <f>IF($B13="S",$F13,0)</f>
        <v>0</v>
      </c>
      <c r="L13">
        <f>IF($B13="W",$F13,0)</f>
        <v>0</v>
      </c>
      <c r="M13">
        <f>IF($B13="O",$F13,0)</f>
        <v>0</v>
      </c>
      <c r="N13">
        <f>IF($B13="T",$F13,0)</f>
        <v>0</v>
      </c>
    </row>
    <row r="14" spans="1:14">
      <c r="A14" t="s">
        <v>21</v>
      </c>
      <c r="B14" t="s">
        <v>43</v>
      </c>
      <c r="C14" t="s">
        <v>57</v>
      </c>
      <c r="D14">
        <v>0.15</v>
      </c>
      <c r="E14">
        <v>2</v>
      </c>
      <c r="F14">
        <f>D14*E14</f>
        <v>0</v>
      </c>
      <c r="G14" t="s">
        <v>81</v>
      </c>
      <c r="H14" t="s">
        <v>88</v>
      </c>
      <c r="I14" t="s">
        <v>89</v>
      </c>
      <c r="J14" t="s">
        <v>95</v>
      </c>
      <c r="K14">
        <f>IF($B14="S",$F14,0)</f>
        <v>0</v>
      </c>
      <c r="L14">
        <f>IF($B14="W",$F14,0)</f>
        <v>0</v>
      </c>
      <c r="M14">
        <f>IF($B14="O",$F14,0)</f>
        <v>0</v>
      </c>
      <c r="N14">
        <f>IF($B14="T",$F14,0)</f>
        <v>0</v>
      </c>
    </row>
    <row r="15" spans="1:14">
      <c r="A15" t="s">
        <v>22</v>
      </c>
      <c r="B15" t="s">
        <v>43</v>
      </c>
      <c r="C15" t="s">
        <v>58</v>
      </c>
      <c r="D15">
        <v>0.2</v>
      </c>
      <c r="E15">
        <v>3</v>
      </c>
      <c r="F15">
        <f>D15*E15</f>
        <v>0</v>
      </c>
      <c r="G15" t="s">
        <v>81</v>
      </c>
      <c r="H15" t="s">
        <v>87</v>
      </c>
      <c r="I15" t="s">
        <v>89</v>
      </c>
      <c r="J15" t="s">
        <v>94</v>
      </c>
      <c r="K15">
        <f>IF($B15="S",$F15,0)</f>
        <v>0</v>
      </c>
      <c r="L15">
        <f>IF($B15="W",$F15,0)</f>
        <v>0</v>
      </c>
      <c r="M15">
        <f>IF($B15="O",$F15,0)</f>
        <v>0</v>
      </c>
      <c r="N15">
        <f>IF($B15="T",$F15,0)</f>
        <v>0</v>
      </c>
    </row>
    <row r="16" spans="1:14">
      <c r="A16" t="s">
        <v>23</v>
      </c>
      <c r="B16" t="s">
        <v>43</v>
      </c>
      <c r="C16" t="s">
        <v>59</v>
      </c>
      <c r="D16">
        <v>0.15</v>
      </c>
      <c r="E16">
        <v>5</v>
      </c>
      <c r="F16">
        <f>D16*E16</f>
        <v>0</v>
      </c>
      <c r="G16" t="s">
        <v>78</v>
      </c>
      <c r="H16" t="s">
        <v>86</v>
      </c>
      <c r="I16" t="s">
        <v>90</v>
      </c>
      <c r="J16" t="s">
        <v>94</v>
      </c>
      <c r="K16">
        <f>IF($B16="S",$F16,0)</f>
        <v>0</v>
      </c>
      <c r="L16">
        <f>IF($B16="W",$F16,0)</f>
        <v>0</v>
      </c>
      <c r="M16">
        <f>IF($B16="O",$F16,0)</f>
        <v>0</v>
      </c>
      <c r="N16">
        <f>IF($B16="T",$F16,0)</f>
        <v>0</v>
      </c>
    </row>
    <row r="17" spans="1:14">
      <c r="A17" t="s">
        <v>24</v>
      </c>
      <c r="B17" t="s">
        <v>43</v>
      </c>
      <c r="C17" t="s">
        <v>60</v>
      </c>
      <c r="D17">
        <v>0.25</v>
      </c>
      <c r="E17">
        <v>3</v>
      </c>
      <c r="F17">
        <f>D17*E17</f>
        <v>0</v>
      </c>
      <c r="G17" t="s">
        <v>80</v>
      </c>
      <c r="H17" t="s">
        <v>88</v>
      </c>
      <c r="I17" t="s">
        <v>90</v>
      </c>
      <c r="J17" t="s">
        <v>95</v>
      </c>
      <c r="K17">
        <f>IF($B17="S",$F17,0)</f>
        <v>0</v>
      </c>
      <c r="L17">
        <f>IF($B17="W",$F17,0)</f>
        <v>0</v>
      </c>
      <c r="M17">
        <f>IF($B17="O",$F17,0)</f>
        <v>0</v>
      </c>
      <c r="N17">
        <f>IF($B17="T",$F17,0)</f>
        <v>0</v>
      </c>
    </row>
    <row r="18" spans="1:14">
      <c r="A18" t="s">
        <v>25</v>
      </c>
      <c r="B18" t="s">
        <v>43</v>
      </c>
      <c r="C18" t="s">
        <v>61</v>
      </c>
      <c r="D18">
        <v>0.05</v>
      </c>
      <c r="E18">
        <v>5</v>
      </c>
      <c r="F18">
        <f>D18*E18</f>
        <v>0</v>
      </c>
      <c r="G18" t="s">
        <v>78</v>
      </c>
      <c r="H18" t="s">
        <v>86</v>
      </c>
      <c r="I18" t="s">
        <v>91</v>
      </c>
      <c r="J18" t="s">
        <v>95</v>
      </c>
      <c r="K18">
        <f>IF($B18="S",$F18,0)</f>
        <v>0</v>
      </c>
      <c r="L18">
        <f>IF($B18="W",$F18,0)</f>
        <v>0</v>
      </c>
      <c r="M18">
        <f>IF($B18="O",$F18,0)</f>
        <v>0</v>
      </c>
      <c r="N18">
        <f>IF($B18="T",$F18,0)</f>
        <v>0</v>
      </c>
    </row>
    <row r="19" spans="1:14">
      <c r="A19" t="s">
        <v>26</v>
      </c>
      <c r="B19" t="s">
        <v>44</v>
      </c>
      <c r="C19" t="s">
        <v>62</v>
      </c>
      <c r="D19">
        <v>0.2</v>
      </c>
      <c r="E19">
        <v>3</v>
      </c>
      <c r="F19">
        <f>D19*E19</f>
        <v>0</v>
      </c>
      <c r="G19" t="s">
        <v>78</v>
      </c>
      <c r="H19" t="s">
        <v>87</v>
      </c>
      <c r="I19" t="s">
        <v>92</v>
      </c>
      <c r="J19" t="s">
        <v>95</v>
      </c>
      <c r="K19">
        <f>IF($B19="S",$F19,0)</f>
        <v>0</v>
      </c>
      <c r="L19">
        <f>IF($B19="W",$F19,0)</f>
        <v>0</v>
      </c>
      <c r="M19">
        <f>IF($B19="O",$F19,0)</f>
        <v>0</v>
      </c>
      <c r="N19">
        <f>IF($B19="T",$F19,0)</f>
        <v>0</v>
      </c>
    </row>
    <row r="20" spans="1:14">
      <c r="A20" t="s">
        <v>27</v>
      </c>
      <c r="B20" t="s">
        <v>44</v>
      </c>
      <c r="C20" t="s">
        <v>63</v>
      </c>
      <c r="D20">
        <v>0.25</v>
      </c>
      <c r="E20">
        <v>4</v>
      </c>
      <c r="F20">
        <f>D20*E20</f>
        <v>0</v>
      </c>
      <c r="G20" t="s">
        <v>82</v>
      </c>
      <c r="H20" t="s">
        <v>86</v>
      </c>
      <c r="I20" t="s">
        <v>90</v>
      </c>
      <c r="J20" t="s">
        <v>93</v>
      </c>
      <c r="K20">
        <f>IF($B20="S",$F20,0)</f>
        <v>0</v>
      </c>
      <c r="L20">
        <f>IF($B20="W",$F20,0)</f>
        <v>0</v>
      </c>
      <c r="M20">
        <f>IF($B20="O",$F20,0)</f>
        <v>0</v>
      </c>
      <c r="N20">
        <f>IF($B20="T",$F20,0)</f>
        <v>0</v>
      </c>
    </row>
    <row r="21" spans="1:14">
      <c r="A21" t="s">
        <v>28</v>
      </c>
      <c r="B21" t="s">
        <v>44</v>
      </c>
      <c r="C21" t="s">
        <v>64</v>
      </c>
      <c r="D21">
        <v>0.1</v>
      </c>
      <c r="E21">
        <v>3</v>
      </c>
      <c r="F21">
        <f>D21*E21</f>
        <v>0</v>
      </c>
      <c r="G21" t="s">
        <v>82</v>
      </c>
      <c r="H21" t="s">
        <v>87</v>
      </c>
      <c r="I21" t="s">
        <v>89</v>
      </c>
      <c r="J21" t="s">
        <v>95</v>
      </c>
      <c r="K21">
        <f>IF($B21="S",$F21,0)</f>
        <v>0</v>
      </c>
      <c r="L21">
        <f>IF($B21="W",$F21,0)</f>
        <v>0</v>
      </c>
      <c r="M21">
        <f>IF($B21="O",$F21,0)</f>
        <v>0</v>
      </c>
      <c r="N21">
        <f>IF($B21="T",$F21,0)</f>
        <v>0</v>
      </c>
    </row>
    <row r="22" spans="1:14">
      <c r="A22" t="s">
        <v>29</v>
      </c>
      <c r="B22" t="s">
        <v>44</v>
      </c>
      <c r="C22" t="s">
        <v>65</v>
      </c>
      <c r="D22">
        <v>0.25</v>
      </c>
      <c r="E22">
        <v>4</v>
      </c>
      <c r="F22">
        <f>D22*E22</f>
        <v>0</v>
      </c>
      <c r="G22" t="s">
        <v>80</v>
      </c>
      <c r="H22" t="s">
        <v>88</v>
      </c>
      <c r="I22" t="s">
        <v>91</v>
      </c>
      <c r="J22" t="s">
        <v>94</v>
      </c>
      <c r="K22">
        <f>IF($B22="S",$F22,0)</f>
        <v>0</v>
      </c>
      <c r="L22">
        <f>IF($B22="W",$F22,0)</f>
        <v>0</v>
      </c>
      <c r="M22">
        <f>IF($B22="O",$F22,0)</f>
        <v>0</v>
      </c>
      <c r="N22">
        <f>IF($B22="T",$F22,0)</f>
        <v>0</v>
      </c>
    </row>
    <row r="23" spans="1:14">
      <c r="A23" t="s">
        <v>30</v>
      </c>
      <c r="B23" t="s">
        <v>44</v>
      </c>
      <c r="C23" t="s">
        <v>66</v>
      </c>
      <c r="D23">
        <v>0.15</v>
      </c>
      <c r="E23">
        <v>4</v>
      </c>
      <c r="F23">
        <f>D23*E23</f>
        <v>0</v>
      </c>
      <c r="G23" t="s">
        <v>81</v>
      </c>
      <c r="H23" t="s">
        <v>84</v>
      </c>
      <c r="I23" t="s">
        <v>92</v>
      </c>
      <c r="J23" t="s">
        <v>93</v>
      </c>
      <c r="K23">
        <f>IF($B23="S",$F23,0)</f>
        <v>0</v>
      </c>
      <c r="L23">
        <f>IF($B23="W",$F23,0)</f>
        <v>0</v>
      </c>
      <c r="M23">
        <f>IF($B23="O",$F23,0)</f>
        <v>0</v>
      </c>
      <c r="N23">
        <f>IF($B23="T",$F23,0)</f>
        <v>0</v>
      </c>
    </row>
    <row r="24" spans="1:14">
      <c r="A24" t="s">
        <v>31</v>
      </c>
      <c r="B24" t="s">
        <v>44</v>
      </c>
      <c r="C24" t="s">
        <v>67</v>
      </c>
      <c r="D24">
        <v>0.25</v>
      </c>
      <c r="E24">
        <v>2</v>
      </c>
      <c r="F24">
        <f>D24*E24</f>
        <v>0</v>
      </c>
      <c r="G24" t="s">
        <v>80</v>
      </c>
      <c r="H24" t="s">
        <v>87</v>
      </c>
      <c r="I24" t="s">
        <v>89</v>
      </c>
      <c r="J24" t="s">
        <v>94</v>
      </c>
      <c r="K24">
        <f>IF($B24="S",$F24,0)</f>
        <v>0</v>
      </c>
      <c r="L24">
        <f>IF($B24="W",$F24,0)</f>
        <v>0</v>
      </c>
      <c r="M24">
        <f>IF($B24="O",$F24,0)</f>
        <v>0</v>
      </c>
      <c r="N24">
        <f>IF($B24="T",$F24,0)</f>
        <v>0</v>
      </c>
    </row>
    <row r="25" spans="1:14">
      <c r="A25" t="s">
        <v>32</v>
      </c>
      <c r="B25" t="s">
        <v>44</v>
      </c>
      <c r="C25" t="s">
        <v>68</v>
      </c>
      <c r="D25">
        <v>0.05</v>
      </c>
      <c r="E25">
        <v>3</v>
      </c>
      <c r="F25">
        <f>D25*E25</f>
        <v>0</v>
      </c>
      <c r="G25" t="s">
        <v>83</v>
      </c>
      <c r="H25" t="s">
        <v>84</v>
      </c>
      <c r="I25" t="s">
        <v>89</v>
      </c>
      <c r="J25" t="s">
        <v>94</v>
      </c>
      <c r="K25">
        <f>IF($B25="S",$F25,0)</f>
        <v>0</v>
      </c>
      <c r="L25">
        <f>IF($B25="W",$F25,0)</f>
        <v>0</v>
      </c>
      <c r="M25">
        <f>IF($B25="O",$F25,0)</f>
        <v>0</v>
      </c>
      <c r="N25">
        <f>IF($B25="T",$F25,0)</f>
        <v>0</v>
      </c>
    </row>
    <row r="26" spans="1:14">
      <c r="A26" t="s">
        <v>33</v>
      </c>
      <c r="B26" t="s">
        <v>44</v>
      </c>
      <c r="C26" t="s">
        <v>69</v>
      </c>
      <c r="D26">
        <v>0.15</v>
      </c>
      <c r="E26">
        <v>3</v>
      </c>
      <c r="F26">
        <f>D26*E26</f>
        <v>0</v>
      </c>
      <c r="G26" t="s">
        <v>83</v>
      </c>
      <c r="H26" t="s">
        <v>87</v>
      </c>
      <c r="I26" t="s">
        <v>90</v>
      </c>
      <c r="J26" t="s">
        <v>93</v>
      </c>
      <c r="K26">
        <f>IF($B26="S",$F26,0)</f>
        <v>0</v>
      </c>
      <c r="L26">
        <f>IF($B26="W",$F26,0)</f>
        <v>0</v>
      </c>
      <c r="M26">
        <f>IF($B26="O",$F26,0)</f>
        <v>0</v>
      </c>
      <c r="N26">
        <f>IF($B26="T",$F26,0)</f>
        <v>0</v>
      </c>
    </row>
    <row r="27" spans="1:14">
      <c r="A27" t="s">
        <v>34</v>
      </c>
      <c r="B27" t="s">
        <v>45</v>
      </c>
      <c r="C27" t="s">
        <v>70</v>
      </c>
      <c r="D27">
        <v>0.05</v>
      </c>
      <c r="E27">
        <v>3</v>
      </c>
      <c r="F27">
        <f>D27*E27</f>
        <v>0</v>
      </c>
      <c r="G27" t="s">
        <v>81</v>
      </c>
      <c r="H27" t="s">
        <v>86</v>
      </c>
      <c r="I27" t="s">
        <v>90</v>
      </c>
      <c r="J27" t="s">
        <v>95</v>
      </c>
      <c r="K27">
        <f>IF($B27="S",$F27,0)</f>
        <v>0</v>
      </c>
      <c r="L27">
        <f>IF($B27="W",$F27,0)</f>
        <v>0</v>
      </c>
      <c r="M27">
        <f>IF($B27="O",$F27,0)</f>
        <v>0</v>
      </c>
      <c r="N27">
        <f>IF($B27="T",$F27,0)</f>
        <v>0</v>
      </c>
    </row>
    <row r="28" spans="1:14">
      <c r="A28" t="s">
        <v>35</v>
      </c>
      <c r="B28" t="s">
        <v>45</v>
      </c>
      <c r="C28" t="s">
        <v>71</v>
      </c>
      <c r="D28">
        <v>0.15</v>
      </c>
      <c r="E28">
        <v>2</v>
      </c>
      <c r="F28">
        <f>D28*E28</f>
        <v>0</v>
      </c>
      <c r="G28" t="s">
        <v>82</v>
      </c>
      <c r="H28" t="s">
        <v>87</v>
      </c>
      <c r="I28" t="s">
        <v>90</v>
      </c>
      <c r="J28" t="s">
        <v>93</v>
      </c>
      <c r="K28">
        <f>IF($B28="S",$F28,0)</f>
        <v>0</v>
      </c>
      <c r="L28">
        <f>IF($B28="W",$F28,0)</f>
        <v>0</v>
      </c>
      <c r="M28">
        <f>IF($B28="O",$F28,0)</f>
        <v>0</v>
      </c>
      <c r="N28">
        <f>IF($B28="T",$F28,0)</f>
        <v>0</v>
      </c>
    </row>
    <row r="29" spans="1:14">
      <c r="A29" t="s">
        <v>36</v>
      </c>
      <c r="B29" t="s">
        <v>45</v>
      </c>
      <c r="C29" t="s">
        <v>72</v>
      </c>
      <c r="D29">
        <v>0.1</v>
      </c>
      <c r="E29">
        <v>3</v>
      </c>
      <c r="F29">
        <f>D29*E29</f>
        <v>0</v>
      </c>
      <c r="G29" t="s">
        <v>82</v>
      </c>
      <c r="H29" t="s">
        <v>88</v>
      </c>
      <c r="I29" t="s">
        <v>92</v>
      </c>
      <c r="J29" t="s">
        <v>95</v>
      </c>
      <c r="K29">
        <f>IF($B29="S",$F29,0)</f>
        <v>0</v>
      </c>
      <c r="L29">
        <f>IF($B29="W",$F29,0)</f>
        <v>0</v>
      </c>
      <c r="M29">
        <f>IF($B29="O",$F29,0)</f>
        <v>0</v>
      </c>
      <c r="N29">
        <f>IF($B29="T",$F29,0)</f>
        <v>0</v>
      </c>
    </row>
    <row r="30" spans="1:14">
      <c r="A30" t="s">
        <v>37</v>
      </c>
      <c r="B30" t="s">
        <v>45</v>
      </c>
      <c r="C30" t="s">
        <v>73</v>
      </c>
      <c r="D30">
        <v>0.15</v>
      </c>
      <c r="E30">
        <v>5</v>
      </c>
      <c r="F30">
        <f>D30*E30</f>
        <v>0</v>
      </c>
      <c r="G30" t="s">
        <v>81</v>
      </c>
      <c r="H30" t="s">
        <v>87</v>
      </c>
      <c r="I30" t="s">
        <v>90</v>
      </c>
      <c r="J30" t="s">
        <v>93</v>
      </c>
      <c r="K30">
        <f>IF($B30="S",$F30,0)</f>
        <v>0</v>
      </c>
      <c r="L30">
        <f>IF($B30="W",$F30,0)</f>
        <v>0</v>
      </c>
      <c r="M30">
        <f>IF($B30="O",$F30,0)</f>
        <v>0</v>
      </c>
      <c r="N30">
        <f>IF($B30="T",$F30,0)</f>
        <v>0</v>
      </c>
    </row>
    <row r="31" spans="1:14">
      <c r="A31" t="s">
        <v>38</v>
      </c>
      <c r="B31" t="s">
        <v>45</v>
      </c>
      <c r="C31" t="s">
        <v>74</v>
      </c>
      <c r="D31">
        <v>0.2</v>
      </c>
      <c r="E31">
        <v>4</v>
      </c>
      <c r="F31">
        <f>D31*E31</f>
        <v>0</v>
      </c>
      <c r="G31" t="s">
        <v>79</v>
      </c>
      <c r="H31" t="s">
        <v>84</v>
      </c>
      <c r="I31" t="s">
        <v>92</v>
      </c>
      <c r="J31" t="s">
        <v>94</v>
      </c>
      <c r="K31">
        <f>IF($B31="S",$F31,0)</f>
        <v>0</v>
      </c>
      <c r="L31">
        <f>IF($B31="W",$F31,0)</f>
        <v>0</v>
      </c>
      <c r="M31">
        <f>IF($B31="O",$F31,0)</f>
        <v>0</v>
      </c>
      <c r="N31">
        <f>IF($B31="T",$F31,0)</f>
        <v>0</v>
      </c>
    </row>
    <row r="32" spans="1:14">
      <c r="A32" t="s">
        <v>39</v>
      </c>
      <c r="B32" t="s">
        <v>45</v>
      </c>
      <c r="C32" t="s">
        <v>75</v>
      </c>
      <c r="D32">
        <v>0.05</v>
      </c>
      <c r="E32">
        <v>5</v>
      </c>
      <c r="F32">
        <f>D32*E32</f>
        <v>0</v>
      </c>
      <c r="G32" t="s">
        <v>81</v>
      </c>
      <c r="H32" t="s">
        <v>87</v>
      </c>
      <c r="I32" t="s">
        <v>89</v>
      </c>
      <c r="J32" t="s">
        <v>93</v>
      </c>
      <c r="K32">
        <f>IF($B32="S",$F32,0)</f>
        <v>0</v>
      </c>
      <c r="L32">
        <f>IF($B32="W",$F32,0)</f>
        <v>0</v>
      </c>
      <c r="M32">
        <f>IF($B32="O",$F32,0)</f>
        <v>0</v>
      </c>
      <c r="N32">
        <f>IF($B32="T",$F32,0)</f>
        <v>0</v>
      </c>
    </row>
    <row r="33" spans="1:14">
      <c r="A33" t="s">
        <v>40</v>
      </c>
      <c r="B33" t="s">
        <v>45</v>
      </c>
      <c r="C33" t="s">
        <v>76</v>
      </c>
      <c r="D33">
        <v>0.15</v>
      </c>
      <c r="E33">
        <v>2</v>
      </c>
      <c r="F33">
        <f>D33*E33</f>
        <v>0</v>
      </c>
      <c r="G33" t="s">
        <v>83</v>
      </c>
      <c r="H33" t="s">
        <v>87</v>
      </c>
      <c r="I33" t="s">
        <v>91</v>
      </c>
      <c r="J33" t="s">
        <v>93</v>
      </c>
      <c r="K33">
        <f>IF($B33="S",$F33,0)</f>
        <v>0</v>
      </c>
      <c r="L33">
        <f>IF($B33="W",$F33,0)</f>
        <v>0</v>
      </c>
      <c r="M33">
        <f>IF($B33="O",$F33,0)</f>
        <v>0</v>
      </c>
      <c r="N33">
        <f>IF($B33="T",$F33,0)</f>
        <v>0</v>
      </c>
    </row>
    <row r="34" spans="1:14">
      <c r="A34" t="s">
        <v>41</v>
      </c>
      <c r="B34" t="s">
        <v>45</v>
      </c>
      <c r="C34" t="s">
        <v>77</v>
      </c>
      <c r="D34">
        <v>0.15</v>
      </c>
      <c r="E34">
        <v>4</v>
      </c>
      <c r="F34">
        <f>D34*E34</f>
        <v>0</v>
      </c>
      <c r="G34" t="s">
        <v>81</v>
      </c>
      <c r="H34" t="s">
        <v>88</v>
      </c>
      <c r="I34" t="s">
        <v>92</v>
      </c>
      <c r="J34" t="s">
        <v>93</v>
      </c>
      <c r="K34">
        <f>IF($B34="S",$F34,0)</f>
        <v>0</v>
      </c>
      <c r="L34">
        <f>IF($B34="W",$F34,0)</f>
        <v>0</v>
      </c>
      <c r="M34">
        <f>IF($B34="O",$F34,0)</f>
        <v>0</v>
      </c>
      <c r="N34">
        <f>IF($B34="T",$F34,0)</f>
        <v>0</v>
      </c>
    </row>
  </sheetData>
  <autoFilter ref="A2:J34"/>
  <mergeCells count="1">
    <mergeCell ref="A1:N1"/>
  </mergeCells>
  <conditionalFormatting sqref="A3:J34">
    <cfRule type="expression" dxfId="0" priority="1">
      <formula>$B3="S"</formula>
    </cfRule>
    <cfRule type="expression" dxfId="1" priority="2">
      <formula>$B3="W"</formula>
    </cfRule>
    <cfRule type="expression" dxfId="2" priority="3">
      <formula>$B3="O"</formula>
    </cfRule>
    <cfRule type="expression" dxfId="3" priority="4">
      <formula>$B3="T"</formula>
    </cfRule>
    <cfRule type="expression" dxfId="4" priority="6">
      <formula>$J3="Fait"</formula>
    </cfRule>
  </conditionalFormatting>
  <conditionalFormatting sqref="F3:F34">
    <cfRule type="colorScale" priority="5">
      <colorScale>
        <cfvo type="min" val="0"/>
        <cfvo type="percentile" val="50"/>
        <cfvo type="max" val="0"/>
        <color rgb="FFFEE2E2"/>
        <color rgb="FFFEF3C7"/>
        <color rgb="FFDCFCE7"/>
      </colorScale>
    </cfRule>
  </conditionalFormatting>
  <dataValidations count="4">
    <dataValidation type="list" allowBlank="1" showInputMessage="1" showErrorMessage="1" sqref="B3:B34">
      <formula1>"S,W,O,T"</formula1>
    </dataValidation>
    <dataValidation type="decimal" allowBlank="1" showInputMessage="1" showErrorMessage="1" sqref="D3:D34">
      <formula1>0</formula1>
      <formula2>1</formula2>
    </dataValidation>
    <dataValidation type="whole" allowBlank="1" showInputMessage="1" showErrorMessage="1" sqref="E3:E34">
      <formula1>1</formula1>
      <formula2>5</formula2>
    </dataValidation>
    <dataValidation type="list" allowBlank="1" showInputMessage="1" showErrorMessage="1" sqref="J3:J34">
      <formula1>"À faire,En cours,Fait"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RowHeight="15"/>
  <cols>
    <col min="1" max="1" width="50.7109375" customWidth="1"/>
    <col min="2" max="2" width="12.7109375" customWidth="1"/>
    <col min="5" max="5" width="50.7109375" customWidth="1"/>
    <col min="6" max="6" width="12.7109375" customWidth="1"/>
  </cols>
  <sheetData>
    <row r="1" spans="1:8">
      <c r="A1" s="1" t="s">
        <v>101</v>
      </c>
      <c r="B1" s="1"/>
      <c r="C1" s="1"/>
      <c r="D1" s="1"/>
      <c r="E1" s="1"/>
      <c r="F1" s="1"/>
      <c r="G1" s="1"/>
      <c r="H1" s="1"/>
    </row>
    <row r="3" spans="1:8">
      <c r="A3" s="3" t="s">
        <v>102</v>
      </c>
      <c r="E3" s="3" t="s">
        <v>104</v>
      </c>
    </row>
    <row r="4" spans="1:8">
      <c r="A4" t="s">
        <v>2</v>
      </c>
      <c r="B4" t="s">
        <v>103</v>
      </c>
      <c r="E4" t="s">
        <v>2</v>
      </c>
      <c r="F4" t="s">
        <v>103</v>
      </c>
    </row>
    <row r="5" spans="1:8">
      <c r="A5" cm="1">
        <f t="array" ref="A5">_xlfn.SORTBY(_xlfn._xlws.FILTER('Entree_SWOT'!$C$3:$C$500, 'Entree_SWOT'!$B$3:$B$500="S"), _xlfn._xlws.FILTER('Entree_SWOT'!$F$3:$F$500, 'Entree_SWOT'!$B$3:$B$500="S"), -1)</f>
        <v>0</v>
      </c>
      <c r="B5" cm="1">
        <f t="array" ref="B5">_xlfn.SORTBY(_xlfn._xlws.FILTER('Entree_SWOT'!$F$3:$F$500, 'Entree_SWOT'!$B$3:$B$500="S"), _xlfn._xlws.FILTER('Entree_SWOT'!$F$3:$F$500, 'Entree_SWOT'!$B$3:$B$500="S"), -1)</f>
        <v>0</v>
      </c>
      <c r="E5" cm="1">
        <f t="array" ref="E5">_xlfn.SORTBY(_xlfn._xlws.FILTER('Entree_SWOT'!$C$3:$C$500, 'Entree_SWOT'!$B$3:$B$500="W"), _xlfn._xlws.FILTER('Entree_SWOT'!$F$3:$F$500, 'Entree_SWOT'!$B$3:$B$500="W"), -1)</f>
        <v>0</v>
      </c>
      <c r="F5" cm="1">
        <f t="array" ref="F5">_xlfn.SORTBY(_xlfn._xlws.FILTER('Entree_SWOT'!$F$3:$F$500, 'Entree_SWOT'!$B$3:$B$500="W"), _xlfn._xlws.FILTER('Entree_SWOT'!$F$3:$F$500, 'Entree_SWOT'!$B$3:$B$500="W"), -1)</f>
        <v>0</v>
      </c>
    </row>
    <row r="20" spans="1:6">
      <c r="A20" s="3" t="s">
        <v>105</v>
      </c>
      <c r="E20" s="3" t="s">
        <v>106</v>
      </c>
    </row>
    <row r="21" spans="1:6">
      <c r="A21" t="s">
        <v>2</v>
      </c>
      <c r="B21" t="s">
        <v>103</v>
      </c>
      <c r="E21" t="s">
        <v>2</v>
      </c>
      <c r="F21" t="s">
        <v>103</v>
      </c>
    </row>
    <row r="22" spans="1:6">
      <c r="A22" cm="1">
        <f t="array" ref="A22">_xlfn.SORTBY(_xlfn._xlws.FILTER('Entree_SWOT'!$C$3:$C$500, 'Entree_SWOT'!$B$3:$B$500="O"), _xlfn._xlws.FILTER('Entree_SWOT'!$F$3:$F$500, 'Entree_SWOT'!$B$3:$B$500="O"), -1)</f>
        <v>0</v>
      </c>
      <c r="B22" cm="1">
        <f t="array" ref="B22">_xlfn.SORTBY(_xlfn._xlws.FILTER('Entree_SWOT'!$F$3:$F$500, 'Entree_SWOT'!$B$3:$B$500="O"), _xlfn._xlws.FILTER('Entree_SWOT'!$F$3:$F$500, 'Entree_SWOT'!$B$3:$B$500="O"), -1)</f>
        <v>0</v>
      </c>
      <c r="E22" cm="1">
        <f t="array" ref="E22">_xlfn.SORTBY(_xlfn._xlws.FILTER('Entree_SWOT'!$C$3:$C$500, 'Entree_SWOT'!$B$3:$B$500="T"), _xlfn._xlws.FILTER('Entree_SWOT'!$F$3:$F$500, 'Entree_SWOT'!$B$3:$B$500="T"), -1)</f>
        <v>0</v>
      </c>
      <c r="F22" cm="1">
        <f t="array" ref="F22">_xlfn.SORTBY(_xlfn._xlws.FILTER('Entree_SWOT'!$F$3:$F$500, 'Entree_SWOT'!$B$3:$B$500="T"), _xlfn._xlws.FILTER('Entree_SWOT'!$F$3:$F$500, 'Entree_SWOT'!$B$3:$B$500="T"), -1)</f>
        <v>0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7"/>
  <sheetViews>
    <sheetView workbookViewId="0"/>
  </sheetViews>
  <sheetFormatPr defaultRowHeight="15"/>
  <cols>
    <col min="1" max="9" width="18.7109375" customWidth="1"/>
  </cols>
  <sheetData>
    <row r="1" spans="1:9">
      <c r="A1" s="1" t="s">
        <v>107</v>
      </c>
      <c r="B1" s="1"/>
      <c r="C1" s="1"/>
      <c r="D1" s="1"/>
      <c r="E1" s="1"/>
      <c r="F1" s="1"/>
      <c r="G1" s="1"/>
      <c r="H1" s="1"/>
      <c r="I1" s="1"/>
    </row>
    <row r="3" spans="1:9" ht="26" customHeight="1">
      <c r="A3" s="4" t="s">
        <v>108</v>
      </c>
      <c r="B3" s="4"/>
      <c r="C3" s="4" t="s">
        <v>109</v>
      </c>
      <c r="D3" s="4"/>
      <c r="E3" s="4" t="s">
        <v>110</v>
      </c>
      <c r="F3" s="4"/>
      <c r="G3" s="4" t="s">
        <v>111</v>
      </c>
      <c r="H3" s="4"/>
    </row>
    <row r="4" spans="1:9" ht="26" customHeight="1">
      <c r="A4" s="5">
        <f>SUM('Entree_SWOT'!$K$3:$K$500)</f>
        <v>0</v>
      </c>
      <c r="C4" s="5">
        <f>SUM('Entree_SWOT'!$L$3:$L$500)</f>
        <v>0</v>
      </c>
      <c r="E4" s="5">
        <f>SUM('Entree_SWOT'!$M$3:$M$500)</f>
        <v>0</v>
      </c>
      <c r="G4" s="5">
        <f>SUM('Entree_SWOT'!$N$3:$N$500)</f>
        <v>0</v>
      </c>
    </row>
    <row r="5" spans="1:9" ht="26" customHeight="1">
      <c r="A5" s="6" t="s">
        <v>112</v>
      </c>
      <c r="C5" s="6" t="s">
        <v>112</v>
      </c>
      <c r="E5" s="6" t="s">
        <v>112</v>
      </c>
      <c r="G5" s="6" t="s">
        <v>112</v>
      </c>
    </row>
    <row r="8" spans="1:9">
      <c r="A8" s="6" t="s">
        <v>113</v>
      </c>
      <c r="B8" s="5">
        <f>A4-C4</f>
        <v>0</v>
      </c>
      <c r="E8" s="6" t="s">
        <v>114</v>
      </c>
      <c r="F8" s="5">
        <f>E4-G4</f>
        <v>0</v>
      </c>
    </row>
    <row r="10" spans="1:9">
      <c r="A10" s="6" t="s">
        <v>115</v>
      </c>
      <c r="B10" s="7">
        <f>IF(AND(B8&gt;=0,F8&gt;=0),"Offensive",IF(AND(B8&gt;=0,F8&lt;0),"Défensive",IF(AND(B8&lt;0,F8&gt;=0),"Corrective","Survie")))</f>
        <v>0</v>
      </c>
    </row>
    <row r="13" spans="1:9">
      <c r="A13" s="3" t="s">
        <v>116</v>
      </c>
    </row>
    <row r="14" spans="1:9">
      <c r="A14" t="s">
        <v>2</v>
      </c>
      <c r="B14" t="s">
        <v>103</v>
      </c>
    </row>
    <row r="15" spans="1:9">
      <c r="A15" cm="1">
        <f t="array" ref="A15">_xlfn.SORTBY(_xlfn._xlws.FILTER('Entree_SWOT'!$C$3:$C$500, 'Entree_SWOT'!$C$3:$C$500&lt;&gt;""), _xlfn._xlws.FILTER('Entree_SWOT'!$F$3:$F$500, 'Entree_SWOT'!$C$3:$C$500&lt;&gt;""), -1)</f>
        <v>0</v>
      </c>
      <c r="B15" cm="1">
        <f t="array" ref="B15">_xlfn.SORTBY(_xlfn._xlws.FILTER('Entree_SWOT'!$F$3:$F$500, 'Entree_SWOT'!$C$3:$C$500&lt;&gt;""), _xlfn._xlws.FILTER('Entree_SWOT'!$F$3:$F$500, 'Entree_SWOT'!$C$3:$C$500&lt;&gt;""), -1)</f>
        <v>0</v>
      </c>
    </row>
    <row r="26" spans="1:9">
      <c r="A26" s="3" t="s">
        <v>117</v>
      </c>
      <c r="G26" s="3" t="s">
        <v>118</v>
      </c>
    </row>
    <row r="27" spans="1:9">
      <c r="A27" t="s">
        <v>42</v>
      </c>
      <c r="B27" t="s">
        <v>43</v>
      </c>
      <c r="C27" t="s">
        <v>44</v>
      </c>
      <c r="D27" t="s">
        <v>45</v>
      </c>
      <c r="G27" t="s">
        <v>119</v>
      </c>
      <c r="H27" t="s">
        <v>120</v>
      </c>
    </row>
    <row r="28" spans="1:9">
      <c r="A28">
        <f>A4</f>
        <v>0</v>
      </c>
      <c r="B28">
        <f>C4</f>
        <v>0</v>
      </c>
      <c r="C28">
        <f>E4</f>
        <v>0</v>
      </c>
      <c r="D28">
        <f>G4</f>
        <v>0</v>
      </c>
      <c r="G28">
        <f>F8</f>
        <v>0</v>
      </c>
      <c r="H28">
        <f>B8</f>
        <v>0</v>
      </c>
    </row>
    <row r="30" spans="1:9">
      <c r="G30" t="s">
        <v>121</v>
      </c>
    </row>
    <row r="31" spans="1:9">
      <c r="G31" t="s">
        <v>122</v>
      </c>
      <c r="H31" t="s">
        <v>123</v>
      </c>
      <c r="I31" t="s">
        <v>124</v>
      </c>
    </row>
    <row r="32" spans="1:9">
      <c r="G32">
        <f>-(MAX(ABS(A4),ABS(C4),ABS(E4),ABS(G4)))</f>
        <v>0</v>
      </c>
      <c r="H32">
        <v>0</v>
      </c>
      <c r="I32">
        <f>(MAX(ABS(A4),ABS(C4),ABS(E4),ABS(G4)))</f>
        <v>0</v>
      </c>
    </row>
    <row r="34" spans="7:8">
      <c r="G34" t="s">
        <v>125</v>
      </c>
    </row>
    <row r="35" spans="7:8">
      <c r="G35" t="s">
        <v>123</v>
      </c>
      <c r="H35">
        <f>-(MAX(ABS(A4),ABS(C4),ABS(E4),ABS(G4)))</f>
        <v>0</v>
      </c>
    </row>
    <row r="36" spans="7:8">
      <c r="G36" t="s">
        <v>123</v>
      </c>
      <c r="H36">
        <v>0</v>
      </c>
    </row>
    <row r="37" spans="7:8">
      <c r="G37" t="s">
        <v>123</v>
      </c>
      <c r="H37">
        <f>(MAX(ABS(A4),ABS(C4),ABS(E4),ABS(G4)))</f>
        <v>0</v>
      </c>
    </row>
  </sheetData>
  <mergeCells count="5">
    <mergeCell ref="A1:I1"/>
    <mergeCell ref="A3:B3"/>
    <mergeCell ref="C3:D3"/>
    <mergeCell ref="E3:F3"/>
    <mergeCell ref="G3:H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FormatPr defaultRowHeight="15"/>
  <sheetData>
    <row r="1" spans="1:3">
      <c r="A1" t="s">
        <v>126</v>
      </c>
    </row>
    <row r="3" spans="1:3">
      <c r="A3" t="s">
        <v>127</v>
      </c>
      <c r="B3" t="s">
        <v>103</v>
      </c>
      <c r="C3" t="s">
        <v>2</v>
      </c>
    </row>
    <row r="4" spans="1:3">
      <c r="A4">
        <v>1</v>
      </c>
      <c r="B4">
        <f>LARGE('Entree_SWOT'!$F$3:$F$500, A4)</f>
        <v>0</v>
      </c>
      <c r="C4">
        <f>INDEX('Entree_SWOT'!$C$3:$C$500, MATCH(B4, 'Entree_SWOT'!$F$3:$F$500, 0))</f>
        <v>0</v>
      </c>
    </row>
    <row r="5" spans="1:3">
      <c r="A5">
        <v>2</v>
      </c>
      <c r="B5">
        <f>LARGE('Entree_SWOT'!$F$3:$F$500, A5)</f>
        <v>0</v>
      </c>
      <c r="C5">
        <f>INDEX('Entree_SWOT'!$C$3:$C$500, MATCH(B5, 'Entree_SWOT'!$F$3:$F$500, 0))</f>
        <v>0</v>
      </c>
    </row>
    <row r="6" spans="1:3">
      <c r="A6">
        <v>3</v>
      </c>
      <c r="B6">
        <f>LARGE('Entree_SWOT'!$F$3:$F$500, A6)</f>
        <v>0</v>
      </c>
      <c r="C6">
        <f>INDEX('Entree_SWOT'!$C$3:$C$500, MATCH(B6, 'Entree_SWOT'!$F$3:$F$500, 0))</f>
        <v>0</v>
      </c>
    </row>
    <row r="7" spans="1:3">
      <c r="A7">
        <v>4</v>
      </c>
      <c r="B7">
        <f>LARGE('Entree_SWOT'!$F$3:$F$500, A7)</f>
        <v>0</v>
      </c>
      <c r="C7">
        <f>INDEX('Entree_SWOT'!$C$3:$C$500, MATCH(B7, 'Entree_SWOT'!$F$3:$F$500, 0))</f>
        <v>0</v>
      </c>
    </row>
    <row r="8" spans="1:3">
      <c r="A8">
        <v>5</v>
      </c>
      <c r="B8">
        <f>LARGE('Entree_SWOT'!$F$3:$F$500, A8)</f>
        <v>0</v>
      </c>
      <c r="C8">
        <f>INDEX('Entree_SWOT'!$C$3:$C$500, MATCH(B8, 'Entree_SWOT'!$F$3:$F$500, 0))</f>
        <v>0</v>
      </c>
    </row>
    <row r="9" spans="1:3">
      <c r="A9">
        <v>6</v>
      </c>
      <c r="B9">
        <f>LARGE('Entree_SWOT'!$F$3:$F$500, A9)</f>
        <v>0</v>
      </c>
      <c r="C9">
        <f>INDEX('Entree_SWOT'!$C$3:$C$500, MATCH(B9, 'Entree_SWOT'!$F$3:$F$500, 0))</f>
        <v>0</v>
      </c>
    </row>
    <row r="10" spans="1:3">
      <c r="A10">
        <v>7</v>
      </c>
      <c r="B10">
        <f>LARGE('Entree_SWOT'!$F$3:$F$500, A10)</f>
        <v>0</v>
      </c>
      <c r="C10">
        <f>INDEX('Entree_SWOT'!$C$3:$C$500, MATCH(B10, 'Entree_SWOT'!$F$3:$F$500, 0))</f>
        <v>0</v>
      </c>
    </row>
    <row r="11" spans="1:3">
      <c r="A11">
        <v>8</v>
      </c>
      <c r="B11">
        <f>LARGE('Entree_SWOT'!$F$3:$F$500, A11)</f>
        <v>0</v>
      </c>
      <c r="C11">
        <f>INDEX('Entree_SWOT'!$C$3:$C$500, MATCH(B11, 'Entree_SWOT'!$F$3:$F$500, 0))</f>
        <v>0</v>
      </c>
    </row>
    <row r="12" spans="1:3">
      <c r="A12">
        <v>9</v>
      </c>
      <c r="B12">
        <f>LARGE('Entree_SWOT'!$F$3:$F$500, A12)</f>
        <v>0</v>
      </c>
      <c r="C12">
        <f>INDEX('Entree_SWOT'!$C$3:$C$500, MATCH(B12, 'Entree_SWOT'!$F$3:$F$500, 0))</f>
        <v>0</v>
      </c>
    </row>
    <row r="13" spans="1:3">
      <c r="A13">
        <v>10</v>
      </c>
      <c r="B13">
        <f>LARGE('Entree_SWOT'!$F$3:$F$500, A13)</f>
        <v>0</v>
      </c>
      <c r="C13">
        <f>INDEX('Entree_SWOT'!$C$3:$C$500, MATCH(B13, 'Entree_SWOT'!$F$3:$F$500, 0))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5"/>
  <cols>
    <col min="1" max="1" width="105.7109375" customWidth="1"/>
  </cols>
  <sheetData>
    <row r="1" spans="1:1">
      <c r="A1" t="s">
        <v>128</v>
      </c>
    </row>
    <row r="2" spans="1:1">
      <c r="A2" t="s">
        <v>129</v>
      </c>
    </row>
    <row r="3" spans="1:1">
      <c r="A3" t="s">
        <v>130</v>
      </c>
    </row>
    <row r="4" spans="1:1">
      <c r="A4" t="s">
        <v>131</v>
      </c>
    </row>
    <row r="6" spans="1:1">
      <c r="A6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Entree_SWOT</vt:lpstr>
      <vt:lpstr>Matrice</vt:lpstr>
      <vt:lpstr>Dashboard</vt:lpstr>
      <vt:lpstr>TopN_Compat</vt:lpstr>
      <vt:lpstr>Mode_d_emploi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2025-08-28T15:15:19Z</dcterms:created>
  <dcterms:modified xsi:type="dcterms:W3CDTF">2025-08-28T15:15:19Z</dcterms:modified>
</cp:coreProperties>
</file>