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pc\Documents\"/>
    </mc:Choice>
  </mc:AlternateContent>
  <xr:revisionPtr revIDLastSave="0" documentId="13_ncr:1_{17AD1C51-2E47-4841-A00C-B793989501CE}" xr6:coauthVersionLast="47" xr6:coauthVersionMax="47" xr10:uidLastSave="{00000000-0000-0000-0000-000000000000}"/>
  <bookViews>
    <workbookView xWindow="-120" yWindow="-120" windowWidth="20730" windowHeight="11040" activeTab="2" xr2:uid="{00000000-000D-0000-FFFF-FFFF00000000}"/>
  </bookViews>
  <sheets>
    <sheet name="Listes" sheetId="1" r:id="rId1"/>
    <sheet name="Standards_SMED" sheetId="2" r:id="rId2"/>
    <sheet name="SMED_Suivi" sheetId="3" r:id="rId3"/>
    <sheet name="Checklist_Mecanique" sheetId="4" r:id="rId4"/>
    <sheet name="Tableau_de_Bord" sheetId="5" r:id="rId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4" i="5" l="1"/>
  <c r="Q12" i="3"/>
  <c r="B5" i="5" s="1"/>
  <c r="R11" i="3"/>
  <c r="Q11" i="3"/>
  <c r="S11" i="3" s="1"/>
  <c r="Q10" i="3"/>
  <c r="R10" i="3" s="1"/>
  <c r="R9" i="3"/>
  <c r="Q9" i="3"/>
  <c r="S9" i="3" s="1"/>
  <c r="Q8" i="3"/>
  <c r="R8" i="3" s="1"/>
  <c r="R7" i="3"/>
  <c r="Q7" i="3"/>
  <c r="S7" i="3" s="1"/>
  <c r="R6" i="3"/>
  <c r="Q6" i="3"/>
  <c r="S6" i="3" s="1"/>
  <c r="Z5" i="3"/>
  <c r="R5" i="3"/>
  <c r="Q5" i="3"/>
  <c r="S5" i="3" s="1"/>
  <c r="Z4" i="3"/>
  <c r="R4" i="3"/>
  <c r="Q4" i="3"/>
  <c r="B3" i="5" s="1"/>
  <c r="B6" i="5" s="1"/>
  <c r="Z3" i="3"/>
  <c r="Z6" i="3" s="1"/>
  <c r="R3" i="3"/>
  <c r="Q3" i="3"/>
  <c r="S3" i="3" s="1"/>
  <c r="S8" i="3" l="1"/>
  <c r="S10" i="3"/>
  <c r="S4" i="3"/>
  <c r="B7" i="5" s="1"/>
  <c r="R12" i="3"/>
  <c r="S12" i="3" s="1"/>
  <c r="B8" i="5" s="1"/>
</calcChain>
</file>

<file path=xl/sharedStrings.xml><?xml version="1.0" encoding="utf-8"?>
<sst xmlns="http://schemas.openxmlformats.org/spreadsheetml/2006/main" count="460" uniqueCount="162">
  <si>
    <t>Listes — SMED (validations)</t>
  </si>
  <si>
    <t>Nom Liste</t>
  </si>
  <si>
    <t>Valeurs (séparées par virgules)</t>
  </si>
  <si>
    <t>Phase</t>
  </si>
  <si>
    <t>Externe (pré-),Interne (arrêt),Post-démarrage</t>
  </si>
  <si>
    <t>Categorie</t>
  </si>
  <si>
    <t>Mécanique,Outillage,Réglage,Qualité,Nettoyage,Sécurité,Matière,IT/Recette</t>
  </si>
  <si>
    <t>Responsable</t>
  </si>
  <si>
    <t>Opérateur,Régleur,Maintenance,Qualité,Superviseur</t>
  </si>
  <si>
    <t>Etat</t>
  </si>
  <si>
    <t>☐,☑</t>
  </si>
  <si>
    <t>Anomalie</t>
  </si>
  <si>
    <t>Non,Oui</t>
  </si>
  <si>
    <t>Statut_Action</t>
  </si>
  <si>
    <t>Ouverte,En cours,Clôturée</t>
  </si>
  <si>
    <t>Lignes</t>
  </si>
  <si>
    <t>LIGNE_A,LIGNE_B</t>
  </si>
  <si>
    <t>Standards de Changement de Format (SMED)</t>
  </si>
  <si>
    <t>Tâche standard</t>
  </si>
  <si>
    <t>Catégorie</t>
  </si>
  <si>
    <t>Standard (min)</t>
  </si>
  <si>
    <t>Responsable (type)</t>
  </si>
  <si>
    <t>Détail/Note</t>
  </si>
  <si>
    <t>Actif (Oui/Non)</t>
  </si>
  <si>
    <t>Préparer outillages &amp; pièces</t>
  </si>
  <si>
    <t>Externe (pré-)</t>
  </si>
  <si>
    <t>Outillage</t>
  </si>
  <si>
    <t>Opérateur</t>
  </si>
  <si>
    <t>Outillage, cales, visserie prêts</t>
  </si>
  <si>
    <t>Oui</t>
  </si>
  <si>
    <t>Arrêt machine + LOTO</t>
  </si>
  <si>
    <t>Interne (arrêt)</t>
  </si>
  <si>
    <t>Sécurité</t>
  </si>
  <si>
    <t>Maintenance</t>
  </si>
  <si>
    <t>Lockout/Tagout</t>
  </si>
  <si>
    <t>Démontage outillage précédent</t>
  </si>
  <si>
    <t>Mécanique</t>
  </si>
  <si>
    <t>Nettoyage zone &amp; interfaces</t>
  </si>
  <si>
    <t>Nettoyage</t>
  </si>
  <si>
    <t>Zone contact produit</t>
  </si>
  <si>
    <t>Montage outillage nouveau format</t>
  </si>
  <si>
    <t>Raccords fluides/air/aspiration</t>
  </si>
  <si>
    <t>Serrage au couple (clé dynamo)</t>
  </si>
  <si>
    <t>Régleur</t>
  </si>
  <si>
    <t>Couples selon STD</t>
  </si>
  <si>
    <t>Charger recette &amp; paramètres</t>
  </si>
  <si>
    <t>IT/Recette</t>
  </si>
  <si>
    <t>Double vérif. version</t>
  </si>
  <si>
    <t>Essais sécurité (capteurs, rideaux)</t>
  </si>
  <si>
    <t>Premier-de-série &amp; réglages fins</t>
  </si>
  <si>
    <t>Post-démarrage</t>
  </si>
  <si>
    <t>Qualité</t>
  </si>
  <si>
    <t>Critères d’acceptation</t>
  </si>
  <si>
    <t>Validation 1ère pièce OK</t>
  </si>
  <si>
    <t>Signature</t>
  </si>
  <si>
    <t>Rangement &amp; étiquetage outillage</t>
  </si>
  <si>
    <t>5S</t>
  </si>
  <si>
    <t>Suivi Changement de Format — SMED (Temps &amp; Écarts)</t>
  </si>
  <si>
    <t>N° Changement</t>
  </si>
  <si>
    <t>Date</t>
  </si>
  <si>
    <t>Ligne</t>
  </si>
  <si>
    <t>Chef d'équipe</t>
  </si>
  <si>
    <t>Format sortant</t>
  </si>
  <si>
    <t>Format entrant</t>
  </si>
  <si>
    <t>SKU/Produit</t>
  </si>
  <si>
    <t>OF</t>
  </si>
  <si>
    <t>Lot</t>
  </si>
  <si>
    <t>Étape#</t>
  </si>
  <si>
    <t>Tâche</t>
  </si>
  <si>
    <t>Début</t>
  </si>
  <si>
    <t>Fin</t>
  </si>
  <si>
    <t>Durée (min)</t>
  </si>
  <si>
    <t>Écart (min)</t>
  </si>
  <si>
    <t>% Écart</t>
  </si>
  <si>
    <t>État</t>
  </si>
  <si>
    <t>Commentaire</t>
  </si>
  <si>
    <t>Preuve/Lien</t>
  </si>
  <si>
    <t>1ère Pièce OK (☑)</t>
  </si>
  <si>
    <t>KPIs (global)</t>
  </si>
  <si>
    <t>LIGNE_A</t>
  </si>
  <si>
    <t>Chef-01</t>
  </si>
  <si>
    <t>33cl</t>
  </si>
  <si>
    <t>50cl</t>
  </si>
  <si>
    <t>P-200</t>
  </si>
  <si>
    <t>OF-123</t>
  </si>
  <si>
    <t>Lot-A</t>
  </si>
  <si>
    <t>☐</t>
  </si>
  <si>
    <t>Non</t>
  </si>
  <si>
    <t>Temps Externe (min)</t>
  </si>
  <si>
    <t>☑</t>
  </si>
  <si>
    <t>Temps Interne (min)</t>
  </si>
  <si>
    <t>Temps Post-démarrage (min)</t>
  </si>
  <si>
    <t>% Externalisé</t>
  </si>
  <si>
    <t>Checklist Mécanique — Changement de format (SMED)</t>
  </si>
  <si>
    <t>Section</t>
  </si>
  <si>
    <t>Point de contrôle</t>
  </si>
  <si>
    <t>Détail / Standard</t>
  </si>
  <si>
    <t>Fréquence</t>
  </si>
  <si>
    <t>Criticité (A/B/C)</t>
  </si>
  <si>
    <t>Conformité (Oui/Non/NA)</t>
  </si>
  <si>
    <t>Anomalie (☐/☑)</t>
  </si>
  <si>
    <t>Action</t>
  </si>
  <si>
    <t>Échéance</t>
  </si>
  <si>
    <t>Statut</t>
  </si>
  <si>
    <t>Machine/Zone</t>
  </si>
  <si>
    <t>Version STD</t>
  </si>
  <si>
    <t>Référence outil</t>
  </si>
  <si>
    <t>Couple/Jeu</t>
  </si>
  <si>
    <t>Auditeur</t>
  </si>
  <si>
    <t>LOTO appliqué</t>
  </si>
  <si>
    <t>Consignation énergie complète</t>
  </si>
  <si>
    <t>À chaque chgt</t>
  </si>
  <si>
    <t>A</t>
  </si>
  <si>
    <t>Clôturée</t>
  </si>
  <si>
    <t>Zone 1</t>
  </si>
  <si>
    <t>v1.0</t>
  </si>
  <si>
    <t>2025-08-18</t>
  </si>
  <si>
    <t>1</t>
  </si>
  <si>
    <t>Disponibilité outillage</t>
  </si>
  <si>
    <t>Jeu de cales, clés, visserie</t>
  </si>
  <si>
    <t>B</t>
  </si>
  <si>
    <t>En cours</t>
  </si>
  <si>
    <t>Sans endommager surfaces</t>
  </si>
  <si>
    <t>Ouverte</t>
  </si>
  <si>
    <t>Nettoyage interfaces</t>
  </si>
  <si>
    <t>Sans résidus produit</t>
  </si>
  <si>
    <t>Montage outillage nouveau</t>
  </si>
  <si>
    <t>Alignement OK</t>
  </si>
  <si>
    <t>Serrage au couple</t>
  </si>
  <si>
    <t>Clé dynamométrique</t>
  </si>
  <si>
    <t>Clé-123</t>
  </si>
  <si>
    <t>45 N·m</t>
  </si>
  <si>
    <t>Raccords fluides/air</t>
  </si>
  <si>
    <t>Sans fuite</t>
  </si>
  <si>
    <t>Capteurs/rideaux OK</t>
  </si>
  <si>
    <t>Test interverrouillages</t>
  </si>
  <si>
    <t>Recette chargée</t>
  </si>
  <si>
    <t>Version correcte</t>
  </si>
  <si>
    <t>Premier-de-série</t>
  </si>
  <si>
    <t>Critères passés</t>
  </si>
  <si>
    <t>Rangement outillage</t>
  </si>
  <si>
    <t>Zone propre/étiquetée</t>
  </si>
  <si>
    <t>C</t>
  </si>
  <si>
    <t>Traçabilité</t>
  </si>
  <si>
    <t>Références saisies</t>
  </si>
  <si>
    <t>OF, Lot, N° chgt</t>
  </si>
  <si>
    <t>Superviseur</t>
  </si>
  <si>
    <t>Tableau de Bord — SMED</t>
  </si>
  <si>
    <t>Indicateur</t>
  </si>
  <si>
    <t>Valeur</t>
  </si>
  <si>
    <t>Note</t>
  </si>
  <si>
    <t>Temps interne total (min)</t>
  </si>
  <si>
    <t>Objectif ↓</t>
  </si>
  <si>
    <t>Temps externe total (min)</t>
  </si>
  <si>
    <t>Objectif ↑</t>
  </si>
  <si>
    <t>Temps post-démarrage (min)</t>
  </si>
  <si>
    <t>Suivi réglages fins</t>
  </si>
  <si>
    <t>≥ 70 % visé</t>
  </si>
  <si>
    <t>Étapes &gt; +10% du standard (nb)</t>
  </si>
  <si>
    <t>Cibler ces causes</t>
  </si>
  <si>
    <t>Étapes conformes (≤0%)</t>
  </si>
  <si>
    <t>Bon maintien standard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</si>
</sst>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 h:mm:ss"/>
  </numFmts>
  <fonts count="4" x14ac:knownFonts="1">
    <font>
      <sz val="11"/>
      <color theme="1"/>
      <name val="Calibri"/>
      <family val="2"/>
      <scheme val="minor"/>
    </font>
    <font>
      <b/>
      <sz val="14"/>
      <color rgb="FFFFFFFF"/>
      <name val="Calibri"/>
    </font>
    <font>
      <b/>
      <sz val="11"/>
      <color rgb="FFFFFFFF"/>
      <name val="Calibri"/>
    </font>
    <font>
      <b/>
      <sz val="11"/>
      <name val="Calibri"/>
    </font>
  </fonts>
  <fills count="13">
    <fill>
      <patternFill patternType="none"/>
    </fill>
    <fill>
      <patternFill patternType="gray125"/>
    </fill>
    <fill>
      <patternFill patternType="solid">
        <fgColor rgb="FF2C3E50"/>
        <bgColor rgb="FF2C3E50"/>
      </patternFill>
    </fill>
    <fill>
      <patternFill patternType="solid">
        <fgColor rgb="FF196F3D"/>
        <bgColor rgb="FF196F3D"/>
      </patternFill>
    </fill>
    <fill>
      <patternFill patternType="solid">
        <fgColor rgb="FF27AE60"/>
        <bgColor rgb="FF27AE60"/>
      </patternFill>
    </fill>
    <fill>
      <patternFill patternType="solid">
        <fgColor rgb="FF34495E"/>
        <bgColor rgb="FF34495E"/>
      </patternFill>
    </fill>
    <fill>
      <patternFill patternType="solid">
        <fgColor rgb="FF5D6D7E"/>
        <bgColor rgb="FF5D6D7E"/>
      </patternFill>
    </fill>
    <fill>
      <patternFill patternType="solid">
        <fgColor rgb="FF2E86C1"/>
        <bgColor rgb="FF2E86C1"/>
      </patternFill>
    </fill>
    <fill>
      <patternFill patternType="solid">
        <fgColor rgb="FF117A65"/>
        <bgColor rgb="FF117A65"/>
      </patternFill>
    </fill>
    <fill>
      <patternFill patternType="solid">
        <fgColor rgb="FF7D3C98"/>
        <bgColor rgb="FF7D3C98"/>
      </patternFill>
    </fill>
    <fill>
      <patternFill patternType="solid">
        <fgColor rgb="FF1F618D"/>
        <bgColor rgb="FF1F618D"/>
      </patternFill>
    </fill>
    <fill>
      <patternFill patternType="solid">
        <fgColor rgb="FF2874A6"/>
        <bgColor rgb="FF2874A6"/>
      </patternFill>
    </fill>
    <fill>
      <patternFill patternType="solid">
        <fgColor rgb="FFA569BD"/>
        <bgColor rgb="FFA569BD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 wrapText="1"/>
    </xf>
    <xf numFmtId="0" fontId="2" fillId="4" borderId="0" xfId="0" applyFont="1" applyFill="1" applyAlignment="1">
      <alignment horizontal="center" vertical="center" wrapText="1"/>
    </xf>
    <xf numFmtId="0" fontId="2" fillId="6" borderId="0" xfId="0" applyFont="1" applyFill="1" applyAlignment="1">
      <alignment horizontal="center" vertical="center" wrapText="1"/>
    </xf>
    <xf numFmtId="0" fontId="2" fillId="7" borderId="0" xfId="0" applyFont="1" applyFill="1" applyAlignment="1">
      <alignment horizontal="center" vertical="center" wrapText="1"/>
    </xf>
    <xf numFmtId="0" fontId="2" fillId="8" borderId="0" xfId="0" applyFont="1" applyFill="1" applyAlignment="1">
      <alignment horizontal="center" vertical="center" wrapText="1"/>
    </xf>
    <xf numFmtId="0" fontId="2" fillId="9" borderId="0" xfId="0" applyFont="1" applyFill="1" applyAlignment="1">
      <alignment horizontal="center" vertical="center" wrapText="1"/>
    </xf>
    <xf numFmtId="0" fontId="3" fillId="0" borderId="0" xfId="0" applyFont="1"/>
    <xf numFmtId="164" fontId="0" fillId="0" borderId="0" xfId="0" applyNumberFormat="1"/>
    <xf numFmtId="0" fontId="2" fillId="11" borderId="0" xfId="0" applyFont="1" applyFill="1" applyAlignment="1">
      <alignment horizontal="center" vertical="center" wrapText="1"/>
    </xf>
    <xf numFmtId="0" fontId="2" fillId="12" borderId="0" xfId="0" applyFont="1" applyFill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0" fillId="0" borderId="0" xfId="0"/>
    <xf numFmtId="0" fontId="1" fillId="3" borderId="0" xfId="0" applyFont="1" applyFill="1" applyAlignment="1">
      <alignment horizontal="center" vertical="center"/>
    </xf>
    <xf numFmtId="0" fontId="1" fillId="5" borderId="0" xfId="0" applyFont="1" applyFill="1" applyAlignment="1">
      <alignment horizontal="center" vertical="center"/>
    </xf>
    <xf numFmtId="0" fontId="1" fillId="10" borderId="0" xfId="0" applyFont="1" applyFill="1" applyAlignment="1">
      <alignment horizontal="center" vertical="center"/>
    </xf>
    <xf numFmtId="0" fontId="1" fillId="9" borderId="0" xfId="0" applyFont="1" applyFill="1" applyAlignment="1">
      <alignment horizontal="center" vertical="center"/>
    </xf>
  </cellXfs>
  <cellStyles count="1">
    <cellStyle name="Normal" xfId="0" builtinId="0"/>
  </cellStyles>
  <dxfs count="4">
    <dxf>
      <fill>
        <patternFill patternType="solid">
          <fgColor rgb="FFF5B7B1"/>
          <bgColor rgb="FFF5B7B1"/>
        </patternFill>
      </fill>
    </dxf>
    <dxf>
      <fill>
        <patternFill patternType="solid">
          <fgColor rgb="FFABEBC6"/>
          <bgColor rgb="FFABEBC6"/>
        </patternFill>
      </fill>
    </dxf>
    <dxf>
      <fill>
        <patternFill patternType="solid">
          <fgColor rgb="FFF9E79F"/>
          <bgColor rgb="FFF9E79F"/>
        </patternFill>
      </fill>
    </dxf>
    <dxf>
      <fill>
        <patternFill patternType="solid">
          <fgColor rgb="FFF5B7B1"/>
          <bgColor rgb="FFF5B7B1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Listes_Table" displayName="Listes_Table" ref="A2:B12">
  <autoFilter ref="A2:B12" xr:uid="{00000000-0009-0000-0100-000001000000}"/>
  <tableColumns count="2">
    <tableColumn id="1" xr3:uid="{00000000-0010-0000-0000-000001000000}" name="Nom Liste"/>
    <tableColumn id="2" xr3:uid="{00000000-0010-0000-0000-000002000000}" name="Valeurs (séparées par virgules)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Standards_Table" displayName="Standards_Table" ref="A2:G30">
  <autoFilter ref="A2:G30" xr:uid="{00000000-0009-0000-0100-000002000000}"/>
  <tableColumns count="7">
    <tableColumn id="1" xr3:uid="{00000000-0010-0000-0100-000001000000}" name="Tâche standard"/>
    <tableColumn id="2" xr3:uid="{00000000-0010-0000-0100-000002000000}" name="Phase"/>
    <tableColumn id="3" xr3:uid="{00000000-0010-0000-0100-000003000000}" name="Catégorie"/>
    <tableColumn id="4" xr3:uid="{00000000-0010-0000-0100-000004000000}" name="Standard (min)"/>
    <tableColumn id="5" xr3:uid="{00000000-0010-0000-0100-000005000000}" name="Responsable (type)"/>
    <tableColumn id="6" xr3:uid="{00000000-0010-0000-0100-000006000000}" name="Détail/Note"/>
    <tableColumn id="7" xr3:uid="{00000000-0010-0000-0100-000007000000}" name="Actif (Oui/Non)"/>
  </tableColumns>
  <tableStyleInfo name="TableStyleMedium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2000000}" name="Checklist_Table" displayName="Checklist_Table" ref="A2:T30">
  <autoFilter ref="A2:T30" xr:uid="{00000000-0009-0000-0100-000003000000}"/>
  <tableColumns count="20">
    <tableColumn id="1" xr3:uid="{00000000-0010-0000-0200-000001000000}" name="Section"/>
    <tableColumn id="2" xr3:uid="{00000000-0010-0000-0200-000002000000}" name="Point de contrôle"/>
    <tableColumn id="3" xr3:uid="{00000000-0010-0000-0200-000003000000}" name="Détail / Standard"/>
    <tableColumn id="4" xr3:uid="{00000000-0010-0000-0200-000004000000}" name="Fréquence"/>
    <tableColumn id="5" xr3:uid="{00000000-0010-0000-0200-000005000000}" name="Criticité (A/B/C)"/>
    <tableColumn id="6" xr3:uid="{00000000-0010-0000-0200-000006000000}" name="Conformité (Oui/Non/NA)"/>
    <tableColumn id="7" xr3:uid="{00000000-0010-0000-0200-000007000000}" name="Anomalie (☐/☑)"/>
    <tableColumn id="8" xr3:uid="{00000000-0010-0000-0200-000008000000}" name="Action"/>
    <tableColumn id="9" xr3:uid="{00000000-0010-0000-0200-000009000000}" name="Responsable"/>
    <tableColumn id="10" xr3:uid="{00000000-0010-0000-0200-00000A000000}" name="Échéance"/>
    <tableColumn id="11" xr3:uid="{00000000-0010-0000-0200-00000B000000}" name="Statut"/>
    <tableColumn id="12" xr3:uid="{00000000-0010-0000-0200-00000C000000}" name="Preuve/Lien"/>
    <tableColumn id="13" xr3:uid="{00000000-0010-0000-0200-00000D000000}" name="Machine/Zone"/>
    <tableColumn id="14" xr3:uid="{00000000-0010-0000-0200-00000E000000}" name="Version STD"/>
    <tableColumn id="15" xr3:uid="{00000000-0010-0000-0200-00000F000000}" name="Référence outil"/>
    <tableColumn id="16" xr3:uid="{00000000-0010-0000-0200-000010000000}" name="Couple/Jeu"/>
    <tableColumn id="17" xr3:uid="{00000000-0010-0000-0200-000011000000}" name="Date"/>
    <tableColumn id="18" xr3:uid="{00000000-0010-0000-0200-000012000000}" name="Auditeur"/>
    <tableColumn id="19" xr3:uid="{00000000-0010-0000-0200-000013000000}" name="Commentaire"/>
    <tableColumn id="20" xr3:uid="{00000000-0010-0000-0200-000014000000}" name="N° Changement"/>
  </tableColumns>
  <tableStyleInfo name="TableStyleMedium6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3000000}" name="Dashboard_Table" displayName="Dashboard_Table" ref="A2:C15">
  <autoFilter ref="A2:C15" xr:uid="{00000000-0009-0000-0100-000004000000}"/>
  <tableColumns count="3">
    <tableColumn id="1" xr3:uid="{00000000-0010-0000-0300-000001000000}" name="Indicateur"/>
    <tableColumn id="2" xr3:uid="{00000000-0010-0000-0300-000002000000}" name="Valeur"/>
    <tableColumn id="3" xr3:uid="{00000000-0010-0000-0300-000003000000}" name="Note"/>
  </tableColumns>
  <tableStyleInfo name="TableStyleMedium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9"/>
  <sheetViews>
    <sheetView workbookViewId="0"/>
  </sheetViews>
  <sheetFormatPr baseColWidth="10" defaultColWidth="9.140625" defaultRowHeight="15" x14ac:dyDescent="0.25"/>
  <cols>
    <col min="1" max="1" width="18" customWidth="1"/>
    <col min="2" max="2" width="60" customWidth="1"/>
  </cols>
  <sheetData>
    <row r="1" spans="1:6" ht="27.95" customHeight="1" x14ac:dyDescent="0.25">
      <c r="A1" s="11" t="s">
        <v>0</v>
      </c>
      <c r="B1" s="12"/>
      <c r="C1" s="12"/>
      <c r="D1" s="12"/>
      <c r="E1" s="12"/>
      <c r="F1" s="12"/>
    </row>
    <row r="2" spans="1:6" x14ac:dyDescent="0.25">
      <c r="A2" s="1" t="s">
        <v>1</v>
      </c>
      <c r="B2" s="1" t="s">
        <v>2</v>
      </c>
      <c r="C2" s="1"/>
      <c r="D2" s="1"/>
      <c r="E2" s="1"/>
      <c r="F2" s="1"/>
    </row>
    <row r="3" spans="1:6" x14ac:dyDescent="0.25">
      <c r="A3" t="s">
        <v>3</v>
      </c>
      <c r="B3" t="s">
        <v>4</v>
      </c>
    </row>
    <row r="4" spans="1:6" x14ac:dyDescent="0.25">
      <c r="A4" t="s">
        <v>5</v>
      </c>
      <c r="B4" t="s">
        <v>6</v>
      </c>
    </row>
    <row r="5" spans="1:6" x14ac:dyDescent="0.25">
      <c r="A5" t="s">
        <v>7</v>
      </c>
      <c r="B5" t="s">
        <v>8</v>
      </c>
    </row>
    <row r="6" spans="1:6" x14ac:dyDescent="0.25">
      <c r="A6" t="s">
        <v>9</v>
      </c>
      <c r="B6" t="s">
        <v>10</v>
      </c>
    </row>
    <row r="7" spans="1:6" x14ac:dyDescent="0.25">
      <c r="A7" t="s">
        <v>11</v>
      </c>
      <c r="B7" t="s">
        <v>12</v>
      </c>
    </row>
    <row r="8" spans="1:6" x14ac:dyDescent="0.25">
      <c r="A8" t="s">
        <v>13</v>
      </c>
      <c r="B8" t="s">
        <v>14</v>
      </c>
    </row>
    <row r="9" spans="1:6" x14ac:dyDescent="0.25">
      <c r="A9" t="s">
        <v>15</v>
      </c>
      <c r="B9" t="s">
        <v>16</v>
      </c>
    </row>
  </sheetData>
  <mergeCells count="1">
    <mergeCell ref="A1:F1"/>
  </mergeCells>
  <pageMargins left="0.75" right="0.75" top="1" bottom="1" header="0.5" footer="0.5"/>
  <tableParts count="1">
    <tablePart r:id="rId1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4"/>
  <sheetViews>
    <sheetView workbookViewId="0">
      <selection sqref="A1:G1"/>
    </sheetView>
  </sheetViews>
  <sheetFormatPr baseColWidth="10" defaultColWidth="9.140625" defaultRowHeight="15" x14ac:dyDescent="0.25"/>
  <cols>
    <col min="1" max="1" width="30" customWidth="1"/>
    <col min="2" max="4" width="16" customWidth="1"/>
    <col min="5" max="5" width="18" customWidth="1"/>
    <col min="6" max="6" width="26" customWidth="1"/>
    <col min="7" max="7" width="14" customWidth="1"/>
  </cols>
  <sheetData>
    <row r="1" spans="1:7" ht="27.95" customHeight="1" x14ac:dyDescent="0.25">
      <c r="A1" s="13" t="s">
        <v>17</v>
      </c>
      <c r="B1" s="12"/>
      <c r="C1" s="12"/>
      <c r="D1" s="12"/>
      <c r="E1" s="12"/>
      <c r="F1" s="12"/>
      <c r="G1" s="12"/>
    </row>
    <row r="2" spans="1:7" ht="30" x14ac:dyDescent="0.25">
      <c r="A2" s="2" t="s">
        <v>18</v>
      </c>
      <c r="B2" s="2" t="s">
        <v>3</v>
      </c>
      <c r="C2" s="2" t="s">
        <v>19</v>
      </c>
      <c r="D2" s="2" t="s">
        <v>20</v>
      </c>
      <c r="E2" s="2" t="s">
        <v>21</v>
      </c>
      <c r="F2" s="2" t="s">
        <v>22</v>
      </c>
      <c r="G2" s="2" t="s">
        <v>23</v>
      </c>
    </row>
    <row r="3" spans="1:7" x14ac:dyDescent="0.25">
      <c r="A3" t="s">
        <v>24</v>
      </c>
      <c r="B3" t="s">
        <v>25</v>
      </c>
      <c r="C3" t="s">
        <v>26</v>
      </c>
      <c r="D3">
        <v>5</v>
      </c>
      <c r="E3" t="s">
        <v>27</v>
      </c>
      <c r="F3" t="s">
        <v>28</v>
      </c>
      <c r="G3" t="s">
        <v>29</v>
      </c>
    </row>
    <row r="4" spans="1:7" x14ac:dyDescent="0.25">
      <c r="A4" t="s">
        <v>30</v>
      </c>
      <c r="B4" t="s">
        <v>31</v>
      </c>
      <c r="C4" t="s">
        <v>32</v>
      </c>
      <c r="D4">
        <v>2</v>
      </c>
      <c r="E4" t="s">
        <v>33</v>
      </c>
      <c r="F4" t="s">
        <v>34</v>
      </c>
      <c r="G4" t="s">
        <v>29</v>
      </c>
    </row>
    <row r="5" spans="1:7" x14ac:dyDescent="0.25">
      <c r="A5" t="s">
        <v>35</v>
      </c>
      <c r="B5" t="s">
        <v>31</v>
      </c>
      <c r="C5" t="s">
        <v>36</v>
      </c>
      <c r="D5">
        <v>6</v>
      </c>
      <c r="E5" t="s">
        <v>27</v>
      </c>
      <c r="G5" t="s">
        <v>29</v>
      </c>
    </row>
    <row r="6" spans="1:7" x14ac:dyDescent="0.25">
      <c r="A6" t="s">
        <v>37</v>
      </c>
      <c r="B6" t="s">
        <v>31</v>
      </c>
      <c r="C6" t="s">
        <v>38</v>
      </c>
      <c r="D6">
        <v>4</v>
      </c>
      <c r="E6" t="s">
        <v>27</v>
      </c>
      <c r="F6" t="s">
        <v>39</v>
      </c>
      <c r="G6" t="s">
        <v>29</v>
      </c>
    </row>
    <row r="7" spans="1:7" x14ac:dyDescent="0.25">
      <c r="A7" t="s">
        <v>40</v>
      </c>
      <c r="B7" t="s">
        <v>31</v>
      </c>
      <c r="C7" t="s">
        <v>36</v>
      </c>
      <c r="D7">
        <v>8</v>
      </c>
      <c r="E7" t="s">
        <v>27</v>
      </c>
      <c r="G7" t="s">
        <v>29</v>
      </c>
    </row>
    <row r="8" spans="1:7" x14ac:dyDescent="0.25">
      <c r="A8" t="s">
        <v>41</v>
      </c>
      <c r="B8" t="s">
        <v>31</v>
      </c>
      <c r="C8" t="s">
        <v>36</v>
      </c>
      <c r="D8">
        <v>3</v>
      </c>
      <c r="E8" t="s">
        <v>33</v>
      </c>
      <c r="G8" t="s">
        <v>29</v>
      </c>
    </row>
    <row r="9" spans="1:7" x14ac:dyDescent="0.25">
      <c r="A9" t="s">
        <v>42</v>
      </c>
      <c r="B9" t="s">
        <v>31</v>
      </c>
      <c r="C9" t="s">
        <v>36</v>
      </c>
      <c r="D9">
        <v>3</v>
      </c>
      <c r="E9" t="s">
        <v>43</v>
      </c>
      <c r="F9" t="s">
        <v>44</v>
      </c>
      <c r="G9" t="s">
        <v>29</v>
      </c>
    </row>
    <row r="10" spans="1:7" x14ac:dyDescent="0.25">
      <c r="A10" t="s">
        <v>45</v>
      </c>
      <c r="B10" t="s">
        <v>31</v>
      </c>
      <c r="C10" t="s">
        <v>46</v>
      </c>
      <c r="D10">
        <v>2</v>
      </c>
      <c r="E10" t="s">
        <v>43</v>
      </c>
      <c r="F10" t="s">
        <v>47</v>
      </c>
      <c r="G10" t="s">
        <v>29</v>
      </c>
    </row>
    <row r="11" spans="1:7" x14ac:dyDescent="0.25">
      <c r="A11" t="s">
        <v>48</v>
      </c>
      <c r="B11" t="s">
        <v>31</v>
      </c>
      <c r="C11" t="s">
        <v>32</v>
      </c>
      <c r="D11">
        <v>2</v>
      </c>
      <c r="E11" t="s">
        <v>33</v>
      </c>
      <c r="G11" t="s">
        <v>29</v>
      </c>
    </row>
    <row r="12" spans="1:7" x14ac:dyDescent="0.25">
      <c r="A12" t="s">
        <v>49</v>
      </c>
      <c r="B12" t="s">
        <v>50</v>
      </c>
      <c r="C12" t="s">
        <v>51</v>
      </c>
      <c r="D12">
        <v>6</v>
      </c>
      <c r="E12" t="s">
        <v>51</v>
      </c>
      <c r="F12" t="s">
        <v>52</v>
      </c>
      <c r="G12" t="s">
        <v>29</v>
      </c>
    </row>
    <row r="13" spans="1:7" x14ac:dyDescent="0.25">
      <c r="A13" t="s">
        <v>53</v>
      </c>
      <c r="B13" t="s">
        <v>50</v>
      </c>
      <c r="C13" t="s">
        <v>51</v>
      </c>
      <c r="D13">
        <v>2</v>
      </c>
      <c r="E13" t="s">
        <v>51</v>
      </c>
      <c r="F13" t="s">
        <v>54</v>
      </c>
      <c r="G13" t="s">
        <v>29</v>
      </c>
    </row>
    <row r="14" spans="1:7" x14ac:dyDescent="0.25">
      <c r="A14" t="s">
        <v>55</v>
      </c>
      <c r="B14" t="s">
        <v>50</v>
      </c>
      <c r="C14" t="s">
        <v>56</v>
      </c>
      <c r="D14">
        <v>4</v>
      </c>
      <c r="E14" t="s">
        <v>27</v>
      </c>
      <c r="G14" t="s">
        <v>29</v>
      </c>
    </row>
  </sheetData>
  <mergeCells count="1">
    <mergeCell ref="A1:G1"/>
  </mergeCells>
  <pageMargins left="0.75" right="0.75" top="1" bottom="1" header="0.5" footer="0.5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2"/>
  <sheetViews>
    <sheetView tabSelected="1" topLeftCell="J1" workbookViewId="0">
      <selection sqref="A1:V1"/>
    </sheetView>
  </sheetViews>
  <sheetFormatPr baseColWidth="10" defaultColWidth="9.140625" defaultRowHeight="15" x14ac:dyDescent="0.25"/>
  <cols>
    <col min="1" max="1" width="6.7109375" customWidth="1"/>
    <col min="2" max="2" width="17.42578125" customWidth="1"/>
    <col min="3" max="3" width="12" customWidth="1"/>
    <col min="4" max="4" width="16" customWidth="1"/>
    <col min="5" max="5" width="14.7109375" customWidth="1"/>
    <col min="6" max="6" width="13.42578125" customWidth="1"/>
    <col min="7" max="7" width="11.28515625" customWidth="1"/>
    <col min="8" max="9" width="10" customWidth="1"/>
    <col min="10" max="10" width="8" customWidth="1"/>
    <col min="11" max="11" width="16" customWidth="1"/>
    <col min="12" max="12" width="14" customWidth="1"/>
    <col min="13" max="13" width="26" customWidth="1"/>
    <col min="14" max="14" width="14" customWidth="1"/>
    <col min="15" max="15" width="23.28515625" customWidth="1"/>
    <col min="16" max="19" width="12" customWidth="1"/>
    <col min="20" max="20" width="14" customWidth="1"/>
    <col min="21" max="21" width="10" customWidth="1"/>
    <col min="22" max="22" width="26" customWidth="1"/>
    <col min="23" max="24" width="16" customWidth="1"/>
  </cols>
  <sheetData>
    <row r="1" spans="1:26" ht="27.95" customHeight="1" x14ac:dyDescent="0.25">
      <c r="A1" s="14" t="s">
        <v>57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</row>
    <row r="2" spans="1:26" ht="45" x14ac:dyDescent="0.25">
      <c r="A2" s="3" t="s">
        <v>58</v>
      </c>
      <c r="B2" s="3" t="s">
        <v>59</v>
      </c>
      <c r="C2" s="3" t="s">
        <v>60</v>
      </c>
      <c r="D2" s="3" t="s">
        <v>61</v>
      </c>
      <c r="E2" s="3" t="s">
        <v>62</v>
      </c>
      <c r="F2" s="3" t="s">
        <v>63</v>
      </c>
      <c r="G2" s="3" t="s">
        <v>64</v>
      </c>
      <c r="H2" s="3" t="s">
        <v>65</v>
      </c>
      <c r="I2" s="3" t="s">
        <v>66</v>
      </c>
      <c r="J2" s="4" t="s">
        <v>67</v>
      </c>
      <c r="K2" s="4" t="s">
        <v>3</v>
      </c>
      <c r="L2" s="4" t="s">
        <v>19</v>
      </c>
      <c r="M2" s="4" t="s">
        <v>68</v>
      </c>
      <c r="N2" s="4" t="s">
        <v>20</v>
      </c>
      <c r="O2" s="4" t="s">
        <v>69</v>
      </c>
      <c r="P2" s="4" t="s">
        <v>70</v>
      </c>
      <c r="Q2" s="4" t="s">
        <v>71</v>
      </c>
      <c r="R2" s="5" t="s">
        <v>72</v>
      </c>
      <c r="S2" s="5" t="s">
        <v>73</v>
      </c>
      <c r="T2" s="6" t="s">
        <v>7</v>
      </c>
      <c r="U2" s="6" t="s">
        <v>74</v>
      </c>
      <c r="V2" s="6" t="s">
        <v>11</v>
      </c>
      <c r="W2" s="6" t="s">
        <v>75</v>
      </c>
      <c r="X2" s="6" t="s">
        <v>76</v>
      </c>
      <c r="Y2" s="6" t="s">
        <v>77</v>
      </c>
      <c r="Z2" s="7" t="s">
        <v>78</v>
      </c>
    </row>
    <row r="3" spans="1:26" x14ac:dyDescent="0.25">
      <c r="A3">
        <v>1</v>
      </c>
      <c r="B3" s="8">
        <v>45887</v>
      </c>
      <c r="C3" t="s">
        <v>79</v>
      </c>
      <c r="D3" t="s">
        <v>80</v>
      </c>
      <c r="E3" t="s">
        <v>81</v>
      </c>
      <c r="F3" t="s">
        <v>82</v>
      </c>
      <c r="G3" t="s">
        <v>83</v>
      </c>
      <c r="H3" t="s">
        <v>84</v>
      </c>
      <c r="I3" t="s">
        <v>85</v>
      </c>
      <c r="J3">
        <v>1</v>
      </c>
      <c r="K3" t="s">
        <v>25</v>
      </c>
      <c r="L3" t="s">
        <v>26</v>
      </c>
      <c r="M3" t="s">
        <v>24</v>
      </c>
      <c r="N3">
        <v>5</v>
      </c>
      <c r="O3" s="8">
        <v>45887.322916666657</v>
      </c>
      <c r="P3" s="8">
        <v>45887.329861111109</v>
      </c>
      <c r="Q3">
        <f t="shared" ref="Q3:Q12" si="0">IF(AND(O3&lt;&gt;"",P3&lt;&gt;""),(P3-O3)*1440,"")</f>
        <v>10.000000011641532</v>
      </c>
      <c r="R3">
        <f t="shared" ref="R3:R12" si="1">IF(Q3&lt;&gt;"",Q3-N3,"")</f>
        <v>5.0000000116415322</v>
      </c>
      <c r="S3">
        <f t="shared" ref="S3:S12" si="2">IF(Q3&lt;&gt;"",IF(N3&gt;0,ROUND(100*R3/N3,1),""),"")</f>
        <v>100</v>
      </c>
      <c r="T3" t="s">
        <v>27</v>
      </c>
      <c r="U3" t="s">
        <v>86</v>
      </c>
      <c r="V3" t="s">
        <v>87</v>
      </c>
      <c r="Y3" t="s">
        <v>88</v>
      </c>
      <c r="Z3">
        <f>SUMIFS(Q:Q, K:K, "Externe (pré-)")</f>
        <v>10.000000011641532</v>
      </c>
    </row>
    <row r="4" spans="1:26" x14ac:dyDescent="0.25">
      <c r="A4">
        <v>1</v>
      </c>
      <c r="B4" s="8">
        <v>45887</v>
      </c>
      <c r="C4" t="s">
        <v>79</v>
      </c>
      <c r="D4" t="s">
        <v>80</v>
      </c>
      <c r="E4" t="s">
        <v>81</v>
      </c>
      <c r="F4" t="s">
        <v>82</v>
      </c>
      <c r="G4" t="s">
        <v>83</v>
      </c>
      <c r="H4" t="s">
        <v>84</v>
      </c>
      <c r="I4" t="s">
        <v>85</v>
      </c>
      <c r="J4">
        <v>2</v>
      </c>
      <c r="K4" t="s">
        <v>31</v>
      </c>
      <c r="L4" t="s">
        <v>32</v>
      </c>
      <c r="M4" t="s">
        <v>30</v>
      </c>
      <c r="N4">
        <v>2</v>
      </c>
      <c r="O4" s="8">
        <v>45887.333333333343</v>
      </c>
      <c r="P4" s="8">
        <v>45887.334722222222</v>
      </c>
      <c r="Q4">
        <f t="shared" si="0"/>
        <v>1.9999999855645001</v>
      </c>
      <c r="R4">
        <f t="shared" si="1"/>
        <v>-1.4435499906539917E-8</v>
      </c>
      <c r="S4">
        <f t="shared" si="2"/>
        <v>0</v>
      </c>
      <c r="T4" t="s">
        <v>33</v>
      </c>
      <c r="U4" t="s">
        <v>89</v>
      </c>
      <c r="V4" t="s">
        <v>87</v>
      </c>
      <c r="Y4" t="s">
        <v>90</v>
      </c>
      <c r="Z4">
        <f>SUMIFS(Q:Q, K:K, "Interne (arrêt)")</f>
        <v>29.999999972060323</v>
      </c>
    </row>
    <row r="5" spans="1:26" x14ac:dyDescent="0.25">
      <c r="A5">
        <v>1</v>
      </c>
      <c r="B5" s="8">
        <v>45887</v>
      </c>
      <c r="C5" t="s">
        <v>79</v>
      </c>
      <c r="D5" t="s">
        <v>80</v>
      </c>
      <c r="E5" t="s">
        <v>81</v>
      </c>
      <c r="F5" t="s">
        <v>82</v>
      </c>
      <c r="G5" t="s">
        <v>83</v>
      </c>
      <c r="H5" t="s">
        <v>84</v>
      </c>
      <c r="I5" t="s">
        <v>85</v>
      </c>
      <c r="J5">
        <v>3</v>
      </c>
      <c r="K5" t="s">
        <v>31</v>
      </c>
      <c r="L5" t="s">
        <v>36</v>
      </c>
      <c r="M5" t="s">
        <v>35</v>
      </c>
      <c r="N5">
        <v>6</v>
      </c>
      <c r="O5" s="8">
        <v>45887.334722222222</v>
      </c>
      <c r="P5" s="8">
        <v>45887.338888888888</v>
      </c>
      <c r="Q5">
        <f t="shared" si="0"/>
        <v>5.9999999986030161</v>
      </c>
      <c r="R5">
        <f t="shared" si="1"/>
        <v>-1.3969838619232178E-9</v>
      </c>
      <c r="S5">
        <f t="shared" si="2"/>
        <v>0</v>
      </c>
      <c r="T5" t="s">
        <v>27</v>
      </c>
      <c r="U5" t="s">
        <v>89</v>
      </c>
      <c r="V5" t="s">
        <v>87</v>
      </c>
      <c r="Y5" t="s">
        <v>91</v>
      </c>
      <c r="Z5">
        <f>SUMIFS(Q:Q, K:K, "Post-démarrage")</f>
        <v>6.0000000090803951</v>
      </c>
    </row>
    <row r="6" spans="1:26" x14ac:dyDescent="0.25">
      <c r="A6">
        <v>1</v>
      </c>
      <c r="B6" s="8">
        <v>45887</v>
      </c>
      <c r="C6" t="s">
        <v>79</v>
      </c>
      <c r="D6" t="s">
        <v>80</v>
      </c>
      <c r="E6" t="s">
        <v>81</v>
      </c>
      <c r="F6" t="s">
        <v>82</v>
      </c>
      <c r="G6" t="s">
        <v>83</v>
      </c>
      <c r="H6" t="s">
        <v>84</v>
      </c>
      <c r="I6" t="s">
        <v>85</v>
      </c>
      <c r="J6">
        <v>4</v>
      </c>
      <c r="K6" t="s">
        <v>31</v>
      </c>
      <c r="L6" t="s">
        <v>38</v>
      </c>
      <c r="M6" t="s">
        <v>37</v>
      </c>
      <c r="N6">
        <v>4</v>
      </c>
      <c r="O6" s="8">
        <v>45887.338888888888</v>
      </c>
      <c r="P6" s="8">
        <v>45887.341666666667</v>
      </c>
      <c r="Q6">
        <f t="shared" si="0"/>
        <v>4.0000000025611371</v>
      </c>
      <c r="R6">
        <f t="shared" si="1"/>
        <v>2.5611370801925659E-9</v>
      </c>
      <c r="S6">
        <f t="shared" si="2"/>
        <v>0</v>
      </c>
      <c r="T6" t="s">
        <v>27</v>
      </c>
      <c r="U6" t="s">
        <v>89</v>
      </c>
      <c r="V6" t="s">
        <v>87</v>
      </c>
      <c r="Y6" t="s">
        <v>92</v>
      </c>
      <c r="Z6">
        <f>IF((Z3+Z4)=0,"",ROUND(100*Z3/(Z3+Z4),1))</f>
        <v>25</v>
      </c>
    </row>
    <row r="7" spans="1:26" x14ac:dyDescent="0.25">
      <c r="A7">
        <v>1</v>
      </c>
      <c r="B7" s="8">
        <v>45887</v>
      </c>
      <c r="C7" t="s">
        <v>79</v>
      </c>
      <c r="D7" t="s">
        <v>80</v>
      </c>
      <c r="E7" t="s">
        <v>81</v>
      </c>
      <c r="F7" t="s">
        <v>82</v>
      </c>
      <c r="G7" t="s">
        <v>83</v>
      </c>
      <c r="H7" t="s">
        <v>84</v>
      </c>
      <c r="I7" t="s">
        <v>85</v>
      </c>
      <c r="J7">
        <v>5</v>
      </c>
      <c r="K7" t="s">
        <v>31</v>
      </c>
      <c r="L7" t="s">
        <v>36</v>
      </c>
      <c r="M7" t="s">
        <v>40</v>
      </c>
      <c r="N7">
        <v>8</v>
      </c>
      <c r="O7" s="8">
        <v>45887.341666666667</v>
      </c>
      <c r="P7" s="8">
        <v>45887.347222222219</v>
      </c>
      <c r="Q7">
        <f t="shared" si="0"/>
        <v>7.9999999946448952</v>
      </c>
      <c r="R7">
        <f t="shared" si="1"/>
        <v>-5.3551048040390015E-9</v>
      </c>
      <c r="S7">
        <f t="shared" si="2"/>
        <v>0</v>
      </c>
      <c r="T7" t="s">
        <v>27</v>
      </c>
      <c r="U7" t="s">
        <v>89</v>
      </c>
      <c r="V7" t="s">
        <v>87</v>
      </c>
    </row>
    <row r="8" spans="1:26" x14ac:dyDescent="0.25">
      <c r="A8">
        <v>1</v>
      </c>
      <c r="B8" s="8">
        <v>45887</v>
      </c>
      <c r="C8" t="s">
        <v>79</v>
      </c>
      <c r="D8" t="s">
        <v>80</v>
      </c>
      <c r="E8" t="s">
        <v>81</v>
      </c>
      <c r="F8" t="s">
        <v>82</v>
      </c>
      <c r="G8" t="s">
        <v>83</v>
      </c>
      <c r="H8" t="s">
        <v>84</v>
      </c>
      <c r="I8" t="s">
        <v>85</v>
      </c>
      <c r="J8">
        <v>6</v>
      </c>
      <c r="K8" t="s">
        <v>31</v>
      </c>
      <c r="L8" t="s">
        <v>36</v>
      </c>
      <c r="M8" t="s">
        <v>41</v>
      </c>
      <c r="N8">
        <v>3</v>
      </c>
      <c r="O8" s="8">
        <v>45887.347222222219</v>
      </c>
      <c r="P8" s="8">
        <v>45887.349305555559</v>
      </c>
      <c r="Q8">
        <f t="shared" si="0"/>
        <v>3.000000009778887</v>
      </c>
      <c r="R8">
        <f t="shared" si="1"/>
        <v>9.7788870334625244E-9</v>
      </c>
      <c r="S8">
        <f t="shared" si="2"/>
        <v>0</v>
      </c>
      <c r="T8" t="s">
        <v>33</v>
      </c>
      <c r="U8" t="s">
        <v>89</v>
      </c>
      <c r="V8" t="s">
        <v>87</v>
      </c>
    </row>
    <row r="9" spans="1:26" x14ac:dyDescent="0.25">
      <c r="A9">
        <v>1</v>
      </c>
      <c r="B9" s="8">
        <v>45887</v>
      </c>
      <c r="C9" t="s">
        <v>79</v>
      </c>
      <c r="D9" t="s">
        <v>80</v>
      </c>
      <c r="E9" t="s">
        <v>81</v>
      </c>
      <c r="F9" t="s">
        <v>82</v>
      </c>
      <c r="G9" t="s">
        <v>83</v>
      </c>
      <c r="H9" t="s">
        <v>84</v>
      </c>
      <c r="I9" t="s">
        <v>85</v>
      </c>
      <c r="J9">
        <v>7</v>
      </c>
      <c r="K9" t="s">
        <v>31</v>
      </c>
      <c r="L9" t="s">
        <v>36</v>
      </c>
      <c r="M9" t="s">
        <v>42</v>
      </c>
      <c r="N9">
        <v>3</v>
      </c>
      <c r="O9" s="8">
        <v>45887.349305555559</v>
      </c>
      <c r="P9" s="8">
        <v>45887.351388888892</v>
      </c>
      <c r="Q9">
        <f t="shared" si="0"/>
        <v>2.9999999993015081</v>
      </c>
      <c r="R9">
        <f t="shared" si="1"/>
        <v>-6.9849193096160889E-10</v>
      </c>
      <c r="S9">
        <f t="shared" si="2"/>
        <v>0</v>
      </c>
      <c r="T9" t="s">
        <v>43</v>
      </c>
      <c r="U9" t="s">
        <v>89</v>
      </c>
      <c r="V9" t="s">
        <v>87</v>
      </c>
    </row>
    <row r="10" spans="1:26" x14ac:dyDescent="0.25">
      <c r="A10">
        <v>1</v>
      </c>
      <c r="B10" s="8">
        <v>45887</v>
      </c>
      <c r="C10" t="s">
        <v>79</v>
      </c>
      <c r="D10" t="s">
        <v>80</v>
      </c>
      <c r="E10" t="s">
        <v>81</v>
      </c>
      <c r="F10" t="s">
        <v>82</v>
      </c>
      <c r="G10" t="s">
        <v>83</v>
      </c>
      <c r="H10" t="s">
        <v>84</v>
      </c>
      <c r="I10" t="s">
        <v>85</v>
      </c>
      <c r="J10">
        <v>8</v>
      </c>
      <c r="K10" t="s">
        <v>31</v>
      </c>
      <c r="L10" t="s">
        <v>46</v>
      </c>
      <c r="M10" t="s">
        <v>45</v>
      </c>
      <c r="N10">
        <v>2</v>
      </c>
      <c r="O10" s="8">
        <v>45887.351388888892</v>
      </c>
      <c r="P10" s="8">
        <v>45887.352777777778</v>
      </c>
      <c r="Q10">
        <f t="shared" si="0"/>
        <v>1.9999999960418791</v>
      </c>
      <c r="R10">
        <f t="shared" si="1"/>
        <v>-3.9581209421157837E-9</v>
      </c>
      <c r="S10">
        <f t="shared" si="2"/>
        <v>0</v>
      </c>
      <c r="T10" t="s">
        <v>43</v>
      </c>
      <c r="U10" t="s">
        <v>89</v>
      </c>
      <c r="V10" t="s">
        <v>87</v>
      </c>
    </row>
    <row r="11" spans="1:26" x14ac:dyDescent="0.25">
      <c r="A11">
        <v>1</v>
      </c>
      <c r="B11" s="8">
        <v>45887</v>
      </c>
      <c r="C11" t="s">
        <v>79</v>
      </c>
      <c r="D11" t="s">
        <v>80</v>
      </c>
      <c r="E11" t="s">
        <v>81</v>
      </c>
      <c r="F11" t="s">
        <v>82</v>
      </c>
      <c r="G11" t="s">
        <v>83</v>
      </c>
      <c r="H11" t="s">
        <v>84</v>
      </c>
      <c r="I11" t="s">
        <v>85</v>
      </c>
      <c r="J11">
        <v>9</v>
      </c>
      <c r="K11" t="s">
        <v>31</v>
      </c>
      <c r="L11" t="s">
        <v>32</v>
      </c>
      <c r="M11" t="s">
        <v>48</v>
      </c>
      <c r="N11">
        <v>2</v>
      </c>
      <c r="O11" s="8">
        <v>45887.352777777778</v>
      </c>
      <c r="P11" s="8">
        <v>45887.354166666657</v>
      </c>
      <c r="Q11">
        <f t="shared" si="0"/>
        <v>1.9999999855645001</v>
      </c>
      <c r="R11">
        <f t="shared" si="1"/>
        <v>-1.4435499906539917E-8</v>
      </c>
      <c r="S11">
        <f t="shared" si="2"/>
        <v>0</v>
      </c>
      <c r="T11" t="s">
        <v>33</v>
      </c>
      <c r="U11" t="s">
        <v>89</v>
      </c>
      <c r="V11" t="s">
        <v>87</v>
      </c>
    </row>
    <row r="12" spans="1:26" x14ac:dyDescent="0.25">
      <c r="A12">
        <v>1</v>
      </c>
      <c r="B12" s="8">
        <v>45887</v>
      </c>
      <c r="C12" t="s">
        <v>79</v>
      </c>
      <c r="D12" t="s">
        <v>80</v>
      </c>
      <c r="E12" t="s">
        <v>81</v>
      </c>
      <c r="F12" t="s">
        <v>82</v>
      </c>
      <c r="G12" t="s">
        <v>83</v>
      </c>
      <c r="H12" t="s">
        <v>84</v>
      </c>
      <c r="I12" t="s">
        <v>85</v>
      </c>
      <c r="J12">
        <v>10</v>
      </c>
      <c r="K12" t="s">
        <v>50</v>
      </c>
      <c r="L12" t="s">
        <v>51</v>
      </c>
      <c r="M12" t="s">
        <v>49</v>
      </c>
      <c r="N12">
        <v>6</v>
      </c>
      <c r="O12" s="8">
        <v>45887.354166666657</v>
      </c>
      <c r="P12" s="8">
        <v>45887.35833333333</v>
      </c>
      <c r="Q12">
        <f t="shared" si="0"/>
        <v>6.0000000090803951</v>
      </c>
      <c r="R12">
        <f t="shared" si="1"/>
        <v>9.0803951025009155E-9</v>
      </c>
      <c r="S12">
        <f t="shared" si="2"/>
        <v>0</v>
      </c>
      <c r="T12" t="s">
        <v>51</v>
      </c>
      <c r="U12" t="s">
        <v>89</v>
      </c>
      <c r="V12" t="s">
        <v>87</v>
      </c>
    </row>
  </sheetData>
  <mergeCells count="1">
    <mergeCell ref="A1:V1"/>
  </mergeCells>
  <conditionalFormatting sqref="S3:S200">
    <cfRule type="expression" dxfId="3" priority="1">
      <formula>S3&gt;10</formula>
    </cfRule>
    <cfRule type="expression" dxfId="2" priority="2">
      <formula>AND(S3&gt;0,S3&lt;=10)</formula>
    </cfRule>
    <cfRule type="expression" dxfId="1" priority="3">
      <formula>S3&lt;=0</formula>
    </cfRule>
  </conditionalFormatting>
  <dataValidations count="5">
    <dataValidation type="list" allowBlank="1" showDropDown="1" showInputMessage="1" showErrorMessage="1" sqref="K3 K4 K5 K6 K7 K8 K9 K10 K11 K12" xr:uid="{00000000-0002-0000-0200-000000000000}">
      <formula1>"Externe (pré-),Interne (arrêt),Post-démarrage"</formula1>
    </dataValidation>
    <dataValidation type="list" allowBlank="1" showDropDown="1" showInputMessage="1" showErrorMessage="1" sqref="L3 L4 L5 L6 L7 L8 L9 L10 L11 L12" xr:uid="{00000000-0002-0000-0200-000001000000}">
      <formula1>"Mécanique,Outillage,Réglage,Qualité,Nettoyage,Sécurité,Matière,IT/Recette"</formula1>
    </dataValidation>
    <dataValidation type="list" allowBlank="1" showDropDown="1" showInputMessage="1" showErrorMessage="1" sqref="T3 T4 T5 T6 T7 T8 T9 T10 T11 T12" xr:uid="{00000000-0002-0000-0200-000002000000}">
      <formula1>"Opérateur,Régleur,Maintenance,Qualité,Superviseur"</formula1>
    </dataValidation>
    <dataValidation type="list" allowBlank="1" showDropDown="1" showInputMessage="1" showErrorMessage="1" sqref="U3 U4 U5 U6 U7 U8 U9 U10 U11 U12" xr:uid="{00000000-0002-0000-0200-000003000000}">
      <formula1>"☐,☑"</formula1>
    </dataValidation>
    <dataValidation type="list" allowBlank="1" showDropDown="1" showInputMessage="1" showErrorMessage="1" sqref="V3 V4 V5 V6 V7 V8 V9 V10 V11 V12" xr:uid="{00000000-0002-0000-0200-000004000000}">
      <formula1>"Non,Oui"</formula1>
    </dataValidation>
  </dataValidation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T14"/>
  <sheetViews>
    <sheetView workbookViewId="0"/>
  </sheetViews>
  <sheetFormatPr baseColWidth="10" defaultColWidth="9.140625" defaultRowHeight="15" x14ac:dyDescent="0.25"/>
  <cols>
    <col min="1" max="1" width="16" customWidth="1"/>
    <col min="2" max="3" width="28" customWidth="1"/>
    <col min="4" max="4" width="12" customWidth="1"/>
    <col min="5" max="5" width="14" customWidth="1"/>
    <col min="6" max="6" width="18" customWidth="1"/>
    <col min="7" max="7" width="12" customWidth="1"/>
    <col min="8" max="8" width="22" customWidth="1"/>
    <col min="9" max="9" width="16" customWidth="1"/>
    <col min="10" max="10" width="12" customWidth="1"/>
    <col min="11" max="11" width="14" customWidth="1"/>
    <col min="12" max="12" width="20" customWidth="1"/>
    <col min="13" max="16" width="14" customWidth="1"/>
    <col min="17" max="18" width="12" customWidth="1"/>
    <col min="19" max="19" width="26" customWidth="1"/>
    <col min="20" max="20" width="12" customWidth="1"/>
  </cols>
  <sheetData>
    <row r="1" spans="1:20" ht="27.95" customHeight="1" x14ac:dyDescent="0.25">
      <c r="A1" s="15" t="s">
        <v>93</v>
      </c>
      <c r="B1" s="12"/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</row>
    <row r="2" spans="1:20" ht="45" x14ac:dyDescent="0.25">
      <c r="A2" s="9" t="s">
        <v>94</v>
      </c>
      <c r="B2" s="9" t="s">
        <v>95</v>
      </c>
      <c r="C2" s="9" t="s">
        <v>96</v>
      </c>
      <c r="D2" s="9" t="s">
        <v>97</v>
      </c>
      <c r="E2" s="9" t="s">
        <v>98</v>
      </c>
      <c r="F2" s="9" t="s">
        <v>99</v>
      </c>
      <c r="G2" s="9" t="s">
        <v>100</v>
      </c>
      <c r="H2" s="9" t="s">
        <v>101</v>
      </c>
      <c r="I2" s="9" t="s">
        <v>7</v>
      </c>
      <c r="J2" s="9" t="s">
        <v>102</v>
      </c>
      <c r="K2" s="9" t="s">
        <v>103</v>
      </c>
      <c r="L2" s="9" t="s">
        <v>76</v>
      </c>
      <c r="M2" s="9" t="s">
        <v>104</v>
      </c>
      <c r="N2" s="9" t="s">
        <v>105</v>
      </c>
      <c r="O2" s="9" t="s">
        <v>106</v>
      </c>
      <c r="P2" s="9" t="s">
        <v>107</v>
      </c>
      <c r="Q2" s="9" t="s">
        <v>59</v>
      </c>
      <c r="R2" s="9" t="s">
        <v>108</v>
      </c>
      <c r="S2" s="9" t="s">
        <v>75</v>
      </c>
      <c r="T2" s="9" t="s">
        <v>58</v>
      </c>
    </row>
    <row r="3" spans="1:20" x14ac:dyDescent="0.25">
      <c r="A3" t="s">
        <v>32</v>
      </c>
      <c r="B3" t="s">
        <v>109</v>
      </c>
      <c r="C3" t="s">
        <v>110</v>
      </c>
      <c r="D3" t="s">
        <v>111</v>
      </c>
      <c r="E3" t="s">
        <v>112</v>
      </c>
      <c r="F3" t="s">
        <v>29</v>
      </c>
      <c r="G3" t="s">
        <v>89</v>
      </c>
      <c r="I3" t="s">
        <v>33</v>
      </c>
      <c r="K3" t="s">
        <v>113</v>
      </c>
      <c r="M3" t="s">
        <v>114</v>
      </c>
      <c r="N3" t="s">
        <v>115</v>
      </c>
      <c r="Q3" t="s">
        <v>116</v>
      </c>
      <c r="R3" t="s">
        <v>80</v>
      </c>
      <c r="T3" t="s">
        <v>117</v>
      </c>
    </row>
    <row r="4" spans="1:20" x14ac:dyDescent="0.25">
      <c r="A4" t="s">
        <v>26</v>
      </c>
      <c r="B4" t="s">
        <v>118</v>
      </c>
      <c r="C4" t="s">
        <v>119</v>
      </c>
      <c r="D4" t="s">
        <v>111</v>
      </c>
      <c r="E4" t="s">
        <v>120</v>
      </c>
      <c r="F4" t="s">
        <v>29</v>
      </c>
      <c r="G4" t="s">
        <v>89</v>
      </c>
      <c r="I4" t="s">
        <v>27</v>
      </c>
      <c r="K4" t="s">
        <v>121</v>
      </c>
      <c r="M4" t="s">
        <v>114</v>
      </c>
      <c r="N4" t="s">
        <v>115</v>
      </c>
      <c r="Q4" t="s">
        <v>116</v>
      </c>
      <c r="R4" t="s">
        <v>80</v>
      </c>
      <c r="T4" t="s">
        <v>117</v>
      </c>
    </row>
    <row r="5" spans="1:20" x14ac:dyDescent="0.25">
      <c r="A5" t="s">
        <v>36</v>
      </c>
      <c r="B5" t="s">
        <v>35</v>
      </c>
      <c r="C5" t="s">
        <v>122</v>
      </c>
      <c r="D5" t="s">
        <v>111</v>
      </c>
      <c r="E5" t="s">
        <v>120</v>
      </c>
      <c r="F5" t="s">
        <v>29</v>
      </c>
      <c r="G5" t="s">
        <v>89</v>
      </c>
      <c r="I5" t="s">
        <v>27</v>
      </c>
      <c r="K5" t="s">
        <v>123</v>
      </c>
      <c r="M5" t="s">
        <v>114</v>
      </c>
      <c r="N5" t="s">
        <v>115</v>
      </c>
      <c r="Q5" t="s">
        <v>116</v>
      </c>
      <c r="R5" t="s">
        <v>80</v>
      </c>
      <c r="T5" t="s">
        <v>117</v>
      </c>
    </row>
    <row r="6" spans="1:20" x14ac:dyDescent="0.25">
      <c r="A6" t="s">
        <v>38</v>
      </c>
      <c r="B6" t="s">
        <v>124</v>
      </c>
      <c r="C6" t="s">
        <v>125</v>
      </c>
      <c r="D6" t="s">
        <v>111</v>
      </c>
      <c r="E6" t="s">
        <v>120</v>
      </c>
      <c r="F6" t="s">
        <v>29</v>
      </c>
      <c r="G6" t="s">
        <v>89</v>
      </c>
      <c r="I6" t="s">
        <v>27</v>
      </c>
      <c r="K6" t="s">
        <v>123</v>
      </c>
      <c r="M6" t="s">
        <v>114</v>
      </c>
      <c r="N6" t="s">
        <v>115</v>
      </c>
      <c r="Q6" t="s">
        <v>116</v>
      </c>
      <c r="R6" t="s">
        <v>80</v>
      </c>
      <c r="T6" t="s">
        <v>117</v>
      </c>
    </row>
    <row r="7" spans="1:20" x14ac:dyDescent="0.25">
      <c r="A7" t="s">
        <v>36</v>
      </c>
      <c r="B7" t="s">
        <v>126</v>
      </c>
      <c r="C7" t="s">
        <v>127</v>
      </c>
      <c r="D7" t="s">
        <v>111</v>
      </c>
      <c r="E7" t="s">
        <v>112</v>
      </c>
      <c r="F7" t="s">
        <v>29</v>
      </c>
      <c r="G7" t="s">
        <v>89</v>
      </c>
      <c r="I7" t="s">
        <v>27</v>
      </c>
      <c r="K7" t="s">
        <v>121</v>
      </c>
      <c r="M7" t="s">
        <v>114</v>
      </c>
      <c r="N7" t="s">
        <v>115</v>
      </c>
      <c r="Q7" t="s">
        <v>116</v>
      </c>
      <c r="R7" t="s">
        <v>80</v>
      </c>
      <c r="T7" t="s">
        <v>117</v>
      </c>
    </row>
    <row r="8" spans="1:20" x14ac:dyDescent="0.25">
      <c r="A8" t="s">
        <v>36</v>
      </c>
      <c r="B8" t="s">
        <v>128</v>
      </c>
      <c r="C8" t="s">
        <v>129</v>
      </c>
      <c r="D8" t="s">
        <v>111</v>
      </c>
      <c r="E8" t="s">
        <v>112</v>
      </c>
      <c r="F8" t="s">
        <v>29</v>
      </c>
      <c r="G8" t="s">
        <v>89</v>
      </c>
      <c r="I8" t="s">
        <v>43</v>
      </c>
      <c r="K8" t="s">
        <v>123</v>
      </c>
      <c r="M8" t="s">
        <v>114</v>
      </c>
      <c r="N8" t="s">
        <v>115</v>
      </c>
      <c r="O8" t="s">
        <v>130</v>
      </c>
      <c r="P8" t="s">
        <v>131</v>
      </c>
      <c r="Q8" t="s">
        <v>116</v>
      </c>
      <c r="R8" t="s">
        <v>80</v>
      </c>
      <c r="T8" t="s">
        <v>117</v>
      </c>
    </row>
    <row r="9" spans="1:20" x14ac:dyDescent="0.25">
      <c r="A9" t="s">
        <v>36</v>
      </c>
      <c r="B9" t="s">
        <v>132</v>
      </c>
      <c r="C9" t="s">
        <v>133</v>
      </c>
      <c r="D9" t="s">
        <v>111</v>
      </c>
      <c r="E9" t="s">
        <v>112</v>
      </c>
      <c r="F9" t="s">
        <v>29</v>
      </c>
      <c r="G9" t="s">
        <v>89</v>
      </c>
      <c r="I9" t="s">
        <v>33</v>
      </c>
      <c r="K9" t="s">
        <v>123</v>
      </c>
      <c r="M9" t="s">
        <v>114</v>
      </c>
      <c r="N9" t="s">
        <v>115</v>
      </c>
      <c r="Q9" t="s">
        <v>116</v>
      </c>
      <c r="R9" t="s">
        <v>80</v>
      </c>
      <c r="T9" t="s">
        <v>117</v>
      </c>
    </row>
    <row r="10" spans="1:20" x14ac:dyDescent="0.25">
      <c r="A10" t="s">
        <v>32</v>
      </c>
      <c r="B10" t="s">
        <v>134</v>
      </c>
      <c r="C10" t="s">
        <v>135</v>
      </c>
      <c r="D10" t="s">
        <v>111</v>
      </c>
      <c r="E10" t="s">
        <v>112</v>
      </c>
      <c r="F10" t="s">
        <v>29</v>
      </c>
      <c r="G10" t="s">
        <v>89</v>
      </c>
      <c r="I10" t="s">
        <v>33</v>
      </c>
      <c r="K10" t="s">
        <v>121</v>
      </c>
      <c r="M10" t="s">
        <v>114</v>
      </c>
      <c r="N10" t="s">
        <v>115</v>
      </c>
      <c r="Q10" t="s">
        <v>116</v>
      </c>
      <c r="R10" t="s">
        <v>80</v>
      </c>
      <c r="T10" t="s">
        <v>117</v>
      </c>
    </row>
    <row r="11" spans="1:20" x14ac:dyDescent="0.25">
      <c r="A11" t="s">
        <v>46</v>
      </c>
      <c r="B11" t="s">
        <v>136</v>
      </c>
      <c r="C11" t="s">
        <v>137</v>
      </c>
      <c r="D11" t="s">
        <v>111</v>
      </c>
      <c r="E11" t="s">
        <v>120</v>
      </c>
      <c r="F11" t="s">
        <v>29</v>
      </c>
      <c r="G11" t="s">
        <v>89</v>
      </c>
      <c r="I11" t="s">
        <v>43</v>
      </c>
      <c r="K11" t="s">
        <v>113</v>
      </c>
      <c r="M11" t="s">
        <v>114</v>
      </c>
      <c r="N11" t="s">
        <v>115</v>
      </c>
      <c r="Q11" t="s">
        <v>116</v>
      </c>
      <c r="R11" t="s">
        <v>80</v>
      </c>
      <c r="T11" t="s">
        <v>117</v>
      </c>
    </row>
    <row r="12" spans="1:20" x14ac:dyDescent="0.25">
      <c r="A12" t="s">
        <v>51</v>
      </c>
      <c r="B12" t="s">
        <v>138</v>
      </c>
      <c r="C12" t="s">
        <v>139</v>
      </c>
      <c r="D12" t="s">
        <v>111</v>
      </c>
      <c r="E12" t="s">
        <v>112</v>
      </c>
      <c r="F12" t="s">
        <v>29</v>
      </c>
      <c r="G12" t="s">
        <v>89</v>
      </c>
      <c r="I12" t="s">
        <v>51</v>
      </c>
      <c r="K12" t="s">
        <v>121</v>
      </c>
      <c r="M12" t="s">
        <v>114</v>
      </c>
      <c r="N12" t="s">
        <v>115</v>
      </c>
      <c r="Q12" t="s">
        <v>116</v>
      </c>
      <c r="R12" t="s">
        <v>80</v>
      </c>
      <c r="T12" t="s">
        <v>117</v>
      </c>
    </row>
    <row r="13" spans="1:20" x14ac:dyDescent="0.25">
      <c r="A13" t="s">
        <v>56</v>
      </c>
      <c r="B13" t="s">
        <v>140</v>
      </c>
      <c r="C13" t="s">
        <v>141</v>
      </c>
      <c r="D13" t="s">
        <v>111</v>
      </c>
      <c r="E13" t="s">
        <v>142</v>
      </c>
      <c r="F13" t="s">
        <v>29</v>
      </c>
      <c r="G13" t="s">
        <v>89</v>
      </c>
      <c r="I13" t="s">
        <v>27</v>
      </c>
      <c r="K13" t="s">
        <v>123</v>
      </c>
      <c r="M13" t="s">
        <v>114</v>
      </c>
      <c r="N13" t="s">
        <v>115</v>
      </c>
      <c r="Q13" t="s">
        <v>116</v>
      </c>
      <c r="R13" t="s">
        <v>80</v>
      </c>
      <c r="T13" t="s">
        <v>117</v>
      </c>
    </row>
    <row r="14" spans="1:20" x14ac:dyDescent="0.25">
      <c r="A14" t="s">
        <v>143</v>
      </c>
      <c r="B14" t="s">
        <v>144</v>
      </c>
      <c r="C14" t="s">
        <v>145</v>
      </c>
      <c r="D14" t="s">
        <v>111</v>
      </c>
      <c r="E14" t="s">
        <v>120</v>
      </c>
      <c r="F14" t="s">
        <v>29</v>
      </c>
      <c r="G14" t="s">
        <v>89</v>
      </c>
      <c r="I14" t="s">
        <v>146</v>
      </c>
      <c r="K14" t="s">
        <v>113</v>
      </c>
      <c r="M14" t="s">
        <v>114</v>
      </c>
      <c r="N14" t="s">
        <v>115</v>
      </c>
      <c r="Q14" t="s">
        <v>116</v>
      </c>
      <c r="R14" t="s">
        <v>80</v>
      </c>
      <c r="T14" t="s">
        <v>117</v>
      </c>
    </row>
  </sheetData>
  <mergeCells count="1">
    <mergeCell ref="A1:T1"/>
  </mergeCells>
  <conditionalFormatting sqref="A3:T200">
    <cfRule type="expression" dxfId="0" priority="1">
      <formula>AND($K3&lt;&gt;"Clôturée",$J3&lt;&gt;"",$J3&lt;TODAY())</formula>
    </cfRule>
  </conditionalFormatting>
  <dataValidations count="3">
    <dataValidation type="list" allowBlank="1" showInputMessage="1" showErrorMessage="1" sqref="F3:F200" xr:uid="{00000000-0002-0000-0300-000000000000}">
      <formula1>"Oui,Non,NA"</formula1>
    </dataValidation>
    <dataValidation type="list" allowBlank="1" showInputMessage="1" showErrorMessage="1" sqref="G3:G200" xr:uid="{00000000-0002-0000-0300-000001000000}">
      <formula1>"☐,☑"</formula1>
    </dataValidation>
    <dataValidation type="list" allowBlank="1" showInputMessage="1" showErrorMessage="1" sqref="K3:K200" xr:uid="{00000000-0002-0000-0300-000002000000}">
      <formula1>"Ouverte,En cours,Clôturée"</formula1>
    </dataValidation>
  </dataValidations>
  <pageMargins left="0.75" right="0.75" top="1" bottom="1" header="0.5" footer="0.5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8"/>
  <sheetViews>
    <sheetView workbookViewId="0"/>
  </sheetViews>
  <sheetFormatPr baseColWidth="10" defaultColWidth="9.140625" defaultRowHeight="15" x14ac:dyDescent="0.25"/>
  <cols>
    <col min="1" max="1" width="28" customWidth="1"/>
    <col min="2" max="2" width="18" customWidth="1"/>
    <col min="3" max="3" width="30" customWidth="1"/>
  </cols>
  <sheetData>
    <row r="1" spans="1:10" ht="27.95" customHeight="1" x14ac:dyDescent="0.25">
      <c r="A1" s="16" t="s">
        <v>147</v>
      </c>
      <c r="B1" s="12"/>
      <c r="C1" s="12"/>
      <c r="D1" s="12"/>
      <c r="E1" s="12"/>
      <c r="F1" s="12"/>
      <c r="G1" s="12"/>
      <c r="H1" s="12"/>
      <c r="I1" s="12"/>
      <c r="J1" s="12"/>
    </row>
    <row r="2" spans="1:10" x14ac:dyDescent="0.25">
      <c r="A2" s="10" t="s">
        <v>148</v>
      </c>
      <c r="B2" s="10" t="s">
        <v>149</v>
      </c>
      <c r="C2" s="10" t="s">
        <v>150</v>
      </c>
      <c r="D2" s="10"/>
      <c r="E2" s="10"/>
      <c r="F2" s="10"/>
      <c r="G2" s="10"/>
      <c r="H2" s="10"/>
      <c r="I2" s="10"/>
      <c r="J2" s="10"/>
    </row>
    <row r="3" spans="1:10" x14ac:dyDescent="0.25">
      <c r="A3" t="s">
        <v>151</v>
      </c>
      <c r="B3">
        <f>SUMIFS(SMED_Suivi!Q:Q, SMED_Suivi!K:K, "Interne (arrêt)")</f>
        <v>29.999999972060323</v>
      </c>
      <c r="C3" t="s">
        <v>152</v>
      </c>
    </row>
    <row r="4" spans="1:10" x14ac:dyDescent="0.25">
      <c r="A4" t="s">
        <v>153</v>
      </c>
      <c r="B4">
        <f>SUMIFS(SMED_Suivi!Q:Q, SMED_Suivi!K:K, "Externe (pré-)")</f>
        <v>10.000000011641532</v>
      </c>
      <c r="C4" t="s">
        <v>154</v>
      </c>
    </row>
    <row r="5" spans="1:10" x14ac:dyDescent="0.25">
      <c r="A5" t="s">
        <v>155</v>
      </c>
      <c r="B5">
        <f>SUMIFS(SMED_Suivi!Q:Q, SMED_Suivi!K:K, "Post-démarrage")</f>
        <v>6.0000000090803951</v>
      </c>
      <c r="C5" t="s">
        <v>156</v>
      </c>
    </row>
    <row r="6" spans="1:10" x14ac:dyDescent="0.25">
      <c r="A6" t="s">
        <v>92</v>
      </c>
      <c r="B6">
        <f>IF((B3+B4)=0,"",ROUND(100*B4/(B3+B4),1))</f>
        <v>25</v>
      </c>
      <c r="C6" t="s">
        <v>157</v>
      </c>
    </row>
    <row r="7" spans="1:10" x14ac:dyDescent="0.25">
      <c r="A7" t="s">
        <v>158</v>
      </c>
      <c r="B7">
        <f>COUNTIF(SMED_Suivi!S:S,"&gt;10")</f>
        <v>1</v>
      </c>
      <c r="C7" t="s">
        <v>159</v>
      </c>
    </row>
    <row r="8" spans="1:10" x14ac:dyDescent="0.25">
      <c r="A8" t="s">
        <v>160</v>
      </c>
      <c r="B8">
        <f>COUNTIF(SMED_Suivi!S:S,"&lt;=0")</f>
        <v>9</v>
      </c>
      <c r="C8" t="s">
        <v>161</v>
      </c>
    </row>
  </sheetData>
  <mergeCells count="1">
    <mergeCell ref="A1:J1"/>
  </mergeCells>
  <pageMargins left="0.75" right="0.75" top="1" bottom="1" header="0.5" footer="0.5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5</vt:i4>
      </vt:variant>
    </vt:vector>
  </HeadingPairs>
  <TitlesOfParts>
    <vt:vector size="5" baseType="lpstr">
      <vt:lpstr>Listes</vt:lpstr>
      <vt:lpstr>Standards_SMED</vt:lpstr>
      <vt:lpstr>SMED_Suivi</vt:lpstr>
      <vt:lpstr>Checklist_Mecanique</vt:lpstr>
      <vt:lpstr>Tableau_de_Bord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pc</cp:lastModifiedBy>
  <dcterms:created xsi:type="dcterms:W3CDTF">2025-08-18T19:45:43Z</dcterms:created>
  <dcterms:modified xsi:type="dcterms:W3CDTF">2025-08-18T20:08:20Z</dcterms:modified>
</cp:coreProperties>
</file>