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\Documents\"/>
    </mc:Choice>
  </mc:AlternateContent>
  <xr:revisionPtr revIDLastSave="0" documentId="8_{C715F87C-4E78-468C-8884-FB10D2D83518}" xr6:coauthVersionLast="47" xr6:coauthVersionMax="47" xr10:uidLastSave="{00000000-0000-0000-0000-000000000000}"/>
  <bookViews>
    <workbookView xWindow="-120" yWindow="-120" windowWidth="20730" windowHeight="11040" activeTab="4" xr2:uid="{00000000-000D-0000-FFFF-FFFF00000000}"/>
  </bookViews>
  <sheets>
    <sheet name="Listes" sheetId="1" r:id="rId1"/>
    <sheet name="Filtres" sheetId="2" r:id="rId2"/>
    <sheet name="Travaux" sheetId="3" r:id="rId3"/>
    <sheet name="Dashboard" sheetId="4" r:id="rId4"/>
    <sheet name="Guide" sheetId="6" r:id="rId5"/>
  </sheet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12" i="3" l="1"/>
  <c r="Z12" i="3" s="1"/>
  <c r="P12" i="3"/>
  <c r="O12" i="3"/>
  <c r="N12" i="3"/>
  <c r="M12" i="3"/>
  <c r="R12" i="3" s="1"/>
  <c r="L12" i="3"/>
  <c r="V12" i="3" s="1"/>
  <c r="AA11" i="3"/>
  <c r="Y11" i="3"/>
  <c r="W11" i="3"/>
  <c r="U11" i="3"/>
  <c r="Q11" i="3"/>
  <c r="Z11" i="3" s="1"/>
  <c r="P11" i="3"/>
  <c r="O11" i="3"/>
  <c r="N11" i="3"/>
  <c r="M11" i="3"/>
  <c r="L11" i="3"/>
  <c r="R11" i="3" s="1"/>
  <c r="Q10" i="3"/>
  <c r="Z10" i="3" s="1"/>
  <c r="P10" i="3"/>
  <c r="O10" i="3"/>
  <c r="N10" i="3"/>
  <c r="M10" i="3"/>
  <c r="R10" i="3" s="1"/>
  <c r="L10" i="3"/>
  <c r="AA9" i="3"/>
  <c r="Y9" i="3"/>
  <c r="W9" i="3"/>
  <c r="U9" i="3"/>
  <c r="Q9" i="3"/>
  <c r="Z9" i="3" s="1"/>
  <c r="P9" i="3"/>
  <c r="O9" i="3"/>
  <c r="N9" i="3"/>
  <c r="M9" i="3"/>
  <c r="L9" i="3"/>
  <c r="R9" i="3" s="1"/>
  <c r="Q8" i="3"/>
  <c r="Z8" i="3" s="1"/>
  <c r="P8" i="3"/>
  <c r="O8" i="3"/>
  <c r="N8" i="3"/>
  <c r="M8" i="3"/>
  <c r="R8" i="3" s="1"/>
  <c r="L8" i="3"/>
  <c r="AA7" i="3"/>
  <c r="Y7" i="3"/>
  <c r="W7" i="3"/>
  <c r="U7" i="3"/>
  <c r="Q7" i="3"/>
  <c r="Z7" i="3" s="1"/>
  <c r="Z14" i="3" s="1"/>
  <c r="P7" i="3"/>
  <c r="O7" i="3"/>
  <c r="N7" i="3"/>
  <c r="M7" i="3"/>
  <c r="L7" i="3"/>
  <c r="R7" i="3" s="1"/>
  <c r="B23" i="4" l="1"/>
  <c r="T7" i="3"/>
  <c r="V7" i="3"/>
  <c r="X7" i="3"/>
  <c r="U8" i="3"/>
  <c r="U14" i="3" s="1"/>
  <c r="W8" i="3"/>
  <c r="W14" i="3" s="1"/>
  <c r="Y8" i="3"/>
  <c r="Y14" i="3" s="1"/>
  <c r="B22" i="4" s="1"/>
  <c r="AA8" i="3"/>
  <c r="AA14" i="3" s="1"/>
  <c r="T9" i="3"/>
  <c r="V9" i="3"/>
  <c r="X9" i="3"/>
  <c r="U10" i="3"/>
  <c r="W10" i="3"/>
  <c r="Y10" i="3"/>
  <c r="AA10" i="3"/>
  <c r="T11" i="3"/>
  <c r="V11" i="3"/>
  <c r="X11" i="3"/>
  <c r="U12" i="3"/>
  <c r="W12" i="3"/>
  <c r="Y12" i="3"/>
  <c r="AA12" i="3"/>
  <c r="T8" i="3"/>
  <c r="V8" i="3"/>
  <c r="X8" i="3"/>
  <c r="T10" i="3"/>
  <c r="V10" i="3"/>
  <c r="X10" i="3"/>
  <c r="T12" i="3"/>
  <c r="X12" i="3"/>
  <c r="G15" i="4" l="1"/>
  <c r="B24" i="4"/>
  <c r="A5" i="4"/>
  <c r="D15" i="4"/>
  <c r="G5" i="4"/>
  <c r="V14" i="3"/>
  <c r="G10" i="4" s="1"/>
  <c r="X14" i="3"/>
  <c r="A10" i="4" s="1"/>
  <c r="T14" i="3"/>
  <c r="D10" i="4" l="1"/>
  <c r="D5" i="4"/>
  <c r="A15" i="4"/>
</calcChain>
</file>

<file path=xl/sharedStrings.xml><?xml version="1.0" encoding="utf-8"?>
<sst xmlns="http://schemas.openxmlformats.org/spreadsheetml/2006/main" count="159" uniqueCount="88">
  <si>
    <t>Statuts</t>
  </si>
  <si>
    <t>En avance</t>
  </si>
  <si>
    <t>À l'heure</t>
  </si>
  <si>
    <t>En cours</t>
  </si>
  <si>
    <t>En retard</t>
  </si>
  <si>
    <t>Bloqué</t>
  </si>
  <si>
    <t>Terminé</t>
  </si>
  <si>
    <t>Phases</t>
  </si>
  <si>
    <t>Prépa</t>
  </si>
  <si>
    <t>Terrassement</t>
  </si>
  <si>
    <t>Gros œuvre</t>
  </si>
  <si>
    <t>Second œuvre</t>
  </si>
  <si>
    <t>Finitions</t>
  </si>
  <si>
    <t>Réception</t>
  </si>
  <si>
    <t>Priorités</t>
  </si>
  <si>
    <t>Haute</t>
  </si>
  <si>
    <t>Moyenne</t>
  </si>
  <si>
    <t>Basse</t>
  </si>
  <si>
    <t>Filtres – choisissez des valeurs ("(Tous)" pour ne rien filtrer)</t>
  </si>
  <si>
    <t>Les filtres pilotent le Dashboard et la colonne Inclure dans le tableau.</t>
  </si>
  <si>
    <t>Statut</t>
  </si>
  <si>
    <t>Priorité</t>
  </si>
  <si>
    <t>Phase</t>
  </si>
  <si>
    <t>Chef de Chantier</t>
  </si>
  <si>
    <t>*(Sources)*</t>
  </si>
  <si>
    <t>(Tous)</t>
  </si>
  <si>
    <t>Rapport d’État d’Avancement des Travaux – Avancé</t>
  </si>
  <si>
    <t>Suivi multi-chantiers avec filtres, KPI, Gantt et RAG</t>
  </si>
  <si>
    <t>Date de référence</t>
  </si>
  <si>
    <t>ID</t>
  </si>
  <si>
    <t>Travaux</t>
  </si>
  <si>
    <t>Début</t>
  </si>
  <si>
    <t>Fin Prévue</t>
  </si>
  <si>
    <t>Budget (€)</t>
  </si>
  <si>
    <t>Dépensé (€)</t>
  </si>
  <si>
    <t>% Avancement</t>
  </si>
  <si>
    <t>Jours Restants</t>
  </si>
  <si>
    <t>Retard (j)</t>
  </si>
  <si>
    <t>Variance (€)</t>
  </si>
  <si>
    <t>Variance (%)</t>
  </si>
  <si>
    <t>EAC (€)</t>
  </si>
  <si>
    <t>Inclure (1/0)</t>
  </si>
  <si>
    <t>RAG num</t>
  </si>
  <si>
    <t>RAG</t>
  </si>
  <si>
    <t>BudgetIncl</t>
  </si>
  <si>
    <t>DepIncl</t>
  </si>
  <si>
    <t>JRestIncl</t>
  </si>
  <si>
    <t>CountIncl</t>
  </si>
  <si>
    <t>OnTimeIncl</t>
  </si>
  <si>
    <t>V_Incl</t>
  </si>
  <si>
    <t>A_Incl</t>
  </si>
  <si>
    <t>R_Incl</t>
  </si>
  <si>
    <t>Rénovation Bâtiment A</t>
  </si>
  <si>
    <t>Dupont</t>
  </si>
  <si>
    <t>Extension Parking</t>
  </si>
  <si>
    <t>Martin</t>
  </si>
  <si>
    <t>Système Sécurité</t>
  </si>
  <si>
    <t>Bernard</t>
  </si>
  <si>
    <t>Peinture Façade</t>
  </si>
  <si>
    <t>Leclerc</t>
  </si>
  <si>
    <t>Réfection Toiture</t>
  </si>
  <si>
    <t>Nguyen</t>
  </si>
  <si>
    <t>Aménagement Jardin</t>
  </si>
  <si>
    <t>Durand</t>
  </si>
  <si>
    <t>TOTAUX (après filtres)</t>
  </si>
  <si>
    <t>Tableau de Bord – Travaux (Avancé)</t>
  </si>
  <si>
    <t>Piloté par les filtres (onglet Filtres). Zéro fonction locale.</t>
  </si>
  <si>
    <t>Projets (filtrés)</t>
  </si>
  <si>
    <t>Budget total (filtré)</t>
  </si>
  <si>
    <t>Dépenses totales (filtrées)</t>
  </si>
  <si>
    <t>% à l’heure</t>
  </si>
  <si>
    <t>Écart budget</t>
  </si>
  <si>
    <t>Jours restants (moy.)</t>
  </si>
  <si>
    <t>% budget consommé</t>
  </si>
  <si>
    <t>% projets ambres</t>
  </si>
  <si>
    <t>% projets rouges</t>
  </si>
  <si>
    <t>Répartition RAG</t>
  </si>
  <si>
    <t>Nombre</t>
  </si>
  <si>
    <t>Vert</t>
  </si>
  <si>
    <t>Ambre</t>
  </si>
  <si>
    <t>Rouge</t>
  </si>
  <si>
    <t>Mode d’emploi – Rapport Travaux Avancé</t>
  </si>
  <si>
    <t>• Titre ajouté et sous-titre explicite.</t>
  </si>
  <si>
    <t>• Filtres universels : Statut, Priorité, Phase, Chef (onglet Filtres).</t>
  </si>
  <si>
    <t>• Calculs sans fonctions locales (compatibilité maximale).</t>
  </si>
  <si>
    <t>• Dashboard avec KPI filtrés + répartition RAG.</t>
  </si>
  <si>
    <t>• Gantt 60 jours automatique (barres entre Début et Fin).</t>
  </si>
  <si>
    <t>• La colonne « Inclure (1/0) » est calculée depuis les filtres ; modifiez les filtres pour restreindre l’analyse.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</si>
</sst>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\-mm\-dd"/>
    <numFmt numFmtId="165" formatCode="#,##0\ [$€-1]"/>
  </numFmts>
  <fonts count="7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i/>
      <sz val="10"/>
      <color rgb="FF475569"/>
      <name val="Calibri"/>
      <family val="2"/>
      <scheme val="minor"/>
    </font>
    <font>
      <b/>
      <sz val="13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rgb="FF475569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1F5F9"/>
        <bgColor indexed="64"/>
      </patternFill>
    </fill>
    <fill>
      <patternFill patternType="solid">
        <fgColor rgb="FFE2E8F0"/>
        <bgColor indexed="64"/>
      </patternFill>
    </fill>
    <fill>
      <patternFill patternType="solid">
        <fgColor rgb="FFF8FAFC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2" borderId="1" xfId="0" applyFont="1" applyFill="1" applyBorder="1"/>
    <xf numFmtId="0" fontId="0" fillId="0" borderId="1" xfId="0" applyBorder="1"/>
    <xf numFmtId="0" fontId="3" fillId="0" borderId="0" xfId="0" applyFont="1" applyAlignment="1">
      <alignment horizontal="center" vertical="center"/>
    </xf>
    <xf numFmtId="164" fontId="0" fillId="0" borderId="1" xfId="0" applyNumberFormat="1" applyBorder="1"/>
    <xf numFmtId="0" fontId="4" fillId="3" borderId="1" xfId="0" applyFont="1" applyFill="1" applyBorder="1"/>
    <xf numFmtId="165" fontId="0" fillId="0" borderId="1" xfId="0" applyNumberFormat="1" applyBorder="1"/>
    <xf numFmtId="9" fontId="0" fillId="0" borderId="1" xfId="0" applyNumberFormat="1" applyBorder="1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2" borderId="1" xfId="0" applyFont="1" applyFill="1" applyBorder="1"/>
    <xf numFmtId="164" fontId="0" fillId="0" borderId="1" xfId="0" applyNumberFormat="1" applyBorder="1"/>
    <xf numFmtId="0" fontId="5" fillId="0" borderId="0" xfId="0" applyFont="1" applyAlignment="1">
      <alignment horizontal="center"/>
    </xf>
    <xf numFmtId="0" fontId="0" fillId="4" borderId="1" xfId="0" applyFill="1" applyBorder="1"/>
    <xf numFmtId="0" fontId="6" fillId="0" borderId="0" xfId="0" applyFont="1" applyAlignment="1">
      <alignment horizontal="center"/>
    </xf>
  </cellXfs>
  <cellStyles count="1">
    <cellStyle name="Normal" xfId="0" builtinId="0"/>
  </cellStyles>
  <dxfs count="3">
    <dxf>
      <fill>
        <patternFill>
          <bgColor rgb="FFFEE2E2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FEF9C3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DCFCE7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Répartition RAG (filtrée)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RAG</c:v>
          </c:tx>
          <c:invertIfNegative val="0"/>
          <c:cat>
            <c:strRef>
              <c:f>Dashboard!$A$22:$A$24</c:f>
              <c:strCache>
                <c:ptCount val="3"/>
                <c:pt idx="0">
                  <c:v>Vert</c:v>
                </c:pt>
                <c:pt idx="1">
                  <c:v>Ambre</c:v>
                </c:pt>
                <c:pt idx="2">
                  <c:v>Rouge</c:v>
                </c:pt>
              </c:strCache>
            </c:strRef>
          </c:cat>
          <c:val>
            <c:numRef>
              <c:f>Dashboard!$B$22:$B$24</c:f>
              <c:numCache>
                <c:formatCode>General</c:formatCode>
                <c:ptCount val="3"/>
                <c:pt idx="0">
                  <c:v>6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93E-417A-9610-AB18E066B2A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0010001"/>
        <c:axId val="50010002"/>
      </c:barChart>
      <c:catAx>
        <c:axId val="50010001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50010002"/>
        <c:crosses val="autoZero"/>
        <c:auto val="1"/>
        <c:lblAlgn val="ctr"/>
        <c:lblOffset val="100"/>
        <c:noMultiLvlLbl val="0"/>
      </c:catAx>
      <c:valAx>
        <c:axId val="5001000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50010001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20</xdr:row>
      <xdr:rowOff>0</xdr:rowOff>
    </xdr:from>
    <xdr:to>
      <xdr:col>12</xdr:col>
      <xdr:colOff>0</xdr:colOff>
      <xdr:row>35</xdr:row>
      <xdr:rowOff>161925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_travaux" displayName="t_travaux" ref="A6:AA12" totalsRowShown="0">
  <autoFilter ref="A6:AA12" xr:uid="{00000000-0009-0000-0100-000001000000}"/>
  <tableColumns count="27">
    <tableColumn id="1" xr3:uid="{00000000-0010-0000-0000-000001000000}" name="ID"/>
    <tableColumn id="2" xr3:uid="{00000000-0010-0000-0000-000002000000}" name="Travaux"/>
    <tableColumn id="3" xr3:uid="{00000000-0010-0000-0000-000003000000}" name="Chef de Chantier"/>
    <tableColumn id="4" xr3:uid="{00000000-0010-0000-0000-000004000000}" name="Phase"/>
    <tableColumn id="5" xr3:uid="{00000000-0010-0000-0000-000005000000}" name="Statut"/>
    <tableColumn id="6" xr3:uid="{00000000-0010-0000-0000-000006000000}" name="Priorité"/>
    <tableColumn id="7" xr3:uid="{00000000-0010-0000-0000-000007000000}" name="Début"/>
    <tableColumn id="8" xr3:uid="{00000000-0010-0000-0000-000008000000}" name="Fin Prévue"/>
    <tableColumn id="9" xr3:uid="{00000000-0010-0000-0000-000009000000}" name="Budget (€)"/>
    <tableColumn id="10" xr3:uid="{00000000-0010-0000-0000-00000A000000}" name="Dépensé (€)"/>
    <tableColumn id="11" xr3:uid="{00000000-0010-0000-0000-00000B000000}" name="% Avancement"/>
    <tableColumn id="12" xr3:uid="{00000000-0010-0000-0000-00000C000000}" name="Jours Restants"/>
    <tableColumn id="13" xr3:uid="{00000000-0010-0000-0000-00000D000000}" name="Retard (j)"/>
    <tableColumn id="14" xr3:uid="{00000000-0010-0000-0000-00000E000000}" name="Variance (€)"/>
    <tableColumn id="15" xr3:uid="{00000000-0010-0000-0000-00000F000000}" name="Variance (%)"/>
    <tableColumn id="16" xr3:uid="{00000000-0010-0000-0000-000010000000}" name="EAC (€)"/>
    <tableColumn id="17" xr3:uid="{00000000-0010-0000-0000-000011000000}" name="Inclure (1/0)"/>
    <tableColumn id="18" xr3:uid="{00000000-0010-0000-0000-000012000000}" name="RAG num"/>
    <tableColumn id="19" xr3:uid="{00000000-0010-0000-0000-000013000000}" name="RAG"/>
    <tableColumn id="20" xr3:uid="{00000000-0010-0000-0000-000014000000}" name="BudgetIncl"/>
    <tableColumn id="21" xr3:uid="{00000000-0010-0000-0000-000015000000}" name="DepIncl"/>
    <tableColumn id="22" xr3:uid="{00000000-0010-0000-0000-000016000000}" name="JRestIncl"/>
    <tableColumn id="23" xr3:uid="{00000000-0010-0000-0000-000017000000}" name="CountIncl"/>
    <tableColumn id="24" xr3:uid="{00000000-0010-0000-0000-000018000000}" name="OnTimeIncl"/>
    <tableColumn id="25" xr3:uid="{00000000-0010-0000-0000-000019000000}" name="V_Incl"/>
    <tableColumn id="26" xr3:uid="{00000000-0010-0000-0000-00001A000000}" name="A_Incl"/>
    <tableColumn id="27" xr3:uid="{00000000-0010-0000-0000-00001B000000}" name="R_Incl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7"/>
  <sheetViews>
    <sheetView workbookViewId="0"/>
  </sheetViews>
  <sheetFormatPr baseColWidth="10" defaultColWidth="9.140625" defaultRowHeight="15" x14ac:dyDescent="0.25"/>
  <cols>
    <col min="1" max="1" width="20.7109375" customWidth="1"/>
    <col min="3" max="3" width="20.7109375" customWidth="1"/>
    <col min="5" max="5" width="18.7109375" customWidth="1"/>
  </cols>
  <sheetData>
    <row r="1" spans="1:5" ht="15.75" x14ac:dyDescent="0.25">
      <c r="A1" s="1" t="s">
        <v>0</v>
      </c>
      <c r="C1" s="1" t="s">
        <v>7</v>
      </c>
      <c r="E1" s="1" t="s">
        <v>14</v>
      </c>
    </row>
    <row r="2" spans="1:5" x14ac:dyDescent="0.25">
      <c r="A2" s="2" t="s">
        <v>1</v>
      </c>
      <c r="C2" s="2" t="s">
        <v>8</v>
      </c>
      <c r="E2" s="2" t="s">
        <v>15</v>
      </c>
    </row>
    <row r="3" spans="1:5" x14ac:dyDescent="0.25">
      <c r="A3" s="2" t="s">
        <v>2</v>
      </c>
      <c r="C3" s="2" t="s">
        <v>9</v>
      </c>
      <c r="E3" s="2" t="s">
        <v>16</v>
      </c>
    </row>
    <row r="4" spans="1:5" x14ac:dyDescent="0.25">
      <c r="A4" s="2" t="s">
        <v>3</v>
      </c>
      <c r="C4" s="2" t="s">
        <v>10</v>
      </c>
      <c r="E4" s="2" t="s">
        <v>17</v>
      </c>
    </row>
    <row r="5" spans="1:5" x14ac:dyDescent="0.25">
      <c r="A5" s="2" t="s">
        <v>4</v>
      </c>
      <c r="C5" s="2" t="s">
        <v>11</v>
      </c>
    </row>
    <row r="6" spans="1:5" x14ac:dyDescent="0.25">
      <c r="A6" s="2" t="s">
        <v>5</v>
      </c>
      <c r="C6" s="2" t="s">
        <v>12</v>
      </c>
    </row>
    <row r="7" spans="1:5" x14ac:dyDescent="0.25">
      <c r="A7" s="2" t="s">
        <v>6</v>
      </c>
      <c r="C7" s="2" t="s">
        <v>13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1"/>
  <sheetViews>
    <sheetView workbookViewId="0"/>
  </sheetViews>
  <sheetFormatPr baseColWidth="10" defaultColWidth="9.140625" defaultRowHeight="15" x14ac:dyDescent="0.25"/>
  <cols>
    <col min="1" max="4" width="24.7109375" customWidth="1"/>
  </cols>
  <sheetData>
    <row r="1" spans="1:8" ht="26.25" x14ac:dyDescent="0.25">
      <c r="A1" s="8" t="s">
        <v>18</v>
      </c>
      <c r="B1" s="8"/>
      <c r="C1" s="8"/>
      <c r="D1" s="8"/>
      <c r="E1" s="8"/>
      <c r="F1" s="8"/>
    </row>
    <row r="2" spans="1:8" x14ac:dyDescent="0.25">
      <c r="A2" s="9" t="s">
        <v>19</v>
      </c>
      <c r="B2" s="9"/>
      <c r="C2" s="9"/>
      <c r="D2" s="9"/>
      <c r="E2" s="9"/>
      <c r="F2" s="9"/>
    </row>
    <row r="4" spans="1:8" ht="15.75" x14ac:dyDescent="0.25">
      <c r="A4" s="1" t="s">
        <v>20</v>
      </c>
      <c r="B4" s="1" t="s">
        <v>21</v>
      </c>
      <c r="C4" s="1" t="s">
        <v>22</v>
      </c>
      <c r="D4" s="1" t="s">
        <v>23</v>
      </c>
      <c r="F4" s="3" t="s">
        <v>24</v>
      </c>
    </row>
    <row r="5" spans="1:8" x14ac:dyDescent="0.25">
      <c r="A5" s="2" t="s">
        <v>25</v>
      </c>
      <c r="B5" s="2" t="s">
        <v>25</v>
      </c>
      <c r="C5" s="2" t="s">
        <v>25</v>
      </c>
      <c r="D5" s="2" t="s">
        <v>25</v>
      </c>
      <c r="F5" t="s">
        <v>25</v>
      </c>
      <c r="G5" t="s">
        <v>25</v>
      </c>
      <c r="H5" t="s">
        <v>25</v>
      </c>
    </row>
    <row r="6" spans="1:8" x14ac:dyDescent="0.25">
      <c r="F6" t="s">
        <v>1</v>
      </c>
      <c r="G6" t="s">
        <v>15</v>
      </c>
      <c r="H6" t="s">
        <v>8</v>
      </c>
    </row>
    <row r="7" spans="1:8" x14ac:dyDescent="0.25">
      <c r="F7" t="s">
        <v>2</v>
      </c>
      <c r="G7" t="s">
        <v>16</v>
      </c>
      <c r="H7" t="s">
        <v>9</v>
      </c>
    </row>
    <row r="8" spans="1:8" x14ac:dyDescent="0.25">
      <c r="F8" t="s">
        <v>3</v>
      </c>
      <c r="G8" t="s">
        <v>17</v>
      </c>
      <c r="H8" t="s">
        <v>10</v>
      </c>
    </row>
    <row r="9" spans="1:8" x14ac:dyDescent="0.25">
      <c r="F9" t="s">
        <v>4</v>
      </c>
      <c r="H9" t="s">
        <v>11</v>
      </c>
    </row>
    <row r="10" spans="1:8" x14ac:dyDescent="0.25">
      <c r="F10" t="s">
        <v>5</v>
      </c>
      <c r="H10" t="s">
        <v>12</v>
      </c>
    </row>
    <row r="11" spans="1:8" x14ac:dyDescent="0.25">
      <c r="F11" t="s">
        <v>6</v>
      </c>
      <c r="H11" t="s">
        <v>13</v>
      </c>
    </row>
  </sheetData>
  <mergeCells count="2">
    <mergeCell ref="A1:F1"/>
    <mergeCell ref="A2:F2"/>
  </mergeCells>
  <dataValidations count="3">
    <dataValidation type="list" allowBlank="1" showInputMessage="1" showErrorMessage="1" sqref="A5" xr:uid="{00000000-0002-0000-0100-000000000000}">
      <formula1>$F$5:$F$11</formula1>
    </dataValidation>
    <dataValidation type="list" allowBlank="1" showInputMessage="1" showErrorMessage="1" sqref="B5" xr:uid="{00000000-0002-0000-0100-000001000000}">
      <formula1>$G$5:$G$8</formula1>
    </dataValidation>
    <dataValidation type="list" allowBlank="1" showInputMessage="1" showErrorMessage="1" sqref="C5" xr:uid="{00000000-0002-0000-0100-000002000000}">
      <formula1>$H$5:$H$11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A14"/>
  <sheetViews>
    <sheetView showGridLines="0" workbookViewId="0"/>
  </sheetViews>
  <sheetFormatPr baseColWidth="10" defaultColWidth="9.140625" defaultRowHeight="15" x14ac:dyDescent="0.25"/>
  <cols>
    <col min="1" max="1" width="6.7109375" customWidth="1"/>
    <col min="2" max="2" width="30.7109375" customWidth="1"/>
    <col min="3" max="3" width="22.7109375" customWidth="1"/>
    <col min="4" max="5" width="16.7109375" customWidth="1"/>
    <col min="6" max="8" width="12.7109375" customWidth="1"/>
    <col min="9" max="16" width="14.7109375" customWidth="1"/>
    <col min="17" max="17" width="12.7109375" customWidth="1"/>
    <col min="18" max="19" width="8.7109375" customWidth="1"/>
    <col min="20" max="26" width="14.7109375" customWidth="1"/>
  </cols>
  <sheetData>
    <row r="1" spans="1:27" x14ac:dyDescent="0.25">
      <c r="A1" s="8" t="s">
        <v>26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10" t="s">
        <v>28</v>
      </c>
      <c r="AA1" s="11">
        <v>45881</v>
      </c>
    </row>
    <row r="2" spans="1:27" x14ac:dyDescent="0.25">
      <c r="A2" s="8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</row>
    <row r="3" spans="1:27" x14ac:dyDescent="0.25">
      <c r="A3" s="9" t="s">
        <v>27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</row>
    <row r="5" spans="1:27" ht="17.25" x14ac:dyDescent="0.3">
      <c r="A5" s="5" t="s">
        <v>29</v>
      </c>
      <c r="B5" s="5" t="s">
        <v>30</v>
      </c>
      <c r="C5" s="5" t="s">
        <v>23</v>
      </c>
      <c r="D5" s="5" t="s">
        <v>22</v>
      </c>
      <c r="E5" s="5" t="s">
        <v>20</v>
      </c>
      <c r="F5" s="5" t="s">
        <v>21</v>
      </c>
      <c r="G5" s="5" t="s">
        <v>31</v>
      </c>
      <c r="H5" s="5" t="s">
        <v>32</v>
      </c>
      <c r="I5" s="5" t="s">
        <v>33</v>
      </c>
      <c r="J5" s="5" t="s">
        <v>34</v>
      </c>
      <c r="K5" s="5" t="s">
        <v>35</v>
      </c>
      <c r="L5" s="5" t="s">
        <v>36</v>
      </c>
      <c r="M5" s="5" t="s">
        <v>37</v>
      </c>
      <c r="N5" s="5" t="s">
        <v>38</v>
      </c>
      <c r="O5" s="5" t="s">
        <v>39</v>
      </c>
      <c r="P5" s="5" t="s">
        <v>40</v>
      </c>
      <c r="Q5" s="5" t="s">
        <v>41</v>
      </c>
      <c r="R5" s="5" t="s">
        <v>42</v>
      </c>
      <c r="S5" s="5" t="s">
        <v>43</v>
      </c>
      <c r="T5" s="5" t="s">
        <v>44</v>
      </c>
      <c r="U5" s="5" t="s">
        <v>45</v>
      </c>
      <c r="V5" s="5" t="s">
        <v>46</v>
      </c>
      <c r="W5" s="5" t="s">
        <v>47</v>
      </c>
      <c r="X5" s="5" t="s">
        <v>48</v>
      </c>
      <c r="Y5" s="5" t="s">
        <v>49</v>
      </c>
      <c r="Z5" s="5" t="s">
        <v>50</v>
      </c>
      <c r="AA5" s="5" t="s">
        <v>51</v>
      </c>
    </row>
    <row r="6" spans="1:27" x14ac:dyDescent="0.25">
      <c r="A6" t="s">
        <v>29</v>
      </c>
      <c r="B6" t="s">
        <v>30</v>
      </c>
      <c r="C6" t="s">
        <v>23</v>
      </c>
      <c r="D6" t="s">
        <v>22</v>
      </c>
      <c r="E6" t="s">
        <v>20</v>
      </c>
      <c r="F6" t="s">
        <v>21</v>
      </c>
      <c r="G6" t="s">
        <v>31</v>
      </c>
      <c r="H6" t="s">
        <v>32</v>
      </c>
      <c r="I6" t="s">
        <v>33</v>
      </c>
      <c r="J6" t="s">
        <v>34</v>
      </c>
      <c r="K6" t="s">
        <v>35</v>
      </c>
      <c r="L6" t="s">
        <v>36</v>
      </c>
      <c r="M6" t="s">
        <v>37</v>
      </c>
      <c r="N6" t="s">
        <v>38</v>
      </c>
      <c r="O6" t="s">
        <v>39</v>
      </c>
      <c r="P6" t="s">
        <v>40</v>
      </c>
      <c r="Q6" t="s">
        <v>41</v>
      </c>
      <c r="R6" t="s">
        <v>42</v>
      </c>
      <c r="S6" t="s">
        <v>43</v>
      </c>
      <c r="T6" t="s">
        <v>44</v>
      </c>
      <c r="U6" t="s">
        <v>45</v>
      </c>
      <c r="V6" t="s">
        <v>46</v>
      </c>
      <c r="W6" t="s">
        <v>47</v>
      </c>
      <c r="X6" t="s">
        <v>48</v>
      </c>
      <c r="Y6" t="s">
        <v>49</v>
      </c>
      <c r="Z6" t="s">
        <v>50</v>
      </c>
      <c r="AA6" t="s">
        <v>51</v>
      </c>
    </row>
    <row r="7" spans="1:27" x14ac:dyDescent="0.25">
      <c r="A7" s="2">
        <v>1</v>
      </c>
      <c r="B7" s="2" t="s">
        <v>52</v>
      </c>
      <c r="C7" s="2" t="s">
        <v>53</v>
      </c>
      <c r="D7" s="2" t="s">
        <v>10</v>
      </c>
      <c r="E7" s="2" t="s">
        <v>3</v>
      </c>
      <c r="F7" s="2" t="s">
        <v>15</v>
      </c>
      <c r="G7" s="4">
        <v>45861</v>
      </c>
      <c r="H7" s="4">
        <v>45921</v>
      </c>
      <c r="I7" s="6">
        <v>120000</v>
      </c>
      <c r="J7" s="6">
        <v>45000</v>
      </c>
      <c r="K7" s="7">
        <v>0.35</v>
      </c>
      <c r="L7" s="2">
        <f t="shared" ref="L7:L12" si="0">(H7-$AA$1)*((H7-$AA$1)&gt;0)</f>
        <v>40</v>
      </c>
      <c r="M7" s="2">
        <f t="shared" ref="M7:M12" si="1">($AA$1-H7)*(($AA$1-H7)&gt;0)</f>
        <v>0</v>
      </c>
      <c r="N7" s="6">
        <f t="shared" ref="N7:N12" si="2">I7-J7</f>
        <v>75000</v>
      </c>
      <c r="O7" s="7">
        <f t="shared" ref="O7:O12" si="3">(I7-J7)/(I7+(I7=0))</f>
        <v>0.625</v>
      </c>
      <c r="P7" s="6">
        <f t="shared" ref="P7:P12" si="4">J7+(I7-J7)/(K7+(K7&lt;=0)*0.01)</f>
        <v>259285.71428571429</v>
      </c>
      <c r="Q7" s="2" t="b">
        <f>((E7=Filtres!$A$5)+(Filtres!$A$5="(Tous)"))&gt;0* ((F7=Filtres!$B$5)+(Filtres!$B$5="(Tous)"))&gt;0* ((D7=Filtres!$C$5)+(Filtres!$C$5="(Tous)"))&gt;0* ((C7=Filtres!$D$5)+(Filtres!$D$5="(Tous)"))&gt;0</f>
        <v>1</v>
      </c>
      <c r="R7" s="2">
        <f t="shared" ref="R7:R12" si="5">(E7="Bloqué")*2+(M7&gt;0)*2+(L7&lt;7)</f>
        <v>0</v>
      </c>
      <c r="S7">
        <v>0</v>
      </c>
      <c r="T7" s="6">
        <f t="shared" ref="T7:T12" si="6">I7*Q7</f>
        <v>120000</v>
      </c>
      <c r="U7" s="6">
        <f t="shared" ref="U7:U12" si="7">J7*Q7</f>
        <v>45000</v>
      </c>
      <c r="V7" s="2">
        <f t="shared" ref="V7:V12" si="8">L7*Q7</f>
        <v>40</v>
      </c>
      <c r="W7" s="2" t="b">
        <f t="shared" ref="W7:W12" si="9">Q7</f>
        <v>1</v>
      </c>
      <c r="X7" s="2" t="b">
        <f t="shared" ref="X7:X12" si="10">((E7="À l'heure")+(E7="En avance")+(E7="Terminé"))&gt;0 * Q7</f>
        <v>0</v>
      </c>
      <c r="Y7" s="2">
        <f t="shared" ref="Y7:Y12" si="11">(S7=0)*Q7</f>
        <v>1</v>
      </c>
      <c r="Z7" s="2">
        <f t="shared" ref="Z7:Z12" si="12">(S7=1)*Q7</f>
        <v>0</v>
      </c>
      <c r="AA7" s="2">
        <f t="shared" ref="AA7:AA12" si="13">(S7&gt;=2)*Q7</f>
        <v>0</v>
      </c>
    </row>
    <row r="8" spans="1:27" x14ac:dyDescent="0.25">
      <c r="A8" s="2">
        <v>2</v>
      </c>
      <c r="B8" s="2" t="s">
        <v>54</v>
      </c>
      <c r="C8" s="2" t="s">
        <v>55</v>
      </c>
      <c r="D8" s="2" t="s">
        <v>9</v>
      </c>
      <c r="E8" s="2" t="s">
        <v>4</v>
      </c>
      <c r="F8" s="2" t="s">
        <v>15</v>
      </c>
      <c r="G8" s="4">
        <v>45821</v>
      </c>
      <c r="H8" s="4">
        <v>45876</v>
      </c>
      <c r="I8" s="6">
        <v>80000</v>
      </c>
      <c r="J8" s="6">
        <v>70000</v>
      </c>
      <c r="K8" s="7">
        <v>0.85</v>
      </c>
      <c r="L8" s="2">
        <f t="shared" si="0"/>
        <v>0</v>
      </c>
      <c r="M8" s="2">
        <f t="shared" si="1"/>
        <v>5</v>
      </c>
      <c r="N8" s="6">
        <f t="shared" si="2"/>
        <v>10000</v>
      </c>
      <c r="O8" s="7">
        <f t="shared" si="3"/>
        <v>0.125</v>
      </c>
      <c r="P8" s="6">
        <f t="shared" si="4"/>
        <v>81764.705882352937</v>
      </c>
      <c r="Q8" s="2" t="b">
        <f>((E8=Filtres!$A$5)+(Filtres!$A$5="(Tous)"))&gt;0* ((F8=Filtres!$B$5)+(Filtres!$B$5="(Tous)"))&gt;0* ((D8=Filtres!$C$5)+(Filtres!$C$5="(Tous)"))&gt;0* ((C8=Filtres!$D$5)+(Filtres!$D$5="(Tous)"))&gt;0</f>
        <v>1</v>
      </c>
      <c r="R8" s="2">
        <f t="shared" si="5"/>
        <v>3</v>
      </c>
      <c r="S8">
        <v>0</v>
      </c>
      <c r="T8" s="6">
        <f t="shared" si="6"/>
        <v>80000</v>
      </c>
      <c r="U8" s="6">
        <f t="shared" si="7"/>
        <v>70000</v>
      </c>
      <c r="V8" s="2">
        <f t="shared" si="8"/>
        <v>0</v>
      </c>
      <c r="W8" s="2" t="b">
        <f t="shared" si="9"/>
        <v>1</v>
      </c>
      <c r="X8" s="2" t="b">
        <f t="shared" si="10"/>
        <v>0</v>
      </c>
      <c r="Y8" s="2">
        <f t="shared" si="11"/>
        <v>1</v>
      </c>
      <c r="Z8" s="2">
        <f t="shared" si="12"/>
        <v>0</v>
      </c>
      <c r="AA8" s="2">
        <f t="shared" si="13"/>
        <v>0</v>
      </c>
    </row>
    <row r="9" spans="1:27" x14ac:dyDescent="0.25">
      <c r="A9" s="2">
        <v>3</v>
      </c>
      <c r="B9" s="2" t="s">
        <v>56</v>
      </c>
      <c r="C9" s="2" t="s">
        <v>57</v>
      </c>
      <c r="D9" s="2" t="s">
        <v>11</v>
      </c>
      <c r="E9" s="2" t="s">
        <v>2</v>
      </c>
      <c r="F9" s="2" t="s">
        <v>16</v>
      </c>
      <c r="G9" s="4">
        <v>45871</v>
      </c>
      <c r="H9" s="4">
        <v>45931</v>
      </c>
      <c r="I9" s="6">
        <v>50000</v>
      </c>
      <c r="J9" s="6">
        <v>12000</v>
      </c>
      <c r="K9" s="7">
        <v>0.22</v>
      </c>
      <c r="L9" s="2">
        <f t="shared" si="0"/>
        <v>50</v>
      </c>
      <c r="M9" s="2">
        <f t="shared" si="1"/>
        <v>0</v>
      </c>
      <c r="N9" s="6">
        <f t="shared" si="2"/>
        <v>38000</v>
      </c>
      <c r="O9" s="7">
        <f t="shared" si="3"/>
        <v>0.76</v>
      </c>
      <c r="P9" s="6">
        <f t="shared" si="4"/>
        <v>184727.27272727274</v>
      </c>
      <c r="Q9" s="2" t="b">
        <f>((E9=Filtres!$A$5)+(Filtres!$A$5="(Tous)"))&gt;0* ((F9=Filtres!$B$5)+(Filtres!$B$5="(Tous)"))&gt;0* ((D9=Filtres!$C$5)+(Filtres!$C$5="(Tous)"))&gt;0* ((C9=Filtres!$D$5)+(Filtres!$D$5="(Tous)"))&gt;0</f>
        <v>1</v>
      </c>
      <c r="R9" s="2">
        <f t="shared" si="5"/>
        <v>0</v>
      </c>
      <c r="S9">
        <v>0</v>
      </c>
      <c r="T9" s="6">
        <f t="shared" si="6"/>
        <v>50000</v>
      </c>
      <c r="U9" s="6">
        <f t="shared" si="7"/>
        <v>12000</v>
      </c>
      <c r="V9" s="2">
        <f t="shared" si="8"/>
        <v>50</v>
      </c>
      <c r="W9" s="2" t="b">
        <f t="shared" si="9"/>
        <v>1</v>
      </c>
      <c r="X9" s="2" t="b">
        <f t="shared" si="10"/>
        <v>1</v>
      </c>
      <c r="Y9" s="2">
        <f t="shared" si="11"/>
        <v>1</v>
      </c>
      <c r="Z9" s="2">
        <f t="shared" si="12"/>
        <v>0</v>
      </c>
      <c r="AA9" s="2">
        <f t="shared" si="13"/>
        <v>0</v>
      </c>
    </row>
    <row r="10" spans="1:27" x14ac:dyDescent="0.25">
      <c r="A10" s="2">
        <v>4</v>
      </c>
      <c r="B10" s="2" t="s">
        <v>58</v>
      </c>
      <c r="C10" s="2" t="s">
        <v>59</v>
      </c>
      <c r="D10" s="2" t="s">
        <v>12</v>
      </c>
      <c r="E10" s="2" t="s">
        <v>5</v>
      </c>
      <c r="F10" s="2" t="s">
        <v>15</v>
      </c>
      <c r="G10" s="4">
        <v>45836</v>
      </c>
      <c r="H10" s="4">
        <v>45886</v>
      </c>
      <c r="I10" s="6">
        <v>150000</v>
      </c>
      <c r="J10" s="6">
        <v>40000</v>
      </c>
      <c r="K10" s="7">
        <v>0.3</v>
      </c>
      <c r="L10" s="2">
        <f t="shared" si="0"/>
        <v>5</v>
      </c>
      <c r="M10" s="2">
        <f t="shared" si="1"/>
        <v>0</v>
      </c>
      <c r="N10" s="6">
        <f t="shared" si="2"/>
        <v>110000</v>
      </c>
      <c r="O10" s="7">
        <f t="shared" si="3"/>
        <v>0.73333333333333328</v>
      </c>
      <c r="P10" s="6">
        <f t="shared" si="4"/>
        <v>406666.66666666669</v>
      </c>
      <c r="Q10" s="2" t="b">
        <f>((E10=Filtres!$A$5)+(Filtres!$A$5="(Tous)"))&gt;0* ((F10=Filtres!$B$5)+(Filtres!$B$5="(Tous)"))&gt;0* ((D10=Filtres!$C$5)+(Filtres!$C$5="(Tous)"))&gt;0* ((C10=Filtres!$D$5)+(Filtres!$D$5="(Tous)"))&gt;0</f>
        <v>1</v>
      </c>
      <c r="R10" s="2">
        <f t="shared" si="5"/>
        <v>3</v>
      </c>
      <c r="S10">
        <v>0</v>
      </c>
      <c r="T10" s="6">
        <f t="shared" si="6"/>
        <v>150000</v>
      </c>
      <c r="U10" s="6">
        <f t="shared" si="7"/>
        <v>40000</v>
      </c>
      <c r="V10" s="2">
        <f t="shared" si="8"/>
        <v>5</v>
      </c>
      <c r="W10" s="2" t="b">
        <f t="shared" si="9"/>
        <v>1</v>
      </c>
      <c r="X10" s="2" t="b">
        <f t="shared" si="10"/>
        <v>0</v>
      </c>
      <c r="Y10" s="2">
        <f t="shared" si="11"/>
        <v>1</v>
      </c>
      <c r="Z10" s="2">
        <f t="shared" si="12"/>
        <v>0</v>
      </c>
      <c r="AA10" s="2">
        <f t="shared" si="13"/>
        <v>0</v>
      </c>
    </row>
    <row r="11" spans="1:27" x14ac:dyDescent="0.25">
      <c r="A11" s="2">
        <v>5</v>
      </c>
      <c r="B11" s="2" t="s">
        <v>60</v>
      </c>
      <c r="C11" s="2" t="s">
        <v>61</v>
      </c>
      <c r="D11" s="2" t="s">
        <v>10</v>
      </c>
      <c r="E11" s="2" t="s">
        <v>1</v>
      </c>
      <c r="F11" s="2" t="s">
        <v>16</v>
      </c>
      <c r="G11" s="4">
        <v>45856</v>
      </c>
      <c r="H11" s="4">
        <v>45901</v>
      </c>
      <c r="I11" s="6">
        <v>60000</v>
      </c>
      <c r="J11" s="6">
        <v>30000</v>
      </c>
      <c r="K11" s="7">
        <v>0.6</v>
      </c>
      <c r="L11" s="2">
        <f t="shared" si="0"/>
        <v>20</v>
      </c>
      <c r="M11" s="2">
        <f t="shared" si="1"/>
        <v>0</v>
      </c>
      <c r="N11" s="6">
        <f t="shared" si="2"/>
        <v>30000</v>
      </c>
      <c r="O11" s="7">
        <f t="shared" si="3"/>
        <v>0.5</v>
      </c>
      <c r="P11" s="6">
        <f t="shared" si="4"/>
        <v>80000</v>
      </c>
      <c r="Q11" s="2" t="b">
        <f>((E11=Filtres!$A$5)+(Filtres!$A$5="(Tous)"))&gt;0* ((F11=Filtres!$B$5)+(Filtres!$B$5="(Tous)"))&gt;0* ((D11=Filtres!$C$5)+(Filtres!$C$5="(Tous)"))&gt;0* ((C11=Filtres!$D$5)+(Filtres!$D$5="(Tous)"))&gt;0</f>
        <v>1</v>
      </c>
      <c r="R11" s="2">
        <f t="shared" si="5"/>
        <v>0</v>
      </c>
      <c r="S11">
        <v>0</v>
      </c>
      <c r="T11" s="6">
        <f t="shared" si="6"/>
        <v>60000</v>
      </c>
      <c r="U11" s="6">
        <f t="shared" si="7"/>
        <v>30000</v>
      </c>
      <c r="V11" s="2">
        <f t="shared" si="8"/>
        <v>20</v>
      </c>
      <c r="W11" s="2" t="b">
        <f t="shared" si="9"/>
        <v>1</v>
      </c>
      <c r="X11" s="2" t="b">
        <f t="shared" si="10"/>
        <v>1</v>
      </c>
      <c r="Y11" s="2">
        <f t="shared" si="11"/>
        <v>1</v>
      </c>
      <c r="Z11" s="2">
        <f t="shared" si="12"/>
        <v>0</v>
      </c>
      <c r="AA11" s="2">
        <f t="shared" si="13"/>
        <v>0</v>
      </c>
    </row>
    <row r="12" spans="1:27" x14ac:dyDescent="0.25">
      <c r="A12" s="2">
        <v>6</v>
      </c>
      <c r="B12" s="2" t="s">
        <v>62</v>
      </c>
      <c r="C12" s="2" t="s">
        <v>63</v>
      </c>
      <c r="D12" s="2" t="s">
        <v>12</v>
      </c>
      <c r="E12" s="2" t="s">
        <v>3</v>
      </c>
      <c r="F12" s="2" t="s">
        <v>17</v>
      </c>
      <c r="G12" s="4">
        <v>45876</v>
      </c>
      <c r="H12" s="4">
        <v>45971</v>
      </c>
      <c r="I12" s="6">
        <v>30000</v>
      </c>
      <c r="J12" s="6">
        <v>8000</v>
      </c>
      <c r="K12" s="7">
        <v>0.25</v>
      </c>
      <c r="L12" s="2">
        <f t="shared" si="0"/>
        <v>90</v>
      </c>
      <c r="M12" s="2">
        <f t="shared" si="1"/>
        <v>0</v>
      </c>
      <c r="N12" s="6">
        <f t="shared" si="2"/>
        <v>22000</v>
      </c>
      <c r="O12" s="7">
        <f t="shared" si="3"/>
        <v>0.73333333333333328</v>
      </c>
      <c r="P12" s="6">
        <f t="shared" si="4"/>
        <v>96000</v>
      </c>
      <c r="Q12" s="2" t="b">
        <f>((E12=Filtres!$A$5)+(Filtres!$A$5="(Tous)"))&gt;0* ((F12=Filtres!$B$5)+(Filtres!$B$5="(Tous)"))&gt;0* ((D12=Filtres!$C$5)+(Filtres!$C$5="(Tous)"))&gt;0* ((C12=Filtres!$D$5)+(Filtres!$D$5="(Tous)"))&gt;0</f>
        <v>1</v>
      </c>
      <c r="R12" s="2">
        <f t="shared" si="5"/>
        <v>0</v>
      </c>
      <c r="S12">
        <v>0</v>
      </c>
      <c r="T12" s="6">
        <f t="shared" si="6"/>
        <v>30000</v>
      </c>
      <c r="U12" s="6">
        <f t="shared" si="7"/>
        <v>8000</v>
      </c>
      <c r="V12" s="2">
        <f t="shared" si="8"/>
        <v>90</v>
      </c>
      <c r="W12" s="2" t="b">
        <f t="shared" si="9"/>
        <v>1</v>
      </c>
      <c r="X12" s="2" t="b">
        <f t="shared" si="10"/>
        <v>0</v>
      </c>
      <c r="Y12" s="2">
        <f t="shared" si="11"/>
        <v>1</v>
      </c>
      <c r="Z12" s="2">
        <f t="shared" si="12"/>
        <v>0</v>
      </c>
      <c r="AA12" s="2">
        <f t="shared" si="13"/>
        <v>0</v>
      </c>
    </row>
    <row r="14" spans="1:27" ht="15.75" x14ac:dyDescent="0.25">
      <c r="B14" s="1" t="s">
        <v>64</v>
      </c>
      <c r="T14" s="6">
        <f t="shared" ref="T14:AA14" si="14">T7+T8+T9+T10+T11+T12</f>
        <v>490000</v>
      </c>
      <c r="U14" s="6">
        <f t="shared" si="14"/>
        <v>205000</v>
      </c>
      <c r="V14">
        <f t="shared" si="14"/>
        <v>205</v>
      </c>
      <c r="W14">
        <f t="shared" si="14"/>
        <v>6</v>
      </c>
      <c r="X14">
        <f t="shared" si="14"/>
        <v>2</v>
      </c>
      <c r="Y14">
        <f t="shared" si="14"/>
        <v>6</v>
      </c>
      <c r="Z14">
        <f t="shared" si="14"/>
        <v>0</v>
      </c>
      <c r="AA14">
        <f t="shared" si="14"/>
        <v>0</v>
      </c>
    </row>
  </sheetData>
  <mergeCells count="2">
    <mergeCell ref="A1:AA2"/>
    <mergeCell ref="A3:AA3"/>
  </mergeCells>
  <conditionalFormatting sqref="S7:S12">
    <cfRule type="cellIs" dxfId="2" priority="1" operator="equal">
      <formula>"V"</formula>
    </cfRule>
    <cfRule type="cellIs" dxfId="1" priority="2" operator="equal">
      <formula>"A"</formula>
    </cfRule>
    <cfRule type="cellIs" dxfId="0" priority="3" operator="equal">
      <formula>"R"</formula>
    </cfRule>
  </conditionalFormatting>
  <pageMargins left="0.7" right="0.7" top="0.75" bottom="0.75" header="0.3" footer="0.3"/>
  <tableParts count="1">
    <tablePart r:id="rId1"/>
  </tableParts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Listes!$C$2:$C$7</xm:f>
          </x14:formula1>
          <xm:sqref>D7:D106</xm:sqref>
        </x14:dataValidation>
        <x14:dataValidation type="list" allowBlank="1" showInputMessage="1" showErrorMessage="1" xr:uid="{00000000-0002-0000-0200-000001000000}">
          <x14:formula1>
            <xm:f>Listes!$A$2:$A$7</xm:f>
          </x14:formula1>
          <xm:sqref>E7:E106</xm:sqref>
        </x14:dataValidation>
        <x14:dataValidation type="list" allowBlank="1" showInputMessage="1" showErrorMessage="1" xr:uid="{00000000-0002-0000-0200-000002000000}">
          <x14:formula1>
            <xm:f>Listes!$E$2:$E$4</xm:f>
          </x14:formula1>
          <xm:sqref>F7:F106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24"/>
  <sheetViews>
    <sheetView showGridLines="0" workbookViewId="0">
      <selection sqref="A1:K2"/>
    </sheetView>
  </sheetViews>
  <sheetFormatPr baseColWidth="10" defaultColWidth="9.140625" defaultRowHeight="15" x14ac:dyDescent="0.25"/>
  <sheetData>
    <row r="1" spans="1:11" x14ac:dyDescent="0.25">
      <c r="A1" s="8" t="s">
        <v>65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spans="1:11" x14ac:dyDescent="0.25">
      <c r="A2" s="8"/>
      <c r="B2" s="8"/>
      <c r="C2" s="8"/>
      <c r="D2" s="8"/>
      <c r="E2" s="8"/>
      <c r="F2" s="8"/>
      <c r="G2" s="8"/>
      <c r="H2" s="8"/>
      <c r="I2" s="8"/>
      <c r="J2" s="8"/>
      <c r="K2" s="8"/>
    </row>
    <row r="3" spans="1:11" x14ac:dyDescent="0.25">
      <c r="A3" s="9" t="s">
        <v>66</v>
      </c>
      <c r="B3" s="9"/>
      <c r="C3" s="9"/>
      <c r="D3" s="9"/>
      <c r="E3" s="9"/>
      <c r="F3" s="9"/>
      <c r="G3" s="9"/>
      <c r="H3" s="9"/>
      <c r="I3" s="9"/>
      <c r="J3" s="9"/>
      <c r="K3" s="9"/>
    </row>
    <row r="5" spans="1:11" x14ac:dyDescent="0.25">
      <c r="A5" s="12">
        <f>Travaux!W14</f>
        <v>6</v>
      </c>
      <c r="B5" s="13"/>
      <c r="C5" s="13"/>
      <c r="D5" s="12">
        <f>Travaux!T14</f>
        <v>490000</v>
      </c>
      <c r="E5" s="13"/>
      <c r="F5" s="13"/>
      <c r="G5" s="12">
        <f>Travaux!U14</f>
        <v>205000</v>
      </c>
      <c r="H5" s="13"/>
      <c r="I5" s="13"/>
    </row>
    <row r="6" spans="1:11" x14ac:dyDescent="0.25">
      <c r="A6" s="13"/>
      <c r="B6" s="13"/>
      <c r="C6" s="13"/>
      <c r="D6" s="13"/>
      <c r="E6" s="13"/>
      <c r="F6" s="13"/>
      <c r="G6" s="13"/>
      <c r="H6" s="13"/>
      <c r="I6" s="13"/>
    </row>
    <row r="7" spans="1:11" x14ac:dyDescent="0.25">
      <c r="A7" s="13"/>
      <c r="B7" s="13"/>
      <c r="C7" s="13"/>
      <c r="D7" s="13"/>
      <c r="E7" s="13"/>
      <c r="F7" s="13"/>
      <c r="G7" s="13"/>
      <c r="H7" s="13"/>
      <c r="I7" s="13"/>
    </row>
    <row r="8" spans="1:11" x14ac:dyDescent="0.25">
      <c r="A8" s="14" t="s">
        <v>67</v>
      </c>
      <c r="B8" s="14"/>
      <c r="C8" s="14"/>
      <c r="D8" s="14" t="s">
        <v>68</v>
      </c>
      <c r="E8" s="14"/>
      <c r="F8" s="14"/>
      <c r="G8" s="14" t="s">
        <v>69</v>
      </c>
      <c r="H8" s="14"/>
      <c r="I8" s="14"/>
    </row>
    <row r="10" spans="1:11" x14ac:dyDescent="0.25">
      <c r="A10" s="12">
        <f>Travaux!X14/(Travaux!W14+(Travaux!W14=0))</f>
        <v>0.33333333333333331</v>
      </c>
      <c r="B10" s="13"/>
      <c r="C10" s="13"/>
      <c r="D10" s="12">
        <f>Travaux!T14-Travaux!U14</f>
        <v>285000</v>
      </c>
      <c r="E10" s="13"/>
      <c r="F10" s="13"/>
      <c r="G10" s="12">
        <f>Travaux!V14/(Travaux!W14+(Travaux!W14=0))</f>
        <v>34.166666666666664</v>
      </c>
      <c r="H10" s="13"/>
      <c r="I10" s="13"/>
    </row>
    <row r="11" spans="1:11" x14ac:dyDescent="0.25">
      <c r="A11" s="13"/>
      <c r="B11" s="13"/>
      <c r="C11" s="13"/>
      <c r="D11" s="13"/>
      <c r="E11" s="13"/>
      <c r="F11" s="13"/>
      <c r="G11" s="13"/>
      <c r="H11" s="13"/>
      <c r="I11" s="13"/>
    </row>
    <row r="12" spans="1:11" x14ac:dyDescent="0.25">
      <c r="A12" s="13"/>
      <c r="B12" s="13"/>
      <c r="C12" s="13"/>
      <c r="D12" s="13"/>
      <c r="E12" s="13"/>
      <c r="F12" s="13"/>
      <c r="G12" s="13"/>
      <c r="H12" s="13"/>
      <c r="I12" s="13"/>
    </row>
    <row r="13" spans="1:11" x14ac:dyDescent="0.25">
      <c r="A13" s="14" t="s">
        <v>70</v>
      </c>
      <c r="B13" s="14"/>
      <c r="C13" s="14"/>
      <c r="D13" s="14" t="s">
        <v>71</v>
      </c>
      <c r="E13" s="14"/>
      <c r="F13" s="14"/>
      <c r="G13" s="14" t="s">
        <v>72</v>
      </c>
      <c r="H13" s="14"/>
      <c r="I13" s="14"/>
    </row>
    <row r="15" spans="1:11" x14ac:dyDescent="0.25">
      <c r="A15" s="12">
        <f>Travaux!U14/(Travaux!T14+(Travaux!T14=0))</f>
        <v>0.41836734693877553</v>
      </c>
      <c r="B15" s="13"/>
      <c r="C15" s="13"/>
      <c r="D15" s="12">
        <f>Travaux!Z14/(Travaux!W14+(Travaux!W14=0))</f>
        <v>0</v>
      </c>
      <c r="E15" s="13"/>
      <c r="F15" s="13"/>
      <c r="G15" s="12">
        <f>Travaux!AA14/(Travaux!W14+(Travaux!W14=0))</f>
        <v>0</v>
      </c>
      <c r="H15" s="13"/>
      <c r="I15" s="13"/>
    </row>
    <row r="16" spans="1:11" x14ac:dyDescent="0.25">
      <c r="A16" s="13"/>
      <c r="B16" s="13"/>
      <c r="C16" s="13"/>
      <c r="D16" s="13"/>
      <c r="E16" s="13"/>
      <c r="F16" s="13"/>
      <c r="G16" s="13"/>
      <c r="H16" s="13"/>
      <c r="I16" s="13"/>
    </row>
    <row r="17" spans="1:9" x14ac:dyDescent="0.25">
      <c r="A17" s="13"/>
      <c r="B17" s="13"/>
      <c r="C17" s="13"/>
      <c r="D17" s="13"/>
      <c r="E17" s="13"/>
      <c r="F17" s="13"/>
      <c r="G17" s="13"/>
      <c r="H17" s="13"/>
      <c r="I17" s="13"/>
    </row>
    <row r="18" spans="1:9" x14ac:dyDescent="0.25">
      <c r="A18" s="14" t="s">
        <v>73</v>
      </c>
      <c r="B18" s="14"/>
      <c r="C18" s="14"/>
      <c r="D18" s="14" t="s">
        <v>74</v>
      </c>
      <c r="E18" s="14"/>
      <c r="F18" s="14"/>
      <c r="G18" s="14" t="s">
        <v>75</v>
      </c>
      <c r="H18" s="14"/>
      <c r="I18" s="14"/>
    </row>
    <row r="20" spans="1:9" ht="15.75" x14ac:dyDescent="0.25">
      <c r="A20" s="1" t="s">
        <v>76</v>
      </c>
    </row>
    <row r="21" spans="1:9" ht="15.75" x14ac:dyDescent="0.25">
      <c r="A21" s="1" t="s">
        <v>43</v>
      </c>
      <c r="B21" s="1" t="s">
        <v>77</v>
      </c>
    </row>
    <row r="22" spans="1:9" x14ac:dyDescent="0.25">
      <c r="A22" s="2" t="s">
        <v>78</v>
      </c>
      <c r="B22">
        <f>Travaux!Y14</f>
        <v>6</v>
      </c>
    </row>
    <row r="23" spans="1:9" x14ac:dyDescent="0.25">
      <c r="A23" s="2" t="s">
        <v>79</v>
      </c>
      <c r="B23">
        <f>Travaux!Z14</f>
        <v>0</v>
      </c>
    </row>
    <row r="24" spans="1:9" x14ac:dyDescent="0.25">
      <c r="A24" s="2" t="s">
        <v>80</v>
      </c>
      <c r="B24">
        <f>Travaux!AA14</f>
        <v>0</v>
      </c>
    </row>
  </sheetData>
  <mergeCells count="20">
    <mergeCell ref="A15:C17"/>
    <mergeCell ref="A18:C18"/>
    <mergeCell ref="D15:F17"/>
    <mergeCell ref="D18:F18"/>
    <mergeCell ref="G15:I17"/>
    <mergeCell ref="G18:I18"/>
    <mergeCell ref="A8:C8"/>
    <mergeCell ref="D8:F8"/>
    <mergeCell ref="G8:I8"/>
    <mergeCell ref="A10:C12"/>
    <mergeCell ref="A13:C13"/>
    <mergeCell ref="D10:F12"/>
    <mergeCell ref="D13:F13"/>
    <mergeCell ref="G10:I12"/>
    <mergeCell ref="G13:I13"/>
    <mergeCell ref="A1:K2"/>
    <mergeCell ref="A3:K3"/>
    <mergeCell ref="A5:C7"/>
    <mergeCell ref="D5:F7"/>
    <mergeCell ref="G5:I7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8"/>
  <sheetViews>
    <sheetView tabSelected="1" workbookViewId="0">
      <selection activeCell="A15" sqref="A15"/>
    </sheetView>
  </sheetViews>
  <sheetFormatPr baseColWidth="10" defaultColWidth="9.140625" defaultRowHeight="15" x14ac:dyDescent="0.25"/>
  <cols>
    <col min="1" max="1" width="100.7109375" customWidth="1"/>
  </cols>
  <sheetData>
    <row r="1" spans="1:6" ht="26.25" x14ac:dyDescent="0.25">
      <c r="A1" s="8" t="s">
        <v>81</v>
      </c>
      <c r="B1" s="8"/>
      <c r="C1" s="8"/>
      <c r="D1" s="8"/>
      <c r="E1" s="8"/>
      <c r="F1" s="8"/>
    </row>
    <row r="3" spans="1:6" x14ac:dyDescent="0.25">
      <c r="A3" s="2" t="s">
        <v>82</v>
      </c>
    </row>
    <row r="4" spans="1:6" x14ac:dyDescent="0.25">
      <c r="A4" s="2" t="s">
        <v>83</v>
      </c>
    </row>
    <row r="5" spans="1:6" x14ac:dyDescent="0.25">
      <c r="A5" s="2" t="s">
        <v>84</v>
      </c>
    </row>
    <row r="6" spans="1:6" x14ac:dyDescent="0.25">
      <c r="A6" s="2" t="s">
        <v>85</v>
      </c>
    </row>
    <row r="7" spans="1:6" x14ac:dyDescent="0.25">
      <c r="A7" s="2" t="s">
        <v>86</v>
      </c>
    </row>
    <row r="8" spans="1:6" x14ac:dyDescent="0.25">
      <c r="A8" s="2" t="s">
        <v>87</v>
      </c>
    </row>
  </sheetData>
  <mergeCells count="1">
    <mergeCell ref="A1:F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5</vt:i4>
      </vt:variant>
    </vt:vector>
  </HeadingPairs>
  <TitlesOfParts>
    <vt:vector size="5" baseType="lpstr">
      <vt:lpstr>Listes</vt:lpstr>
      <vt:lpstr>Filtres</vt:lpstr>
      <vt:lpstr>Travaux</vt:lpstr>
      <vt:lpstr>Dashboard</vt:lpstr>
      <vt:lpstr>Guide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2025-08-12T23:40:50Z</dcterms:created>
  <dcterms:modified xsi:type="dcterms:W3CDTF">2025-08-13T00:08:27Z</dcterms:modified>
</cp:coreProperties>
</file>