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97_Listes" sheetId="1" r:id="rId1"/>
    <sheet name="40_Parametres" sheetId="2" r:id="rId2"/>
    <sheet name="60_Budget" sheetId="3" r:id="rId3"/>
    <sheet name="10_Demande" sheetId="4" r:id="rId4"/>
    <sheet name="30_Capacite" sheetId="5" r:id="rId5"/>
    <sheet name="50_Scenarios" sheetId="6" r:id="rId6"/>
    <sheet name="20_PIC_Synthese_A" sheetId="7" r:id="rId7"/>
    <sheet name="21_PIC_Synthese_B" sheetId="8" r:id="rId8"/>
    <sheet name="25_Comparaison" sheetId="9" r:id="rId9"/>
    <sheet name="90_Comparaison_A3" sheetId="10" r:id="rId10"/>
  </sheets>
  <calcPr calcId="124519" fullCalcOnLoad="1"/>
</workbook>
</file>

<file path=xl/sharedStrings.xml><?xml version="1.0" encoding="utf-8"?>
<sst xmlns="http://schemas.openxmlformats.org/spreadsheetml/2006/main" count="264" uniqueCount="74">
  <si>
    <t>FAM_A</t>
  </si>
  <si>
    <t>FAM_B</t>
  </si>
  <si>
    <t>FAM_C</t>
  </si>
  <si>
    <t>PIC — Paramètres généraux</t>
  </si>
  <si>
    <t>Paramètre</t>
  </si>
  <si>
    <t>Valeur</t>
  </si>
  <si>
    <t>Note</t>
  </si>
  <si>
    <t>Mois de départ (modifiable)</t>
  </si>
  <si>
    <t>Point de départ de l’horizon 12 mois</t>
  </si>
  <si>
    <t>Hypothèses globales</t>
  </si>
  <si>
    <t>Taux d'heures supp par défaut</t>
  </si>
  <si>
    <t>0%</t>
  </si>
  <si>
    <t>Appliqué si non spécifique par famille</t>
  </si>
  <si>
    <t>Paramètres par famille</t>
  </si>
  <si>
    <t>Famille</t>
  </si>
  <si>
    <t>Stock initial (u)</t>
  </si>
  <si>
    <t>Stock de sécurité (u)</t>
  </si>
  <si>
    <t>Capacité interne mensuelle (u)</t>
  </si>
  <si>
    <t>PIC — Budget (€) par famille</t>
  </si>
  <si>
    <t>Prix de vente (€/u)</t>
  </si>
  <si>
    <t>Coût variable (€/u)</t>
  </si>
  <si>
    <t>Coût fixe mensuel (€)</t>
  </si>
  <si>
    <t>Cible Service (%)</t>
  </si>
  <si>
    <t>Modifiables</t>
  </si>
  <si>
    <t>PIC — Demande prévisionnelle (12 mois)</t>
  </si>
  <si>
    <t>Unité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</si>
  <si>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</si>
  <si>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</si>
  <si>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</si>
  <si>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</si>
  <si>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</si>
  <si>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</si>
  <si>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</si>
  <si>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</si>
  <si>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</si>
  <si>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</si>
  <si>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</si>
  <si>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</si>
  <si>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u</t>
  </si>
  <si>
    <t>PIC — Capacité interne (12 mois)</t>
  </si>
  <si>
    <t>PIC — Scénarios A/B (OT% et Sous-traitance)</t>
  </si>
  <si>
    <t>Scénario A — Heures supp (%)</t>
  </si>
  <si>
    <t>OT %</t>
  </si>
  <si>
    <t>Sous-traitance (u) — A</t>
  </si>
  <si>
    <t>Scénario B — Heures supp (%)</t>
  </si>
  <si>
    <t>Sous-traitance (u) — B</t>
  </si>
  <si>
    <t>PIC — Synthèse A (plan vs demande, stock, service, budget)</t>
  </si>
  <si>
    <t>KPI/Mois</t>
  </si>
  <si>
    <t>Stock initial</t>
  </si>
  <si>
    <t>Demande</t>
  </si>
  <si>
    <t>Capacité interne</t>
  </si>
  <si>
    <t>Heures supp (u)</t>
  </si>
  <si>
    <t>Sous-traitance (u)</t>
  </si>
  <si>
    <t>Production totale</t>
  </si>
  <si>
    <t>Stock fin de mois</t>
  </si>
  <si>
    <t>Backlog</t>
  </si>
  <si>
    <t>Servi (u)</t>
  </si>
  <si>
    <t>Service (%)</t>
  </si>
  <si>
    <t>Écart vs SS</t>
  </si>
  <si>
    <t>CA (€)</t>
  </si>
  <si>
    <t>Marge (€)</t>
  </si>
  <si>
    <t>TOTAL</t>
  </si>
  <si>
    <t>PIC — Synthèse B (plan vs demande, stock, service, budget)</t>
  </si>
  <si>
    <t>PIC — Comparaison Scénario A vs B (12 mois)</t>
  </si>
  <si>
    <t>KPI</t>
  </si>
  <si>
    <t>Scénario A</t>
  </si>
  <si>
    <t>Scénario B</t>
  </si>
  <si>
    <t>Écart B−A</t>
  </si>
  <si>
    <t>CA total (12 mois)</t>
  </si>
  <si>
    <t>Marge totale (12 mois)</t>
  </si>
  <si>
    <t>Service global (%)</t>
  </si>
  <si>
    <t>Backlog total (u)</t>
  </si>
  <si>
    <t>Recommandation (maximiser Marge, garder Service ≥ cible)</t>
  </si>
  <si>
    <t>PIC — Comparaison A/B (A3)</t>
  </si>
</sst>
</file>

<file path=xl/styles.xml><?xml version="1.0" encoding="utf-8"?>
<styleSheet xmlns="http://schemas.openxmlformats.org/spreadsheetml/2006/main">
  <numFmts count="3">
    <numFmt numFmtId="164" formatCode="#,##0 [$€-fr-FR]"/>
    <numFmt numFmtId="165" formatCode="0.0%"/>
    <numFmt numFmtId="166" formatCode="[=0]&quot;&quot;;mmm-yy"/>
  </numFmts>
  <fonts count="4">
    <font>
      <sz val="11"/>
      <color theme="1"/>
      <name val="Calibri"/>
      <family val="2"/>
      <scheme val="minor"/>
    </font>
    <font>
      <b/>
      <sz val="18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EA5E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B5FA5"/>
        <bgColor indexed="64"/>
      </patternFill>
    </fill>
    <fill>
      <patternFill patternType="solid">
        <fgColor rgb="FFF1F5F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top"/>
    </xf>
    <xf numFmtId="0" fontId="3" fillId="0" borderId="0" xfId="0" applyFont="1"/>
    <xf numFmtId="1" fontId="0" fillId="0" borderId="1" xfId="0" applyNumberFormat="1" applyBorder="1"/>
    <xf numFmtId="164" fontId="0" fillId="0" borderId="1" xfId="0" applyNumberFormat="1" applyBorder="1"/>
    <xf numFmtId="165" fontId="0" fillId="0" borderId="1" xfId="0" applyNumberFormat="1" applyBorder="1"/>
    <xf numFmtId="166" fontId="0" fillId="0" borderId="1" xfId="0" applyNumberFormat="1" applyBorder="1"/>
    <xf numFmtId="0" fontId="2" fillId="0" borderId="0" xfId="0" applyFont="1"/>
  </cellXfs>
  <cellStyles count="1">
    <cellStyle name="Normal" xfId="0" builtinId="0"/>
  </cellStyles>
  <dxfs count="1">
    <dxf>
      <font>
        <color rgb="FFFFFFFF"/>
      </font>
      <fill>
        <patternFill>
          <bgColor rgb="FFEF4444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Marge totale — A vs B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Marge totale A</c:v>
          </c:tx>
          <c:val>
            <c:numRef>
              <c:f>'25_Comparaison'!$B$5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ser>
          <c:idx val="1"/>
          <c:order val="1"/>
          <c:tx>
            <c:v>Marge totale B</c:v>
          </c:tx>
          <c:val>
            <c:numRef>
              <c:f>'25_Comparaison'!$C$5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b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0</xdr:rowOff>
    </xdr:from>
    <xdr:to>
      <xdr:col>10</xdr:col>
      <xdr:colOff>304800</xdr:colOff>
      <xdr:row>23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RowHeight="15"/>
  <cols>
    <col min="1" max="1" width="26.7109375" customWidth="1"/>
    <col min="2" max="4" width="20.7109375" customWidth="1"/>
  </cols>
  <sheetData>
    <row r="1" spans="1:8">
      <c r="A1" s="1" t="s">
        <v>3</v>
      </c>
      <c r="B1" s="1"/>
      <c r="C1" s="1"/>
      <c r="D1" s="1"/>
      <c r="E1" s="1"/>
      <c r="F1" s="1"/>
      <c r="G1" s="1"/>
      <c r="H1" s="1"/>
    </row>
    <row r="3" spans="1:8">
      <c r="A3" s="2" t="s">
        <v>4</v>
      </c>
      <c r="B3" s="2" t="s">
        <v>5</v>
      </c>
      <c r="C3" s="2" t="s">
        <v>6</v>
      </c>
    </row>
    <row r="4" spans="1:8">
      <c r="A4" s="3" t="s">
        <v>7</v>
      </c>
      <c r="B4" s="3">
        <f>EOMONTH(TODAY(),0)</f>
        <v>0</v>
      </c>
      <c r="C4" s="3" t="s">
        <v>8</v>
      </c>
    </row>
    <row r="6" spans="1:8">
      <c r="A6" s="2" t="s">
        <v>9</v>
      </c>
      <c r="B6" s="2" t="s">
        <v>5</v>
      </c>
      <c r="C6" s="2" t="s">
        <v>6</v>
      </c>
    </row>
    <row r="7" spans="1:8">
      <c r="A7" s="3" t="s">
        <v>10</v>
      </c>
      <c r="B7" s="3" t="s">
        <v>11</v>
      </c>
      <c r="C7" s="3" t="s">
        <v>12</v>
      </c>
    </row>
    <row r="9" spans="1:8">
      <c r="A9" s="4" t="s">
        <v>13</v>
      </c>
    </row>
    <row r="10" spans="1:8">
      <c r="A10" s="2" t="s">
        <v>14</v>
      </c>
      <c r="B10" s="2" t="s">
        <v>15</v>
      </c>
      <c r="C10" s="2" t="s">
        <v>16</v>
      </c>
      <c r="D10" s="2" t="s">
        <v>17</v>
      </c>
    </row>
    <row r="11" spans="1:8">
      <c r="A11" s="3" t="s">
        <v>0</v>
      </c>
      <c r="B11" s="5">
        <v>500</v>
      </c>
      <c r="C11" s="5">
        <v>400</v>
      </c>
      <c r="D11" s="5">
        <v>450</v>
      </c>
    </row>
    <row r="12" spans="1:8">
      <c r="A12" s="3" t="s">
        <v>1</v>
      </c>
      <c r="B12" s="5">
        <v>300</v>
      </c>
      <c r="C12" s="5">
        <v>250</v>
      </c>
      <c r="D12" s="5">
        <v>300</v>
      </c>
    </row>
    <row r="13" spans="1:8">
      <c r="A13" s="3" t="s">
        <v>2</v>
      </c>
      <c r="B13" s="5">
        <v>200</v>
      </c>
      <c r="C13" s="5">
        <v>150</v>
      </c>
      <c r="D13" s="5">
        <v>220</v>
      </c>
    </row>
  </sheetData>
  <mergeCells count="1">
    <mergeCell ref="A1:H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6"/>
  <sheetViews>
    <sheetView workbookViewId="0"/>
  </sheetViews>
  <sheetFormatPr defaultRowHeight="15"/>
  <cols>
    <col min="1" max="1" width="18.7109375" customWidth="1"/>
    <col min="2" max="4" width="24.7109375" customWidth="1"/>
    <col min="5" max="5" width="18.7109375" customWidth="1"/>
    <col min="6" max="6" width="22.7109375" customWidth="1"/>
  </cols>
  <sheetData>
    <row r="1" spans="1:6">
      <c r="A1" s="1" t="s">
        <v>18</v>
      </c>
      <c r="B1" s="1"/>
      <c r="C1" s="1"/>
      <c r="D1" s="1"/>
      <c r="E1" s="1"/>
      <c r="F1" s="1"/>
    </row>
    <row r="3" spans="1:6">
      <c r="A3" s="2" t="s">
        <v>14</v>
      </c>
      <c r="B3" s="2" t="s">
        <v>19</v>
      </c>
      <c r="C3" s="2" t="s">
        <v>20</v>
      </c>
      <c r="D3" s="2" t="s">
        <v>21</v>
      </c>
      <c r="E3" s="2" t="s">
        <v>22</v>
      </c>
      <c r="F3" s="2" t="s">
        <v>6</v>
      </c>
    </row>
    <row r="4" spans="1:6">
      <c r="A4" s="3" t="s">
        <v>0</v>
      </c>
      <c r="B4" s="6">
        <v>18</v>
      </c>
      <c r="C4" s="6">
        <v>9</v>
      </c>
      <c r="D4" s="6">
        <v>3000</v>
      </c>
      <c r="E4" s="7">
        <v>0.95</v>
      </c>
      <c r="F4" s="3" t="s">
        <v>23</v>
      </c>
    </row>
    <row r="5" spans="1:6">
      <c r="A5" s="3" t="s">
        <v>1</v>
      </c>
      <c r="B5" s="6">
        <v>25</v>
      </c>
      <c r="C5" s="6">
        <v>14</v>
      </c>
      <c r="D5" s="6">
        <v>2000</v>
      </c>
      <c r="E5" s="7">
        <v>0.93</v>
      </c>
      <c r="F5" s="3" t="s">
        <v>23</v>
      </c>
    </row>
    <row r="6" spans="1:6">
      <c r="A6" s="3" t="s">
        <v>2</v>
      </c>
      <c r="B6" s="6">
        <v>32</v>
      </c>
      <c r="C6" s="6">
        <v>20</v>
      </c>
      <c r="D6" s="6">
        <v>1500</v>
      </c>
      <c r="E6" s="7">
        <v>0.9</v>
      </c>
      <c r="F6" s="3" t="s">
        <v>23</v>
      </c>
    </row>
  </sheetData>
  <mergeCells count="1">
    <mergeCell ref="A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6"/>
  <sheetViews>
    <sheetView workbookViewId="0"/>
  </sheetViews>
  <sheetFormatPr defaultRowHeight="15"/>
  <cols>
    <col min="1" max="1" width="16.7109375" customWidth="1"/>
    <col min="2" max="2" width="10.7109375" customWidth="1"/>
    <col min="3" max="14" width="12.7109375" style="5" customWidth="1"/>
  </cols>
  <sheetData>
    <row r="1" spans="1:14">
      <c r="A1" s="1" t="s">
        <v>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3" spans="1:14">
      <c r="A3" s="2" t="s">
        <v>14</v>
      </c>
      <c r="B3" s="2" t="s">
        <v>25</v>
      </c>
      <c r="C3" s="8">
        <f>EOMONTH('40_Parametres'!$B$4,0)</f>
        <v>0</v>
      </c>
      <c r="D3" s="8">
        <f>EOMONTH('40_Parametres'!$B$4,1)</f>
        <v>0</v>
      </c>
      <c r="E3" s="8">
        <f>EOMONTH('40_Parametres'!$B$4,2)</f>
        <v>0</v>
      </c>
      <c r="F3" s="8">
        <f>EOMONTH('40_Parametres'!$B$4,3)</f>
        <v>0</v>
      </c>
      <c r="G3" s="8">
        <f>EOMONTH('40_Parametres'!$B$4,4)</f>
        <v>0</v>
      </c>
      <c r="H3" s="8">
        <f>EOMONTH('40_Parametres'!$B$4,5)</f>
        <v>0</v>
      </c>
      <c r="I3" s="8">
        <f>EOMONTH('40_Parametres'!$B$4,6)</f>
        <v>0</v>
      </c>
      <c r="J3" s="8">
        <f>EOMONTH('40_Parametres'!$B$4,7)</f>
        <v>0</v>
      </c>
      <c r="K3" s="8">
        <f>EOMONTH('40_Parametres'!$B$4,8)</f>
        <v>0</v>
      </c>
      <c r="L3" s="8">
        <f>EOMONTH('40_Parametres'!$B$4,9)</f>
        <v>0</v>
      </c>
      <c r="M3" s="8">
        <f>EOMONTH('40_Parametres'!$B$4,10)</f>
        <v>0</v>
      </c>
      <c r="N3" s="8">
        <f>EOMONTH('40_Parametres'!$B$4,11)</f>
        <v>0</v>
      </c>
    </row>
    <row r="4" spans="1:14">
      <c r="A4" s="3" t="s">
        <v>0</v>
      </c>
      <c r="B4" s="3" t="s">
        <v>38</v>
      </c>
      <c r="C4" s="5">
        <v>520</v>
      </c>
      <c r="D4" s="5">
        <v>520</v>
      </c>
      <c r="E4" s="5">
        <v>540</v>
      </c>
      <c r="F4" s="5">
        <v>540</v>
      </c>
      <c r="G4" s="5">
        <v>540</v>
      </c>
      <c r="H4" s="5">
        <v>520</v>
      </c>
      <c r="I4" s="5">
        <v>520</v>
      </c>
      <c r="J4" s="5">
        <v>520</v>
      </c>
      <c r="K4" s="5">
        <v>520</v>
      </c>
      <c r="L4" s="5">
        <v>560</v>
      </c>
      <c r="M4" s="5">
        <v>560</v>
      </c>
      <c r="N4" s="5">
        <v>520</v>
      </c>
    </row>
    <row r="5" spans="1:14">
      <c r="A5" s="3" t="s">
        <v>1</v>
      </c>
      <c r="B5" s="3" t="s">
        <v>38</v>
      </c>
      <c r="C5" s="5">
        <v>340</v>
      </c>
      <c r="D5" s="5">
        <v>340</v>
      </c>
      <c r="E5" s="5">
        <v>360</v>
      </c>
      <c r="F5" s="5">
        <v>360</v>
      </c>
      <c r="G5" s="5">
        <v>360</v>
      </c>
      <c r="H5" s="5">
        <v>340</v>
      </c>
      <c r="I5" s="5">
        <v>340</v>
      </c>
      <c r="J5" s="5">
        <v>340</v>
      </c>
      <c r="K5" s="5">
        <v>340</v>
      </c>
      <c r="L5" s="5">
        <v>380</v>
      </c>
      <c r="M5" s="5">
        <v>380</v>
      </c>
      <c r="N5" s="5">
        <v>340</v>
      </c>
    </row>
    <row r="6" spans="1:14">
      <c r="A6" s="3" t="s">
        <v>2</v>
      </c>
      <c r="B6" s="3" t="s">
        <v>38</v>
      </c>
      <c r="C6" s="5">
        <v>260</v>
      </c>
      <c r="D6" s="5">
        <v>260</v>
      </c>
      <c r="E6" s="5">
        <v>280</v>
      </c>
      <c r="F6" s="5">
        <v>280</v>
      </c>
      <c r="G6" s="5">
        <v>280</v>
      </c>
      <c r="H6" s="5">
        <v>260</v>
      </c>
      <c r="I6" s="5">
        <v>260</v>
      </c>
      <c r="J6" s="5">
        <v>260</v>
      </c>
      <c r="K6" s="5">
        <v>260</v>
      </c>
      <c r="L6" s="5">
        <v>300</v>
      </c>
      <c r="M6" s="5">
        <v>300</v>
      </c>
      <c r="N6" s="5">
        <v>260</v>
      </c>
    </row>
  </sheetData>
  <mergeCells count="1">
    <mergeCell ref="A1:N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6"/>
  <sheetViews>
    <sheetView workbookViewId="0"/>
  </sheetViews>
  <sheetFormatPr defaultRowHeight="15"/>
  <cols>
    <col min="1" max="1" width="16.7109375" customWidth="1"/>
    <col min="2" max="2" width="10.7109375" customWidth="1"/>
    <col min="3" max="14" width="12.7109375" style="5" customWidth="1"/>
  </cols>
  <sheetData>
    <row r="1" spans="1:14">
      <c r="A1" s="1" t="s">
        <v>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3" spans="1:14">
      <c r="A3" s="2" t="s">
        <v>14</v>
      </c>
      <c r="B3" s="2" t="s">
        <v>25</v>
      </c>
      <c r="C3" s="8">
        <f>EOMONTH('40_Parametres'!$B$4,0)</f>
        <v>0</v>
      </c>
      <c r="D3" s="8">
        <f>EOMONTH('40_Parametres'!$B$4,1)</f>
        <v>0</v>
      </c>
      <c r="E3" s="8">
        <f>EOMONTH('40_Parametres'!$B$4,2)</f>
        <v>0</v>
      </c>
      <c r="F3" s="8">
        <f>EOMONTH('40_Parametres'!$B$4,3)</f>
        <v>0</v>
      </c>
      <c r="G3" s="8">
        <f>EOMONTH('40_Parametres'!$B$4,4)</f>
        <v>0</v>
      </c>
      <c r="H3" s="8">
        <f>EOMONTH('40_Parametres'!$B$4,5)</f>
        <v>0</v>
      </c>
      <c r="I3" s="8">
        <f>EOMONTH('40_Parametres'!$B$4,6)</f>
        <v>0</v>
      </c>
      <c r="J3" s="8">
        <f>EOMONTH('40_Parametres'!$B$4,7)</f>
        <v>0</v>
      </c>
      <c r="K3" s="8">
        <f>EOMONTH('40_Parametres'!$B$4,8)</f>
        <v>0</v>
      </c>
      <c r="L3" s="8">
        <f>EOMONTH('40_Parametres'!$B$4,9)</f>
        <v>0</v>
      </c>
      <c r="M3" s="8">
        <f>EOMONTH('40_Parametres'!$B$4,10)</f>
        <v>0</v>
      </c>
      <c r="N3" s="8">
        <f>EOMONTH('40_Parametres'!$B$4,11)</f>
        <v>0</v>
      </c>
    </row>
    <row r="4" spans="1:14">
      <c r="A4" s="3" t="s">
        <v>0</v>
      </c>
      <c r="B4" s="3" t="s">
        <v>38</v>
      </c>
      <c r="C4" s="5">
        <v>450</v>
      </c>
      <c r="D4" s="5">
        <v>450</v>
      </c>
      <c r="E4" s="5">
        <v>450</v>
      </c>
      <c r="F4" s="5">
        <v>450</v>
      </c>
      <c r="G4" s="5">
        <v>450</v>
      </c>
      <c r="H4" s="5">
        <v>450</v>
      </c>
      <c r="I4" s="5">
        <v>450</v>
      </c>
      <c r="J4" s="5">
        <v>450</v>
      </c>
      <c r="K4" s="5">
        <v>450</v>
      </c>
      <c r="L4" s="5">
        <v>450</v>
      </c>
      <c r="M4" s="5">
        <v>450</v>
      </c>
      <c r="N4" s="5">
        <v>450</v>
      </c>
    </row>
    <row r="5" spans="1:14">
      <c r="A5" s="3" t="s">
        <v>1</v>
      </c>
      <c r="B5" s="3" t="s">
        <v>38</v>
      </c>
      <c r="C5" s="5">
        <v>300</v>
      </c>
      <c r="D5" s="5">
        <v>300</v>
      </c>
      <c r="E5" s="5">
        <v>300</v>
      </c>
      <c r="F5" s="5">
        <v>300</v>
      </c>
      <c r="G5" s="5">
        <v>300</v>
      </c>
      <c r="H5" s="5">
        <v>300</v>
      </c>
      <c r="I5" s="5">
        <v>300</v>
      </c>
      <c r="J5" s="5">
        <v>300</v>
      </c>
      <c r="K5" s="5">
        <v>300</v>
      </c>
      <c r="L5" s="5">
        <v>300</v>
      </c>
      <c r="M5" s="5">
        <v>300</v>
      </c>
      <c r="N5" s="5">
        <v>300</v>
      </c>
    </row>
    <row r="6" spans="1:14">
      <c r="A6" s="3" t="s">
        <v>2</v>
      </c>
      <c r="B6" s="3" t="s">
        <v>38</v>
      </c>
      <c r="C6" s="5">
        <v>220</v>
      </c>
      <c r="D6" s="5">
        <v>220</v>
      </c>
      <c r="E6" s="5">
        <v>220</v>
      </c>
      <c r="F6" s="5">
        <v>220</v>
      </c>
      <c r="G6" s="5">
        <v>220</v>
      </c>
      <c r="H6" s="5">
        <v>220</v>
      </c>
      <c r="I6" s="5">
        <v>220</v>
      </c>
      <c r="J6" s="5">
        <v>220</v>
      </c>
      <c r="K6" s="5">
        <v>220</v>
      </c>
      <c r="L6" s="5">
        <v>220</v>
      </c>
      <c r="M6" s="5">
        <v>220</v>
      </c>
      <c r="N6" s="5">
        <v>220</v>
      </c>
    </row>
  </sheetData>
  <mergeCells count="1">
    <mergeCell ref="A1:N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23"/>
  <sheetViews>
    <sheetView workbookViewId="0"/>
  </sheetViews>
  <sheetFormatPr defaultRowHeight="15"/>
  <cols>
    <col min="1" max="1" width="16.7109375" customWidth="1"/>
    <col min="2" max="13" width="12.7109375" style="5" customWidth="1"/>
  </cols>
  <sheetData>
    <row r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3" spans="1:14">
      <c r="A3" s="4" t="s">
        <v>41</v>
      </c>
    </row>
    <row r="4" spans="1:14">
      <c r="A4" s="2" t="s">
        <v>14</v>
      </c>
      <c r="B4" s="2" t="s">
        <v>42</v>
      </c>
    </row>
    <row r="5" spans="1:14">
      <c r="A5" s="3" t="s">
        <v>0</v>
      </c>
      <c r="B5" s="7">
        <v>0.1</v>
      </c>
    </row>
    <row r="6" spans="1:14">
      <c r="A6" s="3" t="s">
        <v>1</v>
      </c>
      <c r="B6" s="7">
        <v>0.1</v>
      </c>
    </row>
    <row r="7" spans="1:14">
      <c r="A7" s="3" t="s">
        <v>2</v>
      </c>
      <c r="B7" s="7">
        <v>0.1</v>
      </c>
    </row>
    <row r="8" spans="1:14">
      <c r="A8" s="4" t="s">
        <v>43</v>
      </c>
    </row>
    <row r="9" spans="1:14">
      <c r="A9" s="2" t="s">
        <v>14</v>
      </c>
      <c r="B9" s="2" t="s">
        <v>26</v>
      </c>
      <c r="C9" s="8">
        <f>EOMONTH('40_Parametres'!$B$4,0)</f>
        <v>0</v>
      </c>
      <c r="D9" s="8">
        <f>EOMONTH('40_Parametres'!$B$4,1)</f>
        <v>0</v>
      </c>
      <c r="E9" s="8">
        <f>EOMONTH('40_Parametres'!$B$4,2)</f>
        <v>0</v>
      </c>
      <c r="F9" s="8">
        <f>EOMONTH('40_Parametres'!$B$4,3)</f>
        <v>0</v>
      </c>
      <c r="G9" s="8">
        <f>EOMONTH('40_Parametres'!$B$4,4)</f>
        <v>0</v>
      </c>
      <c r="H9" s="8">
        <f>EOMONTH('40_Parametres'!$B$4,5)</f>
        <v>0</v>
      </c>
      <c r="I9" s="8">
        <f>EOMONTH('40_Parametres'!$B$4,6)</f>
        <v>0</v>
      </c>
      <c r="J9" s="8">
        <f>EOMONTH('40_Parametres'!$B$4,7)</f>
        <v>0</v>
      </c>
      <c r="K9" s="8">
        <f>EOMONTH('40_Parametres'!$B$4,8)</f>
        <v>0</v>
      </c>
      <c r="L9" s="8">
        <f>EOMONTH('40_Parametres'!$B$4,9)</f>
        <v>0</v>
      </c>
      <c r="M9" s="8">
        <f>EOMONTH('40_Parametres'!$B$4,10)</f>
        <v>0</v>
      </c>
      <c r="N9" s="8">
        <f>EOMONTH('40_Parametres'!$B$4,11)</f>
        <v>0</v>
      </c>
    </row>
    <row r="10" spans="1:14">
      <c r="A10" s="3" t="s">
        <v>0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</row>
    <row r="11" spans="1:14">
      <c r="A11" s="3" t="s">
        <v>1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</row>
    <row r="12" spans="1:14">
      <c r="A12" s="3" t="s">
        <v>2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</row>
    <row r="14" spans="1:14">
      <c r="A14" s="4" t="s">
        <v>44</v>
      </c>
    </row>
    <row r="15" spans="1:14">
      <c r="A15" s="2" t="s">
        <v>14</v>
      </c>
      <c r="B15" s="2" t="s">
        <v>42</v>
      </c>
    </row>
    <row r="16" spans="1:14">
      <c r="A16" s="3" t="s">
        <v>0</v>
      </c>
      <c r="B16" s="7">
        <v>0</v>
      </c>
    </row>
    <row r="17" spans="1:14">
      <c r="A17" s="3" t="s">
        <v>1</v>
      </c>
      <c r="B17" s="7">
        <v>0</v>
      </c>
    </row>
    <row r="18" spans="1:14">
      <c r="A18" s="3" t="s">
        <v>2</v>
      </c>
      <c r="B18" s="7">
        <v>0</v>
      </c>
    </row>
    <row r="19" spans="1:14">
      <c r="A19" s="4" t="s">
        <v>45</v>
      </c>
    </row>
    <row r="20" spans="1:14">
      <c r="A20" s="2" t="s">
        <v>14</v>
      </c>
      <c r="B20" s="2" t="s">
        <v>26</v>
      </c>
      <c r="C20" s="8">
        <f>EOMONTH('40_Parametres'!$B$4,0)</f>
        <v>0</v>
      </c>
      <c r="D20" s="8">
        <f>EOMONTH('40_Parametres'!$B$4,1)</f>
        <v>0</v>
      </c>
      <c r="E20" s="8">
        <f>EOMONTH('40_Parametres'!$B$4,2)</f>
        <v>0</v>
      </c>
      <c r="F20" s="8">
        <f>EOMONTH('40_Parametres'!$B$4,3)</f>
        <v>0</v>
      </c>
      <c r="G20" s="8">
        <f>EOMONTH('40_Parametres'!$B$4,4)</f>
        <v>0</v>
      </c>
      <c r="H20" s="8">
        <f>EOMONTH('40_Parametres'!$B$4,5)</f>
        <v>0</v>
      </c>
      <c r="I20" s="8">
        <f>EOMONTH('40_Parametres'!$B$4,6)</f>
        <v>0</v>
      </c>
      <c r="J20" s="8">
        <f>EOMONTH('40_Parametres'!$B$4,7)</f>
        <v>0</v>
      </c>
      <c r="K20" s="8">
        <f>EOMONTH('40_Parametres'!$B$4,8)</f>
        <v>0</v>
      </c>
      <c r="L20" s="8">
        <f>EOMONTH('40_Parametres'!$B$4,9)</f>
        <v>0</v>
      </c>
      <c r="M20" s="8">
        <f>EOMONTH('40_Parametres'!$B$4,10)</f>
        <v>0</v>
      </c>
      <c r="N20" s="8">
        <f>EOMONTH('40_Parametres'!$B$4,11)</f>
        <v>0</v>
      </c>
    </row>
    <row r="21" spans="1:14">
      <c r="A21" s="3" t="s">
        <v>0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</row>
    <row r="22" spans="1:14">
      <c r="A22" s="3" t="s">
        <v>1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</row>
    <row r="23" spans="1:14">
      <c r="A23" s="3" t="s">
        <v>2</v>
      </c>
      <c r="B23" s="5">
        <v>0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</row>
  </sheetData>
  <mergeCells count="1">
    <mergeCell ref="A1:N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52"/>
  <sheetViews>
    <sheetView workbookViewId="0"/>
  </sheetViews>
  <sheetFormatPr defaultRowHeight="15"/>
  <cols>
    <col min="1" max="1" width="16.7109375" customWidth="1"/>
    <col min="2" max="2" width="28.7109375" customWidth="1"/>
    <col min="3" max="14" width="12.7109375" style="5" customWidth="1"/>
  </cols>
  <sheetData>
    <row r="1" spans="1:17">
      <c r="A1" s="1" t="s">
        <v>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3" spans="1:17">
      <c r="A3" s="2" t="s">
        <v>14</v>
      </c>
      <c r="B3" s="2" t="s">
        <v>47</v>
      </c>
      <c r="C3" s="8">
        <f>EOMONTH('40_Parametres'!$B$4,0)</f>
        <v>0</v>
      </c>
      <c r="D3" s="8">
        <f>EOMONTH('40_Parametres'!$B$4,1)</f>
        <v>0</v>
      </c>
      <c r="E3" s="8">
        <f>EOMONTH('40_Parametres'!$B$4,2)</f>
        <v>0</v>
      </c>
      <c r="F3" s="8">
        <f>EOMONTH('40_Parametres'!$B$4,3)</f>
        <v>0</v>
      </c>
      <c r="G3" s="8">
        <f>EOMONTH('40_Parametres'!$B$4,4)</f>
        <v>0</v>
      </c>
      <c r="H3" s="8">
        <f>EOMONTH('40_Parametres'!$B$4,5)</f>
        <v>0</v>
      </c>
      <c r="I3" s="8">
        <f>EOMONTH('40_Parametres'!$B$4,6)</f>
        <v>0</v>
      </c>
      <c r="J3" s="8">
        <f>EOMONTH('40_Parametres'!$B$4,7)</f>
        <v>0</v>
      </c>
      <c r="K3" s="8">
        <f>EOMONTH('40_Parametres'!$B$4,8)</f>
        <v>0</v>
      </c>
      <c r="L3" s="8">
        <f>EOMONTH('40_Parametres'!$B$4,9)</f>
        <v>0</v>
      </c>
      <c r="M3" s="8">
        <f>EOMONTH('40_Parametres'!$B$4,10)</f>
        <v>0</v>
      </c>
      <c r="N3" s="8">
        <f>EOMONTH('40_Parametres'!$B$4,11)</f>
        <v>0</v>
      </c>
    </row>
    <row r="4" spans="1:17">
      <c r="A4" s="9" t="s">
        <v>0</v>
      </c>
      <c r="B4" s="9"/>
    </row>
    <row r="5" spans="1:17">
      <c r="B5" s="3" t="s">
        <v>48</v>
      </c>
      <c r="C5" s="5">
        <f>INDEX('40_Parametres'!$B$11:$B$13,MATCH("FAM_A",'40_Parametres'!$A$11:$A$13,0))</f>
        <v>0</v>
      </c>
      <c r="D5" s="5">
        <f>MAX(C11,0)</f>
        <v>0</v>
      </c>
      <c r="E5" s="5">
        <f>MAX(D11,0)</f>
        <v>0</v>
      </c>
      <c r="F5" s="5">
        <f>MAX(E11,0)</f>
        <v>0</v>
      </c>
      <c r="G5" s="5">
        <f>MAX(F11,0)</f>
        <v>0</v>
      </c>
      <c r="H5" s="5">
        <f>MAX(G11,0)</f>
        <v>0</v>
      </c>
      <c r="I5" s="5">
        <f>MAX(H11,0)</f>
        <v>0</v>
      </c>
      <c r="J5" s="5">
        <f>MAX(I11,0)</f>
        <v>0</v>
      </c>
      <c r="K5" s="5">
        <f>MAX(J11,0)</f>
        <v>0</v>
      </c>
      <c r="L5" s="5">
        <f>MAX(K11,0)</f>
        <v>0</v>
      </c>
      <c r="M5" s="5">
        <f>MAX(L11,0)</f>
        <v>0</v>
      </c>
      <c r="N5" s="5">
        <f>MAX(M11,0)</f>
        <v>0</v>
      </c>
    </row>
    <row r="6" spans="1:17">
      <c r="B6" s="3" t="s">
        <v>49</v>
      </c>
      <c r="C6" s="5">
        <f>INDEX('10_Demande'!C$4:C$6,MATCH("FAM_A",'10_Demande'!$A$4:$A$6,0))</f>
        <v>0</v>
      </c>
      <c r="D6" s="5">
        <f>INDEX('10_Demande'!D$4:D$6,MATCH("FAM_A",'10_Demande'!$A$4:$A$6,0))</f>
        <v>0</v>
      </c>
      <c r="E6" s="5">
        <f>INDEX('10_Demande'!E$4:E$6,MATCH("FAM_A",'10_Demande'!$A$4:$A$6,0))</f>
        <v>0</v>
      </c>
      <c r="F6" s="5">
        <f>INDEX('10_Demande'!F$4:F$6,MATCH("FAM_A",'10_Demande'!$A$4:$A$6,0))</f>
        <v>0</v>
      </c>
      <c r="G6" s="5">
        <f>INDEX('10_Demande'!G$4:G$6,MATCH("FAM_A",'10_Demande'!$A$4:$A$6,0))</f>
        <v>0</v>
      </c>
      <c r="H6" s="5">
        <f>INDEX('10_Demande'!H$4:H$6,MATCH("FAM_A",'10_Demande'!$A$4:$A$6,0))</f>
        <v>0</v>
      </c>
      <c r="I6" s="5">
        <f>INDEX('10_Demande'!I$4:I$6,MATCH("FAM_A",'10_Demande'!$A$4:$A$6,0))</f>
        <v>0</v>
      </c>
      <c r="J6" s="5">
        <f>INDEX('10_Demande'!J$4:J$6,MATCH("FAM_A",'10_Demande'!$A$4:$A$6,0))</f>
        <v>0</v>
      </c>
      <c r="K6" s="5">
        <f>INDEX('10_Demande'!K$4:K$6,MATCH("FAM_A",'10_Demande'!$A$4:$A$6,0))</f>
        <v>0</v>
      </c>
      <c r="L6" s="5">
        <f>INDEX('10_Demande'!L$4:L$6,MATCH("FAM_A",'10_Demande'!$A$4:$A$6,0))</f>
        <v>0</v>
      </c>
      <c r="M6" s="5">
        <f>INDEX('10_Demande'!M$4:M$6,MATCH("FAM_A",'10_Demande'!$A$4:$A$6,0))</f>
        <v>0</v>
      </c>
      <c r="N6" s="5">
        <f>INDEX('10_Demande'!N$4:N$6,MATCH("FAM_A",'10_Demande'!$A$4:$A$6,0))</f>
        <v>0</v>
      </c>
    </row>
    <row r="7" spans="1:17">
      <c r="B7" s="3" t="s">
        <v>50</v>
      </c>
      <c r="C7" s="5">
        <f>INDEX('30_Capacite'!C$4:C$6,MATCH("FAM_A",'30_Capacite'!$A$4:$A$6,0))</f>
        <v>0</v>
      </c>
      <c r="D7" s="5">
        <f>INDEX('30_Capacite'!D$4:D$6,MATCH("FAM_A",'30_Capacite'!$A$4:$A$6,0))</f>
        <v>0</v>
      </c>
      <c r="E7" s="5">
        <f>INDEX('30_Capacite'!E$4:E$6,MATCH("FAM_A",'30_Capacite'!$A$4:$A$6,0))</f>
        <v>0</v>
      </c>
      <c r="F7" s="5">
        <f>INDEX('30_Capacite'!F$4:F$6,MATCH("FAM_A",'30_Capacite'!$A$4:$A$6,0))</f>
        <v>0</v>
      </c>
      <c r="G7" s="5">
        <f>INDEX('30_Capacite'!G$4:G$6,MATCH("FAM_A",'30_Capacite'!$A$4:$A$6,0))</f>
        <v>0</v>
      </c>
      <c r="H7" s="5">
        <f>INDEX('30_Capacite'!H$4:H$6,MATCH("FAM_A",'30_Capacite'!$A$4:$A$6,0))</f>
        <v>0</v>
      </c>
      <c r="I7" s="5">
        <f>INDEX('30_Capacite'!I$4:I$6,MATCH("FAM_A",'30_Capacite'!$A$4:$A$6,0))</f>
        <v>0</v>
      </c>
      <c r="J7" s="5">
        <f>INDEX('30_Capacite'!J$4:J$6,MATCH("FAM_A",'30_Capacite'!$A$4:$A$6,0))</f>
        <v>0</v>
      </c>
      <c r="K7" s="5">
        <f>INDEX('30_Capacite'!K$4:K$6,MATCH("FAM_A",'30_Capacite'!$A$4:$A$6,0))</f>
        <v>0</v>
      </c>
      <c r="L7" s="5">
        <f>INDEX('30_Capacite'!L$4:L$6,MATCH("FAM_A",'30_Capacite'!$A$4:$A$6,0))</f>
        <v>0</v>
      </c>
      <c r="M7" s="5">
        <f>INDEX('30_Capacite'!M$4:M$6,MATCH("FAM_A",'30_Capacite'!$A$4:$A$6,0))</f>
        <v>0</v>
      </c>
      <c r="N7" s="5">
        <f>INDEX('30_Capacite'!N$4:N$6,MATCH("FAM_A",'30_Capacite'!$A$4:$A$6,0))</f>
        <v>0</v>
      </c>
    </row>
    <row r="8" spans="1:17">
      <c r="B8" s="3" t="s">
        <v>51</v>
      </c>
      <c r="C8" s="5">
        <f>INDEX('50_Scenarios'!$B$5:$B$7,MATCH("FAM_A",'50_Scenarios'!$A$5:$A$7,0)) * B7</f>
        <v>0</v>
      </c>
      <c r="D8" s="5">
        <f>INDEX('50_Scenarios'!$B$5:$B$7,MATCH("FAM_A",'50_Scenarios'!$A$5:$A$7,0)) * C7</f>
        <v>0</v>
      </c>
      <c r="E8" s="5">
        <f>INDEX('50_Scenarios'!$B$5:$B$7,MATCH("FAM_A",'50_Scenarios'!$A$5:$A$7,0)) * D7</f>
        <v>0</v>
      </c>
      <c r="F8" s="5">
        <f>INDEX('50_Scenarios'!$B$5:$B$7,MATCH("FAM_A",'50_Scenarios'!$A$5:$A$7,0)) * E7</f>
        <v>0</v>
      </c>
      <c r="G8" s="5">
        <f>INDEX('50_Scenarios'!$B$5:$B$7,MATCH("FAM_A",'50_Scenarios'!$A$5:$A$7,0)) * F7</f>
        <v>0</v>
      </c>
      <c r="H8" s="5">
        <f>INDEX('50_Scenarios'!$B$5:$B$7,MATCH("FAM_A",'50_Scenarios'!$A$5:$A$7,0)) * G7</f>
        <v>0</v>
      </c>
      <c r="I8" s="5">
        <f>INDEX('50_Scenarios'!$B$5:$B$7,MATCH("FAM_A",'50_Scenarios'!$A$5:$A$7,0)) * H7</f>
        <v>0</v>
      </c>
      <c r="J8" s="5">
        <f>INDEX('50_Scenarios'!$B$5:$B$7,MATCH("FAM_A",'50_Scenarios'!$A$5:$A$7,0)) * I7</f>
        <v>0</v>
      </c>
      <c r="K8" s="5">
        <f>INDEX('50_Scenarios'!$B$5:$B$7,MATCH("FAM_A",'50_Scenarios'!$A$5:$A$7,0)) * J7</f>
        <v>0</v>
      </c>
      <c r="L8" s="5">
        <f>INDEX('50_Scenarios'!$B$5:$B$7,MATCH("FAM_A",'50_Scenarios'!$A$5:$A$7,0)) * K7</f>
        <v>0</v>
      </c>
      <c r="M8" s="5">
        <f>INDEX('50_Scenarios'!$B$5:$B$7,MATCH("FAM_A",'50_Scenarios'!$A$5:$A$7,0)) * L7</f>
        <v>0</v>
      </c>
      <c r="N8" s="5">
        <f>INDEX('50_Scenarios'!$B$5:$B$7,MATCH("FAM_A",'50_Scenarios'!$A$5:$A$7,0)) * M7</f>
        <v>0</v>
      </c>
    </row>
    <row r="9" spans="1:17">
      <c r="B9" s="3" t="s">
        <v>52</v>
      </c>
      <c r="C9" s="5">
        <f>INDEX('50_Scenarios'!B$10:B$12,MATCH("FAM_A",'50_Scenarios'!$A$10:$A$12,0))</f>
        <v>0</v>
      </c>
      <c r="D9" s="5">
        <f>INDEX('50_Scenarios'!C$10:C$12,MATCH("FAM_A",'50_Scenarios'!$A$10:$A$12,0))</f>
        <v>0</v>
      </c>
      <c r="E9" s="5">
        <f>INDEX('50_Scenarios'!D$10:D$12,MATCH("FAM_A",'50_Scenarios'!$A$10:$A$12,0))</f>
        <v>0</v>
      </c>
      <c r="F9" s="5">
        <f>INDEX('50_Scenarios'!E$10:E$12,MATCH("FAM_A",'50_Scenarios'!$A$10:$A$12,0))</f>
        <v>0</v>
      </c>
      <c r="G9" s="5">
        <f>INDEX('50_Scenarios'!F$10:F$12,MATCH("FAM_A",'50_Scenarios'!$A$10:$A$12,0))</f>
        <v>0</v>
      </c>
      <c r="H9" s="5">
        <f>INDEX('50_Scenarios'!G$10:G$12,MATCH("FAM_A",'50_Scenarios'!$A$10:$A$12,0))</f>
        <v>0</v>
      </c>
      <c r="I9" s="5">
        <f>INDEX('50_Scenarios'!H$10:H$12,MATCH("FAM_A",'50_Scenarios'!$A$10:$A$12,0))</f>
        <v>0</v>
      </c>
      <c r="J9" s="5">
        <f>INDEX('50_Scenarios'!I$10:I$12,MATCH("FAM_A",'50_Scenarios'!$A$10:$A$12,0))</f>
        <v>0</v>
      </c>
      <c r="K9" s="5">
        <f>INDEX('50_Scenarios'!J$10:J$12,MATCH("FAM_A",'50_Scenarios'!$A$10:$A$12,0))</f>
        <v>0</v>
      </c>
      <c r="L9" s="5">
        <f>INDEX('50_Scenarios'!K$10:K$12,MATCH("FAM_A",'50_Scenarios'!$A$10:$A$12,0))</f>
        <v>0</v>
      </c>
      <c r="M9" s="5">
        <f>INDEX('50_Scenarios'!L$10:L$12,MATCH("FAM_A",'50_Scenarios'!$A$10:$A$12,0))</f>
        <v>0</v>
      </c>
      <c r="N9" s="5">
        <f>INDEX('50_Scenarios'!M$10:M$12,MATCH("FAM_A",'50_Scenarios'!$A$10:$A$12,0))</f>
        <v>0</v>
      </c>
    </row>
    <row r="10" spans="1:17">
      <c r="B10" s="3" t="s">
        <v>53</v>
      </c>
      <c r="C10" s="5">
        <f>C7+C8+C9</f>
        <v>0</v>
      </c>
      <c r="D10" s="5">
        <f>D7+D8+D9</f>
        <v>0</v>
      </c>
      <c r="E10" s="5">
        <f>E7+E8+E9</f>
        <v>0</v>
      </c>
      <c r="F10" s="5">
        <f>F7+F8+F9</f>
        <v>0</v>
      </c>
      <c r="G10" s="5">
        <f>G7+G8+G9</f>
        <v>0</v>
      </c>
      <c r="H10" s="5">
        <f>H7+H8+H9</f>
        <v>0</v>
      </c>
      <c r="I10" s="5">
        <f>I7+I8+I9</f>
        <v>0</v>
      </c>
      <c r="J10" s="5">
        <f>J7+J8+J9</f>
        <v>0</v>
      </c>
      <c r="K10" s="5">
        <f>K7+K8+K9</f>
        <v>0</v>
      </c>
      <c r="L10" s="5">
        <f>L7+L8+L9</f>
        <v>0</v>
      </c>
      <c r="M10" s="5">
        <f>M7+M8+M9</f>
        <v>0</v>
      </c>
      <c r="N10" s="5">
        <f>N7+N8+N9</f>
        <v>0</v>
      </c>
    </row>
    <row r="11" spans="1:17">
      <c r="B11" s="3" t="s">
        <v>54</v>
      </c>
      <c r="C11" s="5">
        <f>C5+C10-C7</f>
        <v>0</v>
      </c>
      <c r="D11" s="5">
        <f>D5+D10-D7</f>
        <v>0</v>
      </c>
      <c r="E11" s="5">
        <f>E5+E10-E7</f>
        <v>0</v>
      </c>
      <c r="F11" s="5">
        <f>F5+F10-F7</f>
        <v>0</v>
      </c>
      <c r="G11" s="5">
        <f>G5+G10-G7</f>
        <v>0</v>
      </c>
      <c r="H11" s="5">
        <f>H5+H10-H7</f>
        <v>0</v>
      </c>
      <c r="I11" s="5">
        <f>I5+I10-I7</f>
        <v>0</v>
      </c>
      <c r="J11" s="5">
        <f>J5+J10-J7</f>
        <v>0</v>
      </c>
      <c r="K11" s="5">
        <f>K5+K10-K7</f>
        <v>0</v>
      </c>
      <c r="L11" s="5">
        <f>L5+L10-L7</f>
        <v>0</v>
      </c>
      <c r="M11" s="5">
        <f>M5+M10-M7</f>
        <v>0</v>
      </c>
      <c r="N11" s="5">
        <f>N5+N10-N7</f>
        <v>0</v>
      </c>
    </row>
    <row r="12" spans="1:17">
      <c r="B12" s="3" t="s">
        <v>55</v>
      </c>
      <c r="C12" s="5">
        <f>IF(C11&lt;0,-C11,0)</f>
        <v>0</v>
      </c>
      <c r="D12" s="5">
        <f>IF(D11&lt;0,-D11,0)</f>
        <v>0</v>
      </c>
      <c r="E12" s="5">
        <f>IF(E11&lt;0,-E11,0)</f>
        <v>0</v>
      </c>
      <c r="F12" s="5">
        <f>IF(F11&lt;0,-F11,0)</f>
        <v>0</v>
      </c>
      <c r="G12" s="5">
        <f>IF(G11&lt;0,-G11,0)</f>
        <v>0</v>
      </c>
      <c r="H12" s="5">
        <f>IF(H11&lt;0,-H11,0)</f>
        <v>0</v>
      </c>
      <c r="I12" s="5">
        <f>IF(I11&lt;0,-I11,0)</f>
        <v>0</v>
      </c>
      <c r="J12" s="5">
        <f>IF(J11&lt;0,-J11,0)</f>
        <v>0</v>
      </c>
      <c r="K12" s="5">
        <f>IF(K11&lt;0,-K11,0)</f>
        <v>0</v>
      </c>
      <c r="L12" s="5">
        <f>IF(L11&lt;0,-L11,0)</f>
        <v>0</v>
      </c>
      <c r="M12" s="5">
        <f>IF(M11&lt;0,-M11,0)</f>
        <v>0</v>
      </c>
      <c r="N12" s="5">
        <f>IF(N11&lt;0,-N11,0)</f>
        <v>0</v>
      </c>
    </row>
    <row r="13" spans="1:17">
      <c r="B13" s="3" t="s">
        <v>56</v>
      </c>
      <c r="C13" s="5">
        <f>C8-C12</f>
        <v>0</v>
      </c>
      <c r="D13" s="5">
        <f>D8-D12</f>
        <v>0</v>
      </c>
      <c r="E13" s="5">
        <f>E8-E12</f>
        <v>0</v>
      </c>
      <c r="F13" s="5">
        <f>F8-F12</f>
        <v>0</v>
      </c>
      <c r="G13" s="5">
        <f>G8-G12</f>
        <v>0</v>
      </c>
      <c r="H13" s="5">
        <f>H8-H12</f>
        <v>0</v>
      </c>
      <c r="I13" s="5">
        <f>I8-I12</f>
        <v>0</v>
      </c>
      <c r="J13" s="5">
        <f>J8-J12</f>
        <v>0</v>
      </c>
      <c r="K13" s="5">
        <f>K8-K12</f>
        <v>0</v>
      </c>
      <c r="L13" s="5">
        <f>L8-L12</f>
        <v>0</v>
      </c>
      <c r="M13" s="5">
        <f>M8-M12</f>
        <v>0</v>
      </c>
      <c r="N13" s="5">
        <f>N8-N12</f>
        <v>0</v>
      </c>
    </row>
    <row r="14" spans="1:17">
      <c r="B14" s="3" t="s">
        <v>57</v>
      </c>
      <c r="C14" s="7">
        <f>IF(C7=0,1,MAX(0,MIN(1,C13/C7)))</f>
        <v>0</v>
      </c>
      <c r="D14" s="7">
        <f>IF(D7=0,1,MAX(0,MIN(1,D13/D7)))</f>
        <v>0</v>
      </c>
      <c r="E14" s="7">
        <f>IF(E7=0,1,MAX(0,MIN(1,E13/E7)))</f>
        <v>0</v>
      </c>
      <c r="F14" s="7">
        <f>IF(F7=0,1,MAX(0,MIN(1,F13/F7)))</f>
        <v>0</v>
      </c>
      <c r="G14" s="7">
        <f>IF(G7=0,1,MAX(0,MIN(1,G13/G7)))</f>
        <v>0</v>
      </c>
      <c r="H14" s="7">
        <f>IF(H7=0,1,MAX(0,MIN(1,H13/H7)))</f>
        <v>0</v>
      </c>
      <c r="I14" s="7">
        <f>IF(I7=0,1,MAX(0,MIN(1,I13/I7)))</f>
        <v>0</v>
      </c>
      <c r="J14" s="7">
        <f>IF(J7=0,1,MAX(0,MIN(1,J13/J7)))</f>
        <v>0</v>
      </c>
      <c r="K14" s="7">
        <f>IF(K7=0,1,MAX(0,MIN(1,K13/K7)))</f>
        <v>0</v>
      </c>
      <c r="L14" s="7">
        <f>IF(L7=0,1,MAX(0,MIN(1,L13/L7)))</f>
        <v>0</v>
      </c>
      <c r="M14" s="7">
        <f>IF(M7=0,1,MAX(0,MIN(1,M13/M7)))</f>
        <v>0</v>
      </c>
      <c r="N14" s="7">
        <f>IF(N7=0,1,MAX(0,MIN(1,N13/N7)))</f>
        <v>0</v>
      </c>
    </row>
    <row r="15" spans="1:17">
      <c r="B15" s="3" t="s">
        <v>58</v>
      </c>
      <c r="C15" s="5">
        <f>C9-INDEX('40_Parametres'!$C$11:$C$13,MATCH("FAM_A",'40_Parametres'!$A$11:$A$13,0))</f>
        <v>0</v>
      </c>
      <c r="D15" s="5">
        <f>D9-INDEX('40_Parametres'!$C$11:$C$13,MATCH("FAM_A",'40_Parametres'!$A$11:$A$13,0))</f>
        <v>0</v>
      </c>
      <c r="E15" s="5">
        <f>E9-INDEX('40_Parametres'!$C$11:$C$13,MATCH("FAM_A",'40_Parametres'!$A$11:$A$13,0))</f>
        <v>0</v>
      </c>
      <c r="F15" s="5">
        <f>F9-INDEX('40_Parametres'!$C$11:$C$13,MATCH("FAM_A",'40_Parametres'!$A$11:$A$13,0))</f>
        <v>0</v>
      </c>
      <c r="G15" s="5">
        <f>G9-INDEX('40_Parametres'!$C$11:$C$13,MATCH("FAM_A",'40_Parametres'!$A$11:$A$13,0))</f>
        <v>0</v>
      </c>
      <c r="H15" s="5">
        <f>H9-INDEX('40_Parametres'!$C$11:$C$13,MATCH("FAM_A",'40_Parametres'!$A$11:$A$13,0))</f>
        <v>0</v>
      </c>
      <c r="I15" s="5">
        <f>I9-INDEX('40_Parametres'!$C$11:$C$13,MATCH("FAM_A",'40_Parametres'!$A$11:$A$13,0))</f>
        <v>0</v>
      </c>
      <c r="J15" s="5">
        <f>J9-INDEX('40_Parametres'!$C$11:$C$13,MATCH("FAM_A",'40_Parametres'!$A$11:$A$13,0))</f>
        <v>0</v>
      </c>
      <c r="K15" s="5">
        <f>K9-INDEX('40_Parametres'!$C$11:$C$13,MATCH("FAM_A",'40_Parametres'!$A$11:$A$13,0))</f>
        <v>0</v>
      </c>
      <c r="L15" s="5">
        <f>L9-INDEX('40_Parametres'!$C$11:$C$13,MATCH("FAM_A",'40_Parametres'!$A$11:$A$13,0))</f>
        <v>0</v>
      </c>
      <c r="M15" s="5">
        <f>M9-INDEX('40_Parametres'!$C$11:$C$13,MATCH("FAM_A",'40_Parametres'!$A$11:$A$13,0))</f>
        <v>0</v>
      </c>
      <c r="N15" s="5">
        <f>N9-INDEX('40_Parametres'!$C$11:$C$13,MATCH("FAM_A",'40_Parametres'!$A$11:$A$13,0))</f>
        <v>0</v>
      </c>
    </row>
    <row r="16" spans="1:17">
      <c r="B16" s="3" t="s">
        <v>59</v>
      </c>
      <c r="C16" s="6">
        <f>INDEX('60_Budget'!$B$4:$B$6,MATCH("FAM_A",'60_Budget'!$A$4:$A$6,0)) * C13</f>
        <v>0</v>
      </c>
      <c r="D16" s="6">
        <f>INDEX('60_Budget'!$B$4:$B$6,MATCH("FAM_A",'60_Budget'!$A$4:$A$6,0)) * D13</f>
        <v>0</v>
      </c>
      <c r="E16" s="6">
        <f>INDEX('60_Budget'!$B$4:$B$6,MATCH("FAM_A",'60_Budget'!$A$4:$A$6,0)) * E13</f>
        <v>0</v>
      </c>
      <c r="F16" s="6">
        <f>INDEX('60_Budget'!$B$4:$B$6,MATCH("FAM_A",'60_Budget'!$A$4:$A$6,0)) * F13</f>
        <v>0</v>
      </c>
      <c r="G16" s="6">
        <f>INDEX('60_Budget'!$B$4:$B$6,MATCH("FAM_A",'60_Budget'!$A$4:$A$6,0)) * G13</f>
        <v>0</v>
      </c>
      <c r="H16" s="6">
        <f>INDEX('60_Budget'!$B$4:$B$6,MATCH("FAM_A",'60_Budget'!$A$4:$A$6,0)) * H13</f>
        <v>0</v>
      </c>
      <c r="I16" s="6">
        <f>INDEX('60_Budget'!$B$4:$B$6,MATCH("FAM_A",'60_Budget'!$A$4:$A$6,0)) * I13</f>
        <v>0</v>
      </c>
      <c r="J16" s="6">
        <f>INDEX('60_Budget'!$B$4:$B$6,MATCH("FAM_A",'60_Budget'!$A$4:$A$6,0)) * J13</f>
        <v>0</v>
      </c>
      <c r="K16" s="6">
        <f>INDEX('60_Budget'!$B$4:$B$6,MATCH("FAM_A",'60_Budget'!$A$4:$A$6,0)) * K13</f>
        <v>0</v>
      </c>
      <c r="L16" s="6">
        <f>INDEX('60_Budget'!$B$4:$B$6,MATCH("FAM_A",'60_Budget'!$A$4:$A$6,0)) * L13</f>
        <v>0</v>
      </c>
      <c r="M16" s="6">
        <f>INDEX('60_Budget'!$B$4:$B$6,MATCH("FAM_A",'60_Budget'!$A$4:$A$6,0)) * M13</f>
        <v>0</v>
      </c>
      <c r="N16" s="6">
        <f>INDEX('60_Budget'!$B$4:$B$6,MATCH("FAM_A",'60_Budget'!$A$4:$A$6,0)) * N13</f>
        <v>0</v>
      </c>
    </row>
    <row r="17" spans="1:14">
      <c r="B17" s="3" t="s">
        <v>60</v>
      </c>
      <c r="C17" s="6">
        <f>(C16 - INDEX('60_Budget'!$C$4:$C$6,MATCH("FAM_A",'60_Budget'!$A$4:$A$6,0)) * C13) - INDEX('60_Budget'!$D$4:$D$6,MATCH("FAM_A",'60_Budget'!$A$4:$A$6,0))</f>
        <v>0</v>
      </c>
      <c r="D17" s="6">
        <f>(D16 - INDEX('60_Budget'!$C$4:$C$6,MATCH("FAM_A",'60_Budget'!$A$4:$A$6,0)) * D13) - INDEX('60_Budget'!$D$4:$D$6,MATCH("FAM_A",'60_Budget'!$A$4:$A$6,0))</f>
        <v>0</v>
      </c>
      <c r="E17" s="6">
        <f>(E16 - INDEX('60_Budget'!$C$4:$C$6,MATCH("FAM_A",'60_Budget'!$A$4:$A$6,0)) * E13) - INDEX('60_Budget'!$D$4:$D$6,MATCH("FAM_A",'60_Budget'!$A$4:$A$6,0))</f>
        <v>0</v>
      </c>
      <c r="F17" s="6">
        <f>(F16 - INDEX('60_Budget'!$C$4:$C$6,MATCH("FAM_A",'60_Budget'!$A$4:$A$6,0)) * F13) - INDEX('60_Budget'!$D$4:$D$6,MATCH("FAM_A",'60_Budget'!$A$4:$A$6,0))</f>
        <v>0</v>
      </c>
      <c r="G17" s="6">
        <f>(G16 - INDEX('60_Budget'!$C$4:$C$6,MATCH("FAM_A",'60_Budget'!$A$4:$A$6,0)) * G13) - INDEX('60_Budget'!$D$4:$D$6,MATCH("FAM_A",'60_Budget'!$A$4:$A$6,0))</f>
        <v>0</v>
      </c>
      <c r="H17" s="6">
        <f>(H16 - INDEX('60_Budget'!$C$4:$C$6,MATCH("FAM_A",'60_Budget'!$A$4:$A$6,0)) * H13) - INDEX('60_Budget'!$D$4:$D$6,MATCH("FAM_A",'60_Budget'!$A$4:$A$6,0))</f>
        <v>0</v>
      </c>
      <c r="I17" s="6">
        <f>(I16 - INDEX('60_Budget'!$C$4:$C$6,MATCH("FAM_A",'60_Budget'!$A$4:$A$6,0)) * I13) - INDEX('60_Budget'!$D$4:$D$6,MATCH("FAM_A",'60_Budget'!$A$4:$A$6,0))</f>
        <v>0</v>
      </c>
      <c r="J17" s="6">
        <f>(J16 - INDEX('60_Budget'!$C$4:$C$6,MATCH("FAM_A",'60_Budget'!$A$4:$A$6,0)) * J13) - INDEX('60_Budget'!$D$4:$D$6,MATCH("FAM_A",'60_Budget'!$A$4:$A$6,0))</f>
        <v>0</v>
      </c>
      <c r="K17" s="6">
        <f>(K16 - INDEX('60_Budget'!$C$4:$C$6,MATCH("FAM_A",'60_Budget'!$A$4:$A$6,0)) * K13) - INDEX('60_Budget'!$D$4:$D$6,MATCH("FAM_A",'60_Budget'!$A$4:$A$6,0))</f>
        <v>0</v>
      </c>
      <c r="L17" s="6">
        <f>(L16 - INDEX('60_Budget'!$C$4:$C$6,MATCH("FAM_A",'60_Budget'!$A$4:$A$6,0)) * L13) - INDEX('60_Budget'!$D$4:$D$6,MATCH("FAM_A",'60_Budget'!$A$4:$A$6,0))</f>
        <v>0</v>
      </c>
      <c r="M17" s="6">
        <f>(M16 - INDEX('60_Budget'!$C$4:$C$6,MATCH("FAM_A",'60_Budget'!$A$4:$A$6,0)) * M13) - INDEX('60_Budget'!$D$4:$D$6,MATCH("FAM_A",'60_Budget'!$A$4:$A$6,0))</f>
        <v>0</v>
      </c>
      <c r="N17" s="6">
        <f>(N16 - INDEX('60_Budget'!$C$4:$C$6,MATCH("FAM_A",'60_Budget'!$A$4:$A$6,0)) * N13) - INDEX('60_Budget'!$D$4:$D$6,MATCH("FAM_A",'60_Budget'!$A$4:$A$6,0))</f>
        <v>0</v>
      </c>
    </row>
    <row r="19" spans="1:14">
      <c r="A19" s="9" t="s">
        <v>1</v>
      </c>
      <c r="B19" s="9"/>
    </row>
    <row r="20" spans="1:14">
      <c r="B20" s="3" t="s">
        <v>48</v>
      </c>
      <c r="C20" s="5">
        <f>INDEX('40_Parametres'!$B$11:$B$13,MATCH("FAM_B",'40_Parametres'!$A$11:$A$13,0))</f>
        <v>0</v>
      </c>
      <c r="D20" s="5">
        <f>MAX(C26,0)</f>
        <v>0</v>
      </c>
      <c r="E20" s="5">
        <f>MAX(D26,0)</f>
        <v>0</v>
      </c>
      <c r="F20" s="5">
        <f>MAX(E26,0)</f>
        <v>0</v>
      </c>
      <c r="G20" s="5">
        <f>MAX(F26,0)</f>
        <v>0</v>
      </c>
      <c r="H20" s="5">
        <f>MAX(G26,0)</f>
        <v>0</v>
      </c>
      <c r="I20" s="5">
        <f>MAX(H26,0)</f>
        <v>0</v>
      </c>
      <c r="J20" s="5">
        <f>MAX(I26,0)</f>
        <v>0</v>
      </c>
      <c r="K20" s="5">
        <f>MAX(J26,0)</f>
        <v>0</v>
      </c>
      <c r="L20" s="5">
        <f>MAX(K26,0)</f>
        <v>0</v>
      </c>
      <c r="M20" s="5">
        <f>MAX(L26,0)</f>
        <v>0</v>
      </c>
      <c r="N20" s="5">
        <f>MAX(M26,0)</f>
        <v>0</v>
      </c>
    </row>
    <row r="21" spans="1:14">
      <c r="B21" s="3" t="s">
        <v>49</v>
      </c>
      <c r="C21" s="5">
        <f>INDEX('10_Demande'!C$4:C$6,MATCH("FAM_B",'10_Demande'!$A$4:$A$6,0))</f>
        <v>0</v>
      </c>
      <c r="D21" s="5">
        <f>INDEX('10_Demande'!D$4:D$6,MATCH("FAM_B",'10_Demande'!$A$4:$A$6,0))</f>
        <v>0</v>
      </c>
      <c r="E21" s="5">
        <f>INDEX('10_Demande'!E$4:E$6,MATCH("FAM_B",'10_Demande'!$A$4:$A$6,0))</f>
        <v>0</v>
      </c>
      <c r="F21" s="5">
        <f>INDEX('10_Demande'!F$4:F$6,MATCH("FAM_B",'10_Demande'!$A$4:$A$6,0))</f>
        <v>0</v>
      </c>
      <c r="G21" s="5">
        <f>INDEX('10_Demande'!G$4:G$6,MATCH("FAM_B",'10_Demande'!$A$4:$A$6,0))</f>
        <v>0</v>
      </c>
      <c r="H21" s="5">
        <f>INDEX('10_Demande'!H$4:H$6,MATCH("FAM_B",'10_Demande'!$A$4:$A$6,0))</f>
        <v>0</v>
      </c>
      <c r="I21" s="5">
        <f>INDEX('10_Demande'!I$4:I$6,MATCH("FAM_B",'10_Demande'!$A$4:$A$6,0))</f>
        <v>0</v>
      </c>
      <c r="J21" s="5">
        <f>INDEX('10_Demande'!J$4:J$6,MATCH("FAM_B",'10_Demande'!$A$4:$A$6,0))</f>
        <v>0</v>
      </c>
      <c r="K21" s="5">
        <f>INDEX('10_Demande'!K$4:K$6,MATCH("FAM_B",'10_Demande'!$A$4:$A$6,0))</f>
        <v>0</v>
      </c>
      <c r="L21" s="5">
        <f>INDEX('10_Demande'!L$4:L$6,MATCH("FAM_B",'10_Demande'!$A$4:$A$6,0))</f>
        <v>0</v>
      </c>
      <c r="M21" s="5">
        <f>INDEX('10_Demande'!M$4:M$6,MATCH("FAM_B",'10_Demande'!$A$4:$A$6,0))</f>
        <v>0</v>
      </c>
      <c r="N21" s="5">
        <f>INDEX('10_Demande'!N$4:N$6,MATCH("FAM_B",'10_Demande'!$A$4:$A$6,0))</f>
        <v>0</v>
      </c>
    </row>
    <row r="22" spans="1:14">
      <c r="B22" s="3" t="s">
        <v>50</v>
      </c>
      <c r="C22" s="5">
        <f>INDEX('30_Capacite'!C$4:C$6,MATCH("FAM_B",'30_Capacite'!$A$4:$A$6,0))</f>
        <v>0</v>
      </c>
      <c r="D22" s="5">
        <f>INDEX('30_Capacite'!D$4:D$6,MATCH("FAM_B",'30_Capacite'!$A$4:$A$6,0))</f>
        <v>0</v>
      </c>
      <c r="E22" s="5">
        <f>INDEX('30_Capacite'!E$4:E$6,MATCH("FAM_B",'30_Capacite'!$A$4:$A$6,0))</f>
        <v>0</v>
      </c>
      <c r="F22" s="5">
        <f>INDEX('30_Capacite'!F$4:F$6,MATCH("FAM_B",'30_Capacite'!$A$4:$A$6,0))</f>
        <v>0</v>
      </c>
      <c r="G22" s="5">
        <f>INDEX('30_Capacite'!G$4:G$6,MATCH("FAM_B",'30_Capacite'!$A$4:$A$6,0))</f>
        <v>0</v>
      </c>
      <c r="H22" s="5">
        <f>INDEX('30_Capacite'!H$4:H$6,MATCH("FAM_B",'30_Capacite'!$A$4:$A$6,0))</f>
        <v>0</v>
      </c>
      <c r="I22" s="5">
        <f>INDEX('30_Capacite'!I$4:I$6,MATCH("FAM_B",'30_Capacite'!$A$4:$A$6,0))</f>
        <v>0</v>
      </c>
      <c r="J22" s="5">
        <f>INDEX('30_Capacite'!J$4:J$6,MATCH("FAM_B",'30_Capacite'!$A$4:$A$6,0))</f>
        <v>0</v>
      </c>
      <c r="K22" s="5">
        <f>INDEX('30_Capacite'!K$4:K$6,MATCH("FAM_B",'30_Capacite'!$A$4:$A$6,0))</f>
        <v>0</v>
      </c>
      <c r="L22" s="5">
        <f>INDEX('30_Capacite'!L$4:L$6,MATCH("FAM_B",'30_Capacite'!$A$4:$A$6,0))</f>
        <v>0</v>
      </c>
      <c r="M22" s="5">
        <f>INDEX('30_Capacite'!M$4:M$6,MATCH("FAM_B",'30_Capacite'!$A$4:$A$6,0))</f>
        <v>0</v>
      </c>
      <c r="N22" s="5">
        <f>INDEX('30_Capacite'!N$4:N$6,MATCH("FAM_B",'30_Capacite'!$A$4:$A$6,0))</f>
        <v>0</v>
      </c>
    </row>
    <row r="23" spans="1:14">
      <c r="B23" s="3" t="s">
        <v>51</v>
      </c>
      <c r="C23" s="5">
        <f>INDEX('50_Scenarios'!$B$5:$B$7,MATCH("FAM_B",'50_Scenarios'!$A$5:$A$7,0)) * B22</f>
        <v>0</v>
      </c>
      <c r="D23" s="5">
        <f>INDEX('50_Scenarios'!$B$5:$B$7,MATCH("FAM_B",'50_Scenarios'!$A$5:$A$7,0)) * C22</f>
        <v>0</v>
      </c>
      <c r="E23" s="5">
        <f>INDEX('50_Scenarios'!$B$5:$B$7,MATCH("FAM_B",'50_Scenarios'!$A$5:$A$7,0)) * D22</f>
        <v>0</v>
      </c>
      <c r="F23" s="5">
        <f>INDEX('50_Scenarios'!$B$5:$B$7,MATCH("FAM_B",'50_Scenarios'!$A$5:$A$7,0)) * E22</f>
        <v>0</v>
      </c>
      <c r="G23" s="5">
        <f>INDEX('50_Scenarios'!$B$5:$B$7,MATCH("FAM_B",'50_Scenarios'!$A$5:$A$7,0)) * F22</f>
        <v>0</v>
      </c>
      <c r="H23" s="5">
        <f>INDEX('50_Scenarios'!$B$5:$B$7,MATCH("FAM_B",'50_Scenarios'!$A$5:$A$7,0)) * G22</f>
        <v>0</v>
      </c>
      <c r="I23" s="5">
        <f>INDEX('50_Scenarios'!$B$5:$B$7,MATCH("FAM_B",'50_Scenarios'!$A$5:$A$7,0)) * H22</f>
        <v>0</v>
      </c>
      <c r="J23" s="5">
        <f>INDEX('50_Scenarios'!$B$5:$B$7,MATCH("FAM_B",'50_Scenarios'!$A$5:$A$7,0)) * I22</f>
        <v>0</v>
      </c>
      <c r="K23" s="5">
        <f>INDEX('50_Scenarios'!$B$5:$B$7,MATCH("FAM_B",'50_Scenarios'!$A$5:$A$7,0)) * J22</f>
        <v>0</v>
      </c>
      <c r="L23" s="5">
        <f>INDEX('50_Scenarios'!$B$5:$B$7,MATCH("FAM_B",'50_Scenarios'!$A$5:$A$7,0)) * K22</f>
        <v>0</v>
      </c>
      <c r="M23" s="5">
        <f>INDEX('50_Scenarios'!$B$5:$B$7,MATCH("FAM_B",'50_Scenarios'!$A$5:$A$7,0)) * L22</f>
        <v>0</v>
      </c>
      <c r="N23" s="5">
        <f>INDEX('50_Scenarios'!$B$5:$B$7,MATCH("FAM_B",'50_Scenarios'!$A$5:$A$7,0)) * M22</f>
        <v>0</v>
      </c>
    </row>
    <row r="24" spans="1:14">
      <c r="B24" s="3" t="s">
        <v>52</v>
      </c>
      <c r="C24" s="5">
        <f>INDEX('50_Scenarios'!B$10:B$12,MATCH("FAM_B",'50_Scenarios'!$A$10:$A$12,0))</f>
        <v>0</v>
      </c>
      <c r="D24" s="5">
        <f>INDEX('50_Scenarios'!C$10:C$12,MATCH("FAM_B",'50_Scenarios'!$A$10:$A$12,0))</f>
        <v>0</v>
      </c>
      <c r="E24" s="5">
        <f>INDEX('50_Scenarios'!D$10:D$12,MATCH("FAM_B",'50_Scenarios'!$A$10:$A$12,0))</f>
        <v>0</v>
      </c>
      <c r="F24" s="5">
        <f>INDEX('50_Scenarios'!E$10:E$12,MATCH("FAM_B",'50_Scenarios'!$A$10:$A$12,0))</f>
        <v>0</v>
      </c>
      <c r="G24" s="5">
        <f>INDEX('50_Scenarios'!F$10:F$12,MATCH("FAM_B",'50_Scenarios'!$A$10:$A$12,0))</f>
        <v>0</v>
      </c>
      <c r="H24" s="5">
        <f>INDEX('50_Scenarios'!G$10:G$12,MATCH("FAM_B",'50_Scenarios'!$A$10:$A$12,0))</f>
        <v>0</v>
      </c>
      <c r="I24" s="5">
        <f>INDEX('50_Scenarios'!H$10:H$12,MATCH("FAM_B",'50_Scenarios'!$A$10:$A$12,0))</f>
        <v>0</v>
      </c>
      <c r="J24" s="5">
        <f>INDEX('50_Scenarios'!I$10:I$12,MATCH("FAM_B",'50_Scenarios'!$A$10:$A$12,0))</f>
        <v>0</v>
      </c>
      <c r="K24" s="5">
        <f>INDEX('50_Scenarios'!J$10:J$12,MATCH("FAM_B",'50_Scenarios'!$A$10:$A$12,0))</f>
        <v>0</v>
      </c>
      <c r="L24" s="5">
        <f>INDEX('50_Scenarios'!K$10:K$12,MATCH("FAM_B",'50_Scenarios'!$A$10:$A$12,0))</f>
        <v>0</v>
      </c>
      <c r="M24" s="5">
        <f>INDEX('50_Scenarios'!L$10:L$12,MATCH("FAM_B",'50_Scenarios'!$A$10:$A$12,0))</f>
        <v>0</v>
      </c>
      <c r="N24" s="5">
        <f>INDEX('50_Scenarios'!M$10:M$12,MATCH("FAM_B",'50_Scenarios'!$A$10:$A$12,0))</f>
        <v>0</v>
      </c>
    </row>
    <row r="25" spans="1:14">
      <c r="B25" s="3" t="s">
        <v>53</v>
      </c>
      <c r="C25" s="5">
        <f>C22+C23+C24</f>
        <v>0</v>
      </c>
      <c r="D25" s="5">
        <f>D22+D23+D24</f>
        <v>0</v>
      </c>
      <c r="E25" s="5">
        <f>E22+E23+E24</f>
        <v>0</v>
      </c>
      <c r="F25" s="5">
        <f>F22+F23+F24</f>
        <v>0</v>
      </c>
      <c r="G25" s="5">
        <f>G22+G23+G24</f>
        <v>0</v>
      </c>
      <c r="H25" s="5">
        <f>H22+H23+H24</f>
        <v>0</v>
      </c>
      <c r="I25" s="5">
        <f>I22+I23+I24</f>
        <v>0</v>
      </c>
      <c r="J25" s="5">
        <f>J22+J23+J24</f>
        <v>0</v>
      </c>
      <c r="K25" s="5">
        <f>K22+K23+K24</f>
        <v>0</v>
      </c>
      <c r="L25" s="5">
        <f>L22+L23+L24</f>
        <v>0</v>
      </c>
      <c r="M25" s="5">
        <f>M22+M23+M24</f>
        <v>0</v>
      </c>
      <c r="N25" s="5">
        <f>N22+N23+N24</f>
        <v>0</v>
      </c>
    </row>
    <row r="26" spans="1:14">
      <c r="B26" s="3" t="s">
        <v>54</v>
      </c>
      <c r="C26" s="5">
        <f>C20+C25-C22</f>
        <v>0</v>
      </c>
      <c r="D26" s="5">
        <f>D20+D25-D22</f>
        <v>0</v>
      </c>
      <c r="E26" s="5">
        <f>E20+E25-E22</f>
        <v>0</v>
      </c>
      <c r="F26" s="5">
        <f>F20+F25-F22</f>
        <v>0</v>
      </c>
      <c r="G26" s="5">
        <f>G20+G25-G22</f>
        <v>0</v>
      </c>
      <c r="H26" s="5">
        <f>H20+H25-H22</f>
        <v>0</v>
      </c>
      <c r="I26" s="5">
        <f>I20+I25-I22</f>
        <v>0</v>
      </c>
      <c r="J26" s="5">
        <f>J20+J25-J22</f>
        <v>0</v>
      </c>
      <c r="K26" s="5">
        <f>K20+K25-K22</f>
        <v>0</v>
      </c>
      <c r="L26" s="5">
        <f>L20+L25-L22</f>
        <v>0</v>
      </c>
      <c r="M26" s="5">
        <f>M20+M25-M22</f>
        <v>0</v>
      </c>
      <c r="N26" s="5">
        <f>N20+N25-N22</f>
        <v>0</v>
      </c>
    </row>
    <row r="27" spans="1:14">
      <c r="B27" s="3" t="s">
        <v>55</v>
      </c>
      <c r="C27" s="5">
        <f>IF(C26&lt;0,-C26,0)</f>
        <v>0</v>
      </c>
      <c r="D27" s="5">
        <f>IF(D26&lt;0,-D26,0)</f>
        <v>0</v>
      </c>
      <c r="E27" s="5">
        <f>IF(E26&lt;0,-E26,0)</f>
        <v>0</v>
      </c>
      <c r="F27" s="5">
        <f>IF(F26&lt;0,-F26,0)</f>
        <v>0</v>
      </c>
      <c r="G27" s="5">
        <f>IF(G26&lt;0,-G26,0)</f>
        <v>0</v>
      </c>
      <c r="H27" s="5">
        <f>IF(H26&lt;0,-H26,0)</f>
        <v>0</v>
      </c>
      <c r="I27" s="5">
        <f>IF(I26&lt;0,-I26,0)</f>
        <v>0</v>
      </c>
      <c r="J27" s="5">
        <f>IF(J26&lt;0,-J26,0)</f>
        <v>0</v>
      </c>
      <c r="K27" s="5">
        <f>IF(K26&lt;0,-K26,0)</f>
        <v>0</v>
      </c>
      <c r="L27" s="5">
        <f>IF(L26&lt;0,-L26,0)</f>
        <v>0</v>
      </c>
      <c r="M27" s="5">
        <f>IF(M26&lt;0,-M26,0)</f>
        <v>0</v>
      </c>
      <c r="N27" s="5">
        <f>IF(N26&lt;0,-N26,0)</f>
        <v>0</v>
      </c>
    </row>
    <row r="28" spans="1:14">
      <c r="B28" s="3" t="s">
        <v>56</v>
      </c>
      <c r="C28" s="5">
        <f>C23-C27</f>
        <v>0</v>
      </c>
      <c r="D28" s="5">
        <f>D23-D27</f>
        <v>0</v>
      </c>
      <c r="E28" s="5">
        <f>E23-E27</f>
        <v>0</v>
      </c>
      <c r="F28" s="5">
        <f>F23-F27</f>
        <v>0</v>
      </c>
      <c r="G28" s="5">
        <f>G23-G27</f>
        <v>0</v>
      </c>
      <c r="H28" s="5">
        <f>H23-H27</f>
        <v>0</v>
      </c>
      <c r="I28" s="5">
        <f>I23-I27</f>
        <v>0</v>
      </c>
      <c r="J28" s="5">
        <f>J23-J27</f>
        <v>0</v>
      </c>
      <c r="K28" s="5">
        <f>K23-K27</f>
        <v>0</v>
      </c>
      <c r="L28" s="5">
        <f>L23-L27</f>
        <v>0</v>
      </c>
      <c r="M28" s="5">
        <f>M23-M27</f>
        <v>0</v>
      </c>
      <c r="N28" s="5">
        <f>N23-N27</f>
        <v>0</v>
      </c>
    </row>
    <row r="29" spans="1:14">
      <c r="B29" s="3" t="s">
        <v>57</v>
      </c>
      <c r="C29" s="7">
        <f>IF(C22=0,1,MAX(0,MIN(1,C28/C22)))</f>
        <v>0</v>
      </c>
      <c r="D29" s="7">
        <f>IF(D22=0,1,MAX(0,MIN(1,D28/D22)))</f>
        <v>0</v>
      </c>
      <c r="E29" s="7">
        <f>IF(E22=0,1,MAX(0,MIN(1,E28/E22)))</f>
        <v>0</v>
      </c>
      <c r="F29" s="7">
        <f>IF(F22=0,1,MAX(0,MIN(1,F28/F22)))</f>
        <v>0</v>
      </c>
      <c r="G29" s="7">
        <f>IF(G22=0,1,MAX(0,MIN(1,G28/G22)))</f>
        <v>0</v>
      </c>
      <c r="H29" s="7">
        <f>IF(H22=0,1,MAX(0,MIN(1,H28/H22)))</f>
        <v>0</v>
      </c>
      <c r="I29" s="7">
        <f>IF(I22=0,1,MAX(0,MIN(1,I28/I22)))</f>
        <v>0</v>
      </c>
      <c r="J29" s="7">
        <f>IF(J22=0,1,MAX(0,MIN(1,J28/J22)))</f>
        <v>0</v>
      </c>
      <c r="K29" s="7">
        <f>IF(K22=0,1,MAX(0,MIN(1,K28/K22)))</f>
        <v>0</v>
      </c>
      <c r="L29" s="7">
        <f>IF(L22=0,1,MAX(0,MIN(1,L28/L22)))</f>
        <v>0</v>
      </c>
      <c r="M29" s="7">
        <f>IF(M22=0,1,MAX(0,MIN(1,M28/M22)))</f>
        <v>0</v>
      </c>
      <c r="N29" s="7">
        <f>IF(N22=0,1,MAX(0,MIN(1,N28/N22)))</f>
        <v>0</v>
      </c>
    </row>
    <row r="30" spans="1:14">
      <c r="B30" s="3" t="s">
        <v>58</v>
      </c>
      <c r="C30" s="5">
        <f>C24-INDEX('40_Parametres'!$C$11:$C$13,MATCH("FAM_B",'40_Parametres'!$A$11:$A$13,0))</f>
        <v>0</v>
      </c>
      <c r="D30" s="5">
        <f>D24-INDEX('40_Parametres'!$C$11:$C$13,MATCH("FAM_B",'40_Parametres'!$A$11:$A$13,0))</f>
        <v>0</v>
      </c>
      <c r="E30" s="5">
        <f>E24-INDEX('40_Parametres'!$C$11:$C$13,MATCH("FAM_B",'40_Parametres'!$A$11:$A$13,0))</f>
        <v>0</v>
      </c>
      <c r="F30" s="5">
        <f>F24-INDEX('40_Parametres'!$C$11:$C$13,MATCH("FAM_B",'40_Parametres'!$A$11:$A$13,0))</f>
        <v>0</v>
      </c>
      <c r="G30" s="5">
        <f>G24-INDEX('40_Parametres'!$C$11:$C$13,MATCH("FAM_B",'40_Parametres'!$A$11:$A$13,0))</f>
        <v>0</v>
      </c>
      <c r="H30" s="5">
        <f>H24-INDEX('40_Parametres'!$C$11:$C$13,MATCH("FAM_B",'40_Parametres'!$A$11:$A$13,0))</f>
        <v>0</v>
      </c>
      <c r="I30" s="5">
        <f>I24-INDEX('40_Parametres'!$C$11:$C$13,MATCH("FAM_B",'40_Parametres'!$A$11:$A$13,0))</f>
        <v>0</v>
      </c>
      <c r="J30" s="5">
        <f>J24-INDEX('40_Parametres'!$C$11:$C$13,MATCH("FAM_B",'40_Parametres'!$A$11:$A$13,0))</f>
        <v>0</v>
      </c>
      <c r="K30" s="5">
        <f>K24-INDEX('40_Parametres'!$C$11:$C$13,MATCH("FAM_B",'40_Parametres'!$A$11:$A$13,0))</f>
        <v>0</v>
      </c>
      <c r="L30" s="5">
        <f>L24-INDEX('40_Parametres'!$C$11:$C$13,MATCH("FAM_B",'40_Parametres'!$A$11:$A$13,0))</f>
        <v>0</v>
      </c>
      <c r="M30" s="5">
        <f>M24-INDEX('40_Parametres'!$C$11:$C$13,MATCH("FAM_B",'40_Parametres'!$A$11:$A$13,0))</f>
        <v>0</v>
      </c>
      <c r="N30" s="5">
        <f>N24-INDEX('40_Parametres'!$C$11:$C$13,MATCH("FAM_B",'40_Parametres'!$A$11:$A$13,0))</f>
        <v>0</v>
      </c>
    </row>
    <row r="31" spans="1:14">
      <c r="B31" s="3" t="s">
        <v>59</v>
      </c>
      <c r="C31" s="6">
        <f>INDEX('60_Budget'!$B$4:$B$6,MATCH("FAM_B",'60_Budget'!$A$4:$A$6,0)) * C28</f>
        <v>0</v>
      </c>
      <c r="D31" s="6">
        <f>INDEX('60_Budget'!$B$4:$B$6,MATCH("FAM_B",'60_Budget'!$A$4:$A$6,0)) * D28</f>
        <v>0</v>
      </c>
      <c r="E31" s="6">
        <f>INDEX('60_Budget'!$B$4:$B$6,MATCH("FAM_B",'60_Budget'!$A$4:$A$6,0)) * E28</f>
        <v>0</v>
      </c>
      <c r="F31" s="6">
        <f>INDEX('60_Budget'!$B$4:$B$6,MATCH("FAM_B",'60_Budget'!$A$4:$A$6,0)) * F28</f>
        <v>0</v>
      </c>
      <c r="G31" s="6">
        <f>INDEX('60_Budget'!$B$4:$B$6,MATCH("FAM_B",'60_Budget'!$A$4:$A$6,0)) * G28</f>
        <v>0</v>
      </c>
      <c r="H31" s="6">
        <f>INDEX('60_Budget'!$B$4:$B$6,MATCH("FAM_B",'60_Budget'!$A$4:$A$6,0)) * H28</f>
        <v>0</v>
      </c>
      <c r="I31" s="6">
        <f>INDEX('60_Budget'!$B$4:$B$6,MATCH("FAM_B",'60_Budget'!$A$4:$A$6,0)) * I28</f>
        <v>0</v>
      </c>
      <c r="J31" s="6">
        <f>INDEX('60_Budget'!$B$4:$B$6,MATCH("FAM_B",'60_Budget'!$A$4:$A$6,0)) * J28</f>
        <v>0</v>
      </c>
      <c r="K31" s="6">
        <f>INDEX('60_Budget'!$B$4:$B$6,MATCH("FAM_B",'60_Budget'!$A$4:$A$6,0)) * K28</f>
        <v>0</v>
      </c>
      <c r="L31" s="6">
        <f>INDEX('60_Budget'!$B$4:$B$6,MATCH("FAM_B",'60_Budget'!$A$4:$A$6,0)) * L28</f>
        <v>0</v>
      </c>
      <c r="M31" s="6">
        <f>INDEX('60_Budget'!$B$4:$B$6,MATCH("FAM_B",'60_Budget'!$A$4:$A$6,0)) * M28</f>
        <v>0</v>
      </c>
      <c r="N31" s="6">
        <f>INDEX('60_Budget'!$B$4:$B$6,MATCH("FAM_B",'60_Budget'!$A$4:$A$6,0)) * N28</f>
        <v>0</v>
      </c>
    </row>
    <row r="32" spans="1:14">
      <c r="B32" s="3" t="s">
        <v>60</v>
      </c>
      <c r="C32" s="6">
        <f>(C31 - INDEX('60_Budget'!$C$4:$C$6,MATCH("FAM_B",'60_Budget'!$A$4:$A$6,0)) * C28) - INDEX('60_Budget'!$D$4:$D$6,MATCH("FAM_B",'60_Budget'!$A$4:$A$6,0))</f>
        <v>0</v>
      </c>
      <c r="D32" s="6">
        <f>(D31 - INDEX('60_Budget'!$C$4:$C$6,MATCH("FAM_B",'60_Budget'!$A$4:$A$6,0)) * D28) - INDEX('60_Budget'!$D$4:$D$6,MATCH("FAM_B",'60_Budget'!$A$4:$A$6,0))</f>
        <v>0</v>
      </c>
      <c r="E32" s="6">
        <f>(E31 - INDEX('60_Budget'!$C$4:$C$6,MATCH("FAM_B",'60_Budget'!$A$4:$A$6,0)) * E28) - INDEX('60_Budget'!$D$4:$D$6,MATCH("FAM_B",'60_Budget'!$A$4:$A$6,0))</f>
        <v>0</v>
      </c>
      <c r="F32" s="6">
        <f>(F31 - INDEX('60_Budget'!$C$4:$C$6,MATCH("FAM_B",'60_Budget'!$A$4:$A$6,0)) * F28) - INDEX('60_Budget'!$D$4:$D$6,MATCH("FAM_B",'60_Budget'!$A$4:$A$6,0))</f>
        <v>0</v>
      </c>
      <c r="G32" s="6">
        <f>(G31 - INDEX('60_Budget'!$C$4:$C$6,MATCH("FAM_B",'60_Budget'!$A$4:$A$6,0)) * G28) - INDEX('60_Budget'!$D$4:$D$6,MATCH("FAM_B",'60_Budget'!$A$4:$A$6,0))</f>
        <v>0</v>
      </c>
      <c r="H32" s="6">
        <f>(H31 - INDEX('60_Budget'!$C$4:$C$6,MATCH("FAM_B",'60_Budget'!$A$4:$A$6,0)) * H28) - INDEX('60_Budget'!$D$4:$D$6,MATCH("FAM_B",'60_Budget'!$A$4:$A$6,0))</f>
        <v>0</v>
      </c>
      <c r="I32" s="6">
        <f>(I31 - INDEX('60_Budget'!$C$4:$C$6,MATCH("FAM_B",'60_Budget'!$A$4:$A$6,0)) * I28) - INDEX('60_Budget'!$D$4:$D$6,MATCH("FAM_B",'60_Budget'!$A$4:$A$6,0))</f>
        <v>0</v>
      </c>
      <c r="J32" s="6">
        <f>(J31 - INDEX('60_Budget'!$C$4:$C$6,MATCH("FAM_B",'60_Budget'!$A$4:$A$6,0)) * J28) - INDEX('60_Budget'!$D$4:$D$6,MATCH("FAM_B",'60_Budget'!$A$4:$A$6,0))</f>
        <v>0</v>
      </c>
      <c r="K32" s="6">
        <f>(K31 - INDEX('60_Budget'!$C$4:$C$6,MATCH("FAM_B",'60_Budget'!$A$4:$A$6,0)) * K28) - INDEX('60_Budget'!$D$4:$D$6,MATCH("FAM_B",'60_Budget'!$A$4:$A$6,0))</f>
        <v>0</v>
      </c>
      <c r="L32" s="6">
        <f>(L31 - INDEX('60_Budget'!$C$4:$C$6,MATCH("FAM_B",'60_Budget'!$A$4:$A$6,0)) * L28) - INDEX('60_Budget'!$D$4:$D$6,MATCH("FAM_B",'60_Budget'!$A$4:$A$6,0))</f>
        <v>0</v>
      </c>
      <c r="M32" s="6">
        <f>(M31 - INDEX('60_Budget'!$C$4:$C$6,MATCH("FAM_B",'60_Budget'!$A$4:$A$6,0)) * M28) - INDEX('60_Budget'!$D$4:$D$6,MATCH("FAM_B",'60_Budget'!$A$4:$A$6,0))</f>
        <v>0</v>
      </c>
      <c r="N32" s="6">
        <f>(N31 - INDEX('60_Budget'!$C$4:$C$6,MATCH("FAM_B",'60_Budget'!$A$4:$A$6,0)) * N28) - INDEX('60_Budget'!$D$4:$D$6,MATCH("FAM_B",'60_Budget'!$A$4:$A$6,0))</f>
        <v>0</v>
      </c>
    </row>
    <row r="34" spans="1:14">
      <c r="A34" s="9" t="s">
        <v>2</v>
      </c>
      <c r="B34" s="9"/>
    </row>
    <row r="35" spans="1:14">
      <c r="B35" s="3" t="s">
        <v>48</v>
      </c>
      <c r="C35" s="5">
        <f>INDEX('40_Parametres'!$B$11:$B$13,MATCH("FAM_C",'40_Parametres'!$A$11:$A$13,0))</f>
        <v>0</v>
      </c>
      <c r="D35" s="5">
        <f>MAX(C41,0)</f>
        <v>0</v>
      </c>
      <c r="E35" s="5">
        <f>MAX(D41,0)</f>
        <v>0</v>
      </c>
      <c r="F35" s="5">
        <f>MAX(E41,0)</f>
        <v>0</v>
      </c>
      <c r="G35" s="5">
        <f>MAX(F41,0)</f>
        <v>0</v>
      </c>
      <c r="H35" s="5">
        <f>MAX(G41,0)</f>
        <v>0</v>
      </c>
      <c r="I35" s="5">
        <f>MAX(H41,0)</f>
        <v>0</v>
      </c>
      <c r="J35" s="5">
        <f>MAX(I41,0)</f>
        <v>0</v>
      </c>
      <c r="K35" s="5">
        <f>MAX(J41,0)</f>
        <v>0</v>
      </c>
      <c r="L35" s="5">
        <f>MAX(K41,0)</f>
        <v>0</v>
      </c>
      <c r="M35" s="5">
        <f>MAX(L41,0)</f>
        <v>0</v>
      </c>
      <c r="N35" s="5">
        <f>MAX(M41,0)</f>
        <v>0</v>
      </c>
    </row>
    <row r="36" spans="1:14">
      <c r="B36" s="3" t="s">
        <v>49</v>
      </c>
      <c r="C36" s="5">
        <f>INDEX('10_Demande'!C$4:C$6,MATCH("FAM_C",'10_Demande'!$A$4:$A$6,0))</f>
        <v>0</v>
      </c>
      <c r="D36" s="5">
        <f>INDEX('10_Demande'!D$4:D$6,MATCH("FAM_C",'10_Demande'!$A$4:$A$6,0))</f>
        <v>0</v>
      </c>
      <c r="E36" s="5">
        <f>INDEX('10_Demande'!E$4:E$6,MATCH("FAM_C",'10_Demande'!$A$4:$A$6,0))</f>
        <v>0</v>
      </c>
      <c r="F36" s="5">
        <f>INDEX('10_Demande'!F$4:F$6,MATCH("FAM_C",'10_Demande'!$A$4:$A$6,0))</f>
        <v>0</v>
      </c>
      <c r="G36" s="5">
        <f>INDEX('10_Demande'!G$4:G$6,MATCH("FAM_C",'10_Demande'!$A$4:$A$6,0))</f>
        <v>0</v>
      </c>
      <c r="H36" s="5">
        <f>INDEX('10_Demande'!H$4:H$6,MATCH("FAM_C",'10_Demande'!$A$4:$A$6,0))</f>
        <v>0</v>
      </c>
      <c r="I36" s="5">
        <f>INDEX('10_Demande'!I$4:I$6,MATCH("FAM_C",'10_Demande'!$A$4:$A$6,0))</f>
        <v>0</v>
      </c>
      <c r="J36" s="5">
        <f>INDEX('10_Demande'!J$4:J$6,MATCH("FAM_C",'10_Demande'!$A$4:$A$6,0))</f>
        <v>0</v>
      </c>
      <c r="K36" s="5">
        <f>INDEX('10_Demande'!K$4:K$6,MATCH("FAM_C",'10_Demande'!$A$4:$A$6,0))</f>
        <v>0</v>
      </c>
      <c r="L36" s="5">
        <f>INDEX('10_Demande'!L$4:L$6,MATCH("FAM_C",'10_Demande'!$A$4:$A$6,0))</f>
        <v>0</v>
      </c>
      <c r="M36" s="5">
        <f>INDEX('10_Demande'!M$4:M$6,MATCH("FAM_C",'10_Demande'!$A$4:$A$6,0))</f>
        <v>0</v>
      </c>
      <c r="N36" s="5">
        <f>INDEX('10_Demande'!N$4:N$6,MATCH("FAM_C",'10_Demande'!$A$4:$A$6,0))</f>
        <v>0</v>
      </c>
    </row>
    <row r="37" spans="1:14">
      <c r="B37" s="3" t="s">
        <v>50</v>
      </c>
      <c r="C37" s="5">
        <f>INDEX('30_Capacite'!C$4:C$6,MATCH("FAM_C",'30_Capacite'!$A$4:$A$6,0))</f>
        <v>0</v>
      </c>
      <c r="D37" s="5">
        <f>INDEX('30_Capacite'!D$4:D$6,MATCH("FAM_C",'30_Capacite'!$A$4:$A$6,0))</f>
        <v>0</v>
      </c>
      <c r="E37" s="5">
        <f>INDEX('30_Capacite'!E$4:E$6,MATCH("FAM_C",'30_Capacite'!$A$4:$A$6,0))</f>
        <v>0</v>
      </c>
      <c r="F37" s="5">
        <f>INDEX('30_Capacite'!F$4:F$6,MATCH("FAM_C",'30_Capacite'!$A$4:$A$6,0))</f>
        <v>0</v>
      </c>
      <c r="G37" s="5">
        <f>INDEX('30_Capacite'!G$4:G$6,MATCH("FAM_C",'30_Capacite'!$A$4:$A$6,0))</f>
        <v>0</v>
      </c>
      <c r="H37" s="5">
        <f>INDEX('30_Capacite'!H$4:H$6,MATCH("FAM_C",'30_Capacite'!$A$4:$A$6,0))</f>
        <v>0</v>
      </c>
      <c r="I37" s="5">
        <f>INDEX('30_Capacite'!I$4:I$6,MATCH("FAM_C",'30_Capacite'!$A$4:$A$6,0))</f>
        <v>0</v>
      </c>
      <c r="J37" s="5">
        <f>INDEX('30_Capacite'!J$4:J$6,MATCH("FAM_C",'30_Capacite'!$A$4:$A$6,0))</f>
        <v>0</v>
      </c>
      <c r="K37" s="5">
        <f>INDEX('30_Capacite'!K$4:K$6,MATCH("FAM_C",'30_Capacite'!$A$4:$A$6,0))</f>
        <v>0</v>
      </c>
      <c r="L37" s="5">
        <f>INDEX('30_Capacite'!L$4:L$6,MATCH("FAM_C",'30_Capacite'!$A$4:$A$6,0))</f>
        <v>0</v>
      </c>
      <c r="M37" s="5">
        <f>INDEX('30_Capacite'!M$4:M$6,MATCH("FAM_C",'30_Capacite'!$A$4:$A$6,0))</f>
        <v>0</v>
      </c>
      <c r="N37" s="5">
        <f>INDEX('30_Capacite'!N$4:N$6,MATCH("FAM_C",'30_Capacite'!$A$4:$A$6,0))</f>
        <v>0</v>
      </c>
    </row>
    <row r="38" spans="1:14">
      <c r="B38" s="3" t="s">
        <v>51</v>
      </c>
      <c r="C38" s="5">
        <f>INDEX('50_Scenarios'!$B$5:$B$7,MATCH("FAM_C",'50_Scenarios'!$A$5:$A$7,0)) * B37</f>
        <v>0</v>
      </c>
      <c r="D38" s="5">
        <f>INDEX('50_Scenarios'!$B$5:$B$7,MATCH("FAM_C",'50_Scenarios'!$A$5:$A$7,0)) * C37</f>
        <v>0</v>
      </c>
      <c r="E38" s="5">
        <f>INDEX('50_Scenarios'!$B$5:$B$7,MATCH("FAM_C",'50_Scenarios'!$A$5:$A$7,0)) * D37</f>
        <v>0</v>
      </c>
      <c r="F38" s="5">
        <f>INDEX('50_Scenarios'!$B$5:$B$7,MATCH("FAM_C",'50_Scenarios'!$A$5:$A$7,0)) * E37</f>
        <v>0</v>
      </c>
      <c r="G38" s="5">
        <f>INDEX('50_Scenarios'!$B$5:$B$7,MATCH("FAM_C",'50_Scenarios'!$A$5:$A$7,0)) * F37</f>
        <v>0</v>
      </c>
      <c r="H38" s="5">
        <f>INDEX('50_Scenarios'!$B$5:$B$7,MATCH("FAM_C",'50_Scenarios'!$A$5:$A$7,0)) * G37</f>
        <v>0</v>
      </c>
      <c r="I38" s="5">
        <f>INDEX('50_Scenarios'!$B$5:$B$7,MATCH("FAM_C",'50_Scenarios'!$A$5:$A$7,0)) * H37</f>
        <v>0</v>
      </c>
      <c r="J38" s="5">
        <f>INDEX('50_Scenarios'!$B$5:$B$7,MATCH("FAM_C",'50_Scenarios'!$A$5:$A$7,0)) * I37</f>
        <v>0</v>
      </c>
      <c r="K38" s="5">
        <f>INDEX('50_Scenarios'!$B$5:$B$7,MATCH("FAM_C",'50_Scenarios'!$A$5:$A$7,0)) * J37</f>
        <v>0</v>
      </c>
      <c r="L38" s="5">
        <f>INDEX('50_Scenarios'!$B$5:$B$7,MATCH("FAM_C",'50_Scenarios'!$A$5:$A$7,0)) * K37</f>
        <v>0</v>
      </c>
      <c r="M38" s="5">
        <f>INDEX('50_Scenarios'!$B$5:$B$7,MATCH("FAM_C",'50_Scenarios'!$A$5:$A$7,0)) * L37</f>
        <v>0</v>
      </c>
      <c r="N38" s="5">
        <f>INDEX('50_Scenarios'!$B$5:$B$7,MATCH("FAM_C",'50_Scenarios'!$A$5:$A$7,0)) * M37</f>
        <v>0</v>
      </c>
    </row>
    <row r="39" spans="1:14">
      <c r="B39" s="3" t="s">
        <v>52</v>
      </c>
      <c r="C39" s="5">
        <f>INDEX('50_Scenarios'!B$10:B$12,MATCH("FAM_C",'50_Scenarios'!$A$10:$A$12,0))</f>
        <v>0</v>
      </c>
      <c r="D39" s="5">
        <f>INDEX('50_Scenarios'!C$10:C$12,MATCH("FAM_C",'50_Scenarios'!$A$10:$A$12,0))</f>
        <v>0</v>
      </c>
      <c r="E39" s="5">
        <f>INDEX('50_Scenarios'!D$10:D$12,MATCH("FAM_C",'50_Scenarios'!$A$10:$A$12,0))</f>
        <v>0</v>
      </c>
      <c r="F39" s="5">
        <f>INDEX('50_Scenarios'!E$10:E$12,MATCH("FAM_C",'50_Scenarios'!$A$10:$A$12,0))</f>
        <v>0</v>
      </c>
      <c r="G39" s="5">
        <f>INDEX('50_Scenarios'!F$10:F$12,MATCH("FAM_C",'50_Scenarios'!$A$10:$A$12,0))</f>
        <v>0</v>
      </c>
      <c r="H39" s="5">
        <f>INDEX('50_Scenarios'!G$10:G$12,MATCH("FAM_C",'50_Scenarios'!$A$10:$A$12,0))</f>
        <v>0</v>
      </c>
      <c r="I39" s="5">
        <f>INDEX('50_Scenarios'!H$10:H$12,MATCH("FAM_C",'50_Scenarios'!$A$10:$A$12,0))</f>
        <v>0</v>
      </c>
      <c r="J39" s="5">
        <f>INDEX('50_Scenarios'!I$10:I$12,MATCH("FAM_C",'50_Scenarios'!$A$10:$A$12,0))</f>
        <v>0</v>
      </c>
      <c r="K39" s="5">
        <f>INDEX('50_Scenarios'!J$10:J$12,MATCH("FAM_C",'50_Scenarios'!$A$10:$A$12,0))</f>
        <v>0</v>
      </c>
      <c r="L39" s="5">
        <f>INDEX('50_Scenarios'!K$10:K$12,MATCH("FAM_C",'50_Scenarios'!$A$10:$A$12,0))</f>
        <v>0</v>
      </c>
      <c r="M39" s="5">
        <f>INDEX('50_Scenarios'!L$10:L$12,MATCH("FAM_C",'50_Scenarios'!$A$10:$A$12,0))</f>
        <v>0</v>
      </c>
      <c r="N39" s="5">
        <f>INDEX('50_Scenarios'!M$10:M$12,MATCH("FAM_C",'50_Scenarios'!$A$10:$A$12,0))</f>
        <v>0</v>
      </c>
    </row>
    <row r="40" spans="1:14">
      <c r="B40" s="3" t="s">
        <v>53</v>
      </c>
      <c r="C40" s="5">
        <f>C37+C38+C39</f>
        <v>0</v>
      </c>
      <c r="D40" s="5">
        <f>D37+D38+D39</f>
        <v>0</v>
      </c>
      <c r="E40" s="5">
        <f>E37+E38+E39</f>
        <v>0</v>
      </c>
      <c r="F40" s="5">
        <f>F37+F38+F39</f>
        <v>0</v>
      </c>
      <c r="G40" s="5">
        <f>G37+G38+G39</f>
        <v>0</v>
      </c>
      <c r="H40" s="5">
        <f>H37+H38+H39</f>
        <v>0</v>
      </c>
      <c r="I40" s="5">
        <f>I37+I38+I39</f>
        <v>0</v>
      </c>
      <c r="J40" s="5">
        <f>J37+J38+J39</f>
        <v>0</v>
      </c>
      <c r="K40" s="5">
        <f>K37+K38+K39</f>
        <v>0</v>
      </c>
      <c r="L40" s="5">
        <f>L37+L38+L39</f>
        <v>0</v>
      </c>
      <c r="M40" s="5">
        <f>M37+M38+M39</f>
        <v>0</v>
      </c>
      <c r="N40" s="5">
        <f>N37+N38+N39</f>
        <v>0</v>
      </c>
    </row>
    <row r="41" spans="1:14">
      <c r="B41" s="3" t="s">
        <v>54</v>
      </c>
      <c r="C41" s="5">
        <f>C35+C40-C37</f>
        <v>0</v>
      </c>
      <c r="D41" s="5">
        <f>D35+D40-D37</f>
        <v>0</v>
      </c>
      <c r="E41" s="5">
        <f>E35+E40-E37</f>
        <v>0</v>
      </c>
      <c r="F41" s="5">
        <f>F35+F40-F37</f>
        <v>0</v>
      </c>
      <c r="G41" s="5">
        <f>G35+G40-G37</f>
        <v>0</v>
      </c>
      <c r="H41" s="5">
        <f>H35+H40-H37</f>
        <v>0</v>
      </c>
      <c r="I41" s="5">
        <f>I35+I40-I37</f>
        <v>0</v>
      </c>
      <c r="J41" s="5">
        <f>J35+J40-J37</f>
        <v>0</v>
      </c>
      <c r="K41" s="5">
        <f>K35+K40-K37</f>
        <v>0</v>
      </c>
      <c r="L41" s="5">
        <f>L35+L40-L37</f>
        <v>0</v>
      </c>
      <c r="M41" s="5">
        <f>M35+M40-M37</f>
        <v>0</v>
      </c>
      <c r="N41" s="5">
        <f>N35+N40-N37</f>
        <v>0</v>
      </c>
    </row>
    <row r="42" spans="1:14">
      <c r="B42" s="3" t="s">
        <v>55</v>
      </c>
      <c r="C42" s="5">
        <f>IF(C41&lt;0,-C41,0)</f>
        <v>0</v>
      </c>
      <c r="D42" s="5">
        <f>IF(D41&lt;0,-D41,0)</f>
        <v>0</v>
      </c>
      <c r="E42" s="5">
        <f>IF(E41&lt;0,-E41,0)</f>
        <v>0</v>
      </c>
      <c r="F42" s="5">
        <f>IF(F41&lt;0,-F41,0)</f>
        <v>0</v>
      </c>
      <c r="G42" s="5">
        <f>IF(G41&lt;0,-G41,0)</f>
        <v>0</v>
      </c>
      <c r="H42" s="5">
        <f>IF(H41&lt;0,-H41,0)</f>
        <v>0</v>
      </c>
      <c r="I42" s="5">
        <f>IF(I41&lt;0,-I41,0)</f>
        <v>0</v>
      </c>
      <c r="J42" s="5">
        <f>IF(J41&lt;0,-J41,0)</f>
        <v>0</v>
      </c>
      <c r="K42" s="5">
        <f>IF(K41&lt;0,-K41,0)</f>
        <v>0</v>
      </c>
      <c r="L42" s="5">
        <f>IF(L41&lt;0,-L41,0)</f>
        <v>0</v>
      </c>
      <c r="M42" s="5">
        <f>IF(M41&lt;0,-M41,0)</f>
        <v>0</v>
      </c>
      <c r="N42" s="5">
        <f>IF(N41&lt;0,-N41,0)</f>
        <v>0</v>
      </c>
    </row>
    <row r="43" spans="1:14">
      <c r="B43" s="3" t="s">
        <v>56</v>
      </c>
      <c r="C43" s="5">
        <f>C38-C42</f>
        <v>0</v>
      </c>
      <c r="D43" s="5">
        <f>D38-D42</f>
        <v>0</v>
      </c>
      <c r="E43" s="5">
        <f>E38-E42</f>
        <v>0</v>
      </c>
      <c r="F43" s="5">
        <f>F38-F42</f>
        <v>0</v>
      </c>
      <c r="G43" s="5">
        <f>G38-G42</f>
        <v>0</v>
      </c>
      <c r="H43" s="5">
        <f>H38-H42</f>
        <v>0</v>
      </c>
      <c r="I43" s="5">
        <f>I38-I42</f>
        <v>0</v>
      </c>
      <c r="J43" s="5">
        <f>J38-J42</f>
        <v>0</v>
      </c>
      <c r="K43" s="5">
        <f>K38-K42</f>
        <v>0</v>
      </c>
      <c r="L43" s="5">
        <f>L38-L42</f>
        <v>0</v>
      </c>
      <c r="M43" s="5">
        <f>M38-M42</f>
        <v>0</v>
      </c>
      <c r="N43" s="5">
        <f>N38-N42</f>
        <v>0</v>
      </c>
    </row>
    <row r="44" spans="1:14">
      <c r="B44" s="3" t="s">
        <v>57</v>
      </c>
      <c r="C44" s="7">
        <f>IF(C37=0,1,MAX(0,MIN(1,C43/C37)))</f>
        <v>0</v>
      </c>
      <c r="D44" s="7">
        <f>IF(D37=0,1,MAX(0,MIN(1,D43/D37)))</f>
        <v>0</v>
      </c>
      <c r="E44" s="7">
        <f>IF(E37=0,1,MAX(0,MIN(1,E43/E37)))</f>
        <v>0</v>
      </c>
      <c r="F44" s="7">
        <f>IF(F37=0,1,MAX(0,MIN(1,F43/F37)))</f>
        <v>0</v>
      </c>
      <c r="G44" s="7">
        <f>IF(G37=0,1,MAX(0,MIN(1,G43/G37)))</f>
        <v>0</v>
      </c>
      <c r="H44" s="7">
        <f>IF(H37=0,1,MAX(0,MIN(1,H43/H37)))</f>
        <v>0</v>
      </c>
      <c r="I44" s="7">
        <f>IF(I37=0,1,MAX(0,MIN(1,I43/I37)))</f>
        <v>0</v>
      </c>
      <c r="J44" s="7">
        <f>IF(J37=0,1,MAX(0,MIN(1,J43/J37)))</f>
        <v>0</v>
      </c>
      <c r="K44" s="7">
        <f>IF(K37=0,1,MAX(0,MIN(1,K43/K37)))</f>
        <v>0</v>
      </c>
      <c r="L44" s="7">
        <f>IF(L37=0,1,MAX(0,MIN(1,L43/L37)))</f>
        <v>0</v>
      </c>
      <c r="M44" s="7">
        <f>IF(M37=0,1,MAX(0,MIN(1,M43/M37)))</f>
        <v>0</v>
      </c>
      <c r="N44" s="7">
        <f>IF(N37=0,1,MAX(0,MIN(1,N43/N37)))</f>
        <v>0</v>
      </c>
    </row>
    <row r="45" spans="1:14">
      <c r="B45" s="3" t="s">
        <v>58</v>
      </c>
      <c r="C45" s="5">
        <f>C39-INDEX('40_Parametres'!$C$11:$C$13,MATCH("FAM_C",'40_Parametres'!$A$11:$A$13,0))</f>
        <v>0</v>
      </c>
      <c r="D45" s="5">
        <f>D39-INDEX('40_Parametres'!$C$11:$C$13,MATCH("FAM_C",'40_Parametres'!$A$11:$A$13,0))</f>
        <v>0</v>
      </c>
      <c r="E45" s="5">
        <f>E39-INDEX('40_Parametres'!$C$11:$C$13,MATCH("FAM_C",'40_Parametres'!$A$11:$A$13,0))</f>
        <v>0</v>
      </c>
      <c r="F45" s="5">
        <f>F39-INDEX('40_Parametres'!$C$11:$C$13,MATCH("FAM_C",'40_Parametres'!$A$11:$A$13,0))</f>
        <v>0</v>
      </c>
      <c r="G45" s="5">
        <f>G39-INDEX('40_Parametres'!$C$11:$C$13,MATCH("FAM_C",'40_Parametres'!$A$11:$A$13,0))</f>
        <v>0</v>
      </c>
      <c r="H45" s="5">
        <f>H39-INDEX('40_Parametres'!$C$11:$C$13,MATCH("FAM_C",'40_Parametres'!$A$11:$A$13,0))</f>
        <v>0</v>
      </c>
      <c r="I45" s="5">
        <f>I39-INDEX('40_Parametres'!$C$11:$C$13,MATCH("FAM_C",'40_Parametres'!$A$11:$A$13,0))</f>
        <v>0</v>
      </c>
      <c r="J45" s="5">
        <f>J39-INDEX('40_Parametres'!$C$11:$C$13,MATCH("FAM_C",'40_Parametres'!$A$11:$A$13,0))</f>
        <v>0</v>
      </c>
      <c r="K45" s="5">
        <f>K39-INDEX('40_Parametres'!$C$11:$C$13,MATCH("FAM_C",'40_Parametres'!$A$11:$A$13,0))</f>
        <v>0</v>
      </c>
      <c r="L45" s="5">
        <f>L39-INDEX('40_Parametres'!$C$11:$C$13,MATCH("FAM_C",'40_Parametres'!$A$11:$A$13,0))</f>
        <v>0</v>
      </c>
      <c r="M45" s="5">
        <f>M39-INDEX('40_Parametres'!$C$11:$C$13,MATCH("FAM_C",'40_Parametres'!$A$11:$A$13,0))</f>
        <v>0</v>
      </c>
      <c r="N45" s="5">
        <f>N39-INDEX('40_Parametres'!$C$11:$C$13,MATCH("FAM_C",'40_Parametres'!$A$11:$A$13,0))</f>
        <v>0</v>
      </c>
    </row>
    <row r="46" spans="1:14">
      <c r="B46" s="3" t="s">
        <v>59</v>
      </c>
      <c r="C46" s="6">
        <f>INDEX('60_Budget'!$B$4:$B$6,MATCH("FAM_C",'60_Budget'!$A$4:$A$6,0)) * C43</f>
        <v>0</v>
      </c>
      <c r="D46" s="6">
        <f>INDEX('60_Budget'!$B$4:$B$6,MATCH("FAM_C",'60_Budget'!$A$4:$A$6,0)) * D43</f>
        <v>0</v>
      </c>
      <c r="E46" s="6">
        <f>INDEX('60_Budget'!$B$4:$B$6,MATCH("FAM_C",'60_Budget'!$A$4:$A$6,0)) * E43</f>
        <v>0</v>
      </c>
      <c r="F46" s="6">
        <f>INDEX('60_Budget'!$B$4:$B$6,MATCH("FAM_C",'60_Budget'!$A$4:$A$6,0)) * F43</f>
        <v>0</v>
      </c>
      <c r="G46" s="6">
        <f>INDEX('60_Budget'!$B$4:$B$6,MATCH("FAM_C",'60_Budget'!$A$4:$A$6,0)) * G43</f>
        <v>0</v>
      </c>
      <c r="H46" s="6">
        <f>INDEX('60_Budget'!$B$4:$B$6,MATCH("FAM_C",'60_Budget'!$A$4:$A$6,0)) * H43</f>
        <v>0</v>
      </c>
      <c r="I46" s="6">
        <f>INDEX('60_Budget'!$B$4:$B$6,MATCH("FAM_C",'60_Budget'!$A$4:$A$6,0)) * I43</f>
        <v>0</v>
      </c>
      <c r="J46" s="6">
        <f>INDEX('60_Budget'!$B$4:$B$6,MATCH("FAM_C",'60_Budget'!$A$4:$A$6,0)) * J43</f>
        <v>0</v>
      </c>
      <c r="K46" s="6">
        <f>INDEX('60_Budget'!$B$4:$B$6,MATCH("FAM_C",'60_Budget'!$A$4:$A$6,0)) * K43</f>
        <v>0</v>
      </c>
      <c r="L46" s="6">
        <f>INDEX('60_Budget'!$B$4:$B$6,MATCH("FAM_C",'60_Budget'!$A$4:$A$6,0)) * L43</f>
        <v>0</v>
      </c>
      <c r="M46" s="6">
        <f>INDEX('60_Budget'!$B$4:$B$6,MATCH("FAM_C",'60_Budget'!$A$4:$A$6,0)) * M43</f>
        <v>0</v>
      </c>
      <c r="N46" s="6">
        <f>INDEX('60_Budget'!$B$4:$B$6,MATCH("FAM_C",'60_Budget'!$A$4:$A$6,0)) * N43</f>
        <v>0</v>
      </c>
    </row>
    <row r="47" spans="1:14">
      <c r="B47" s="3" t="s">
        <v>60</v>
      </c>
      <c r="C47" s="6">
        <f>(C46 - INDEX('60_Budget'!$C$4:$C$6,MATCH("FAM_C",'60_Budget'!$A$4:$A$6,0)) * C43) - INDEX('60_Budget'!$D$4:$D$6,MATCH("FAM_C",'60_Budget'!$A$4:$A$6,0))</f>
        <v>0</v>
      </c>
      <c r="D47" s="6">
        <f>(D46 - INDEX('60_Budget'!$C$4:$C$6,MATCH("FAM_C",'60_Budget'!$A$4:$A$6,0)) * D43) - INDEX('60_Budget'!$D$4:$D$6,MATCH("FAM_C",'60_Budget'!$A$4:$A$6,0))</f>
        <v>0</v>
      </c>
      <c r="E47" s="6">
        <f>(E46 - INDEX('60_Budget'!$C$4:$C$6,MATCH("FAM_C",'60_Budget'!$A$4:$A$6,0)) * E43) - INDEX('60_Budget'!$D$4:$D$6,MATCH("FAM_C",'60_Budget'!$A$4:$A$6,0))</f>
        <v>0</v>
      </c>
      <c r="F47" s="6">
        <f>(F46 - INDEX('60_Budget'!$C$4:$C$6,MATCH("FAM_C",'60_Budget'!$A$4:$A$6,0)) * F43) - INDEX('60_Budget'!$D$4:$D$6,MATCH("FAM_C",'60_Budget'!$A$4:$A$6,0))</f>
        <v>0</v>
      </c>
      <c r="G47" s="6">
        <f>(G46 - INDEX('60_Budget'!$C$4:$C$6,MATCH("FAM_C",'60_Budget'!$A$4:$A$6,0)) * G43) - INDEX('60_Budget'!$D$4:$D$6,MATCH("FAM_C",'60_Budget'!$A$4:$A$6,0))</f>
        <v>0</v>
      </c>
      <c r="H47" s="6">
        <f>(H46 - INDEX('60_Budget'!$C$4:$C$6,MATCH("FAM_C",'60_Budget'!$A$4:$A$6,0)) * H43) - INDEX('60_Budget'!$D$4:$D$6,MATCH("FAM_C",'60_Budget'!$A$4:$A$6,0))</f>
        <v>0</v>
      </c>
      <c r="I47" s="6">
        <f>(I46 - INDEX('60_Budget'!$C$4:$C$6,MATCH("FAM_C",'60_Budget'!$A$4:$A$6,0)) * I43) - INDEX('60_Budget'!$D$4:$D$6,MATCH("FAM_C",'60_Budget'!$A$4:$A$6,0))</f>
        <v>0</v>
      </c>
      <c r="J47" s="6">
        <f>(J46 - INDEX('60_Budget'!$C$4:$C$6,MATCH("FAM_C",'60_Budget'!$A$4:$A$6,0)) * J43) - INDEX('60_Budget'!$D$4:$D$6,MATCH("FAM_C",'60_Budget'!$A$4:$A$6,0))</f>
        <v>0</v>
      </c>
      <c r="K47" s="6">
        <f>(K46 - INDEX('60_Budget'!$C$4:$C$6,MATCH("FAM_C",'60_Budget'!$A$4:$A$6,0)) * K43) - INDEX('60_Budget'!$D$4:$D$6,MATCH("FAM_C",'60_Budget'!$A$4:$A$6,0))</f>
        <v>0</v>
      </c>
      <c r="L47" s="6">
        <f>(L46 - INDEX('60_Budget'!$C$4:$C$6,MATCH("FAM_C",'60_Budget'!$A$4:$A$6,0)) * L43) - INDEX('60_Budget'!$D$4:$D$6,MATCH("FAM_C",'60_Budget'!$A$4:$A$6,0))</f>
        <v>0</v>
      </c>
      <c r="M47" s="6">
        <f>(M46 - INDEX('60_Budget'!$C$4:$C$6,MATCH("FAM_C",'60_Budget'!$A$4:$A$6,0)) * M43) - INDEX('60_Budget'!$D$4:$D$6,MATCH("FAM_C",'60_Budget'!$A$4:$A$6,0))</f>
        <v>0</v>
      </c>
      <c r="N47" s="6">
        <f>(N46 - INDEX('60_Budget'!$C$4:$C$6,MATCH("FAM_C",'60_Budget'!$A$4:$A$6,0)) * N43) - INDEX('60_Budget'!$D$4:$D$6,MATCH("FAM_C",'60_Budget'!$A$4:$A$6,0))</f>
        <v>0</v>
      </c>
    </row>
    <row r="49" spans="1:14">
      <c r="A49" s="9" t="s">
        <v>61</v>
      </c>
      <c r="B49" s="9" t="s">
        <v>49</v>
      </c>
      <c r="C49" s="5">
        <f>C5+C20+C35</f>
        <v>0</v>
      </c>
      <c r="D49" s="5">
        <f>D5+D20+D35</f>
        <v>0</v>
      </c>
      <c r="E49" s="5">
        <f>E5+E20+E35</f>
        <v>0</v>
      </c>
      <c r="F49" s="5">
        <f>F5+F20+F35</f>
        <v>0</v>
      </c>
      <c r="G49" s="5">
        <f>G5+G20+G35</f>
        <v>0</v>
      </c>
      <c r="H49" s="5">
        <f>H5+H20+H35</f>
        <v>0</v>
      </c>
      <c r="I49" s="5">
        <f>I5+I20+I35</f>
        <v>0</v>
      </c>
      <c r="J49" s="5">
        <f>J5+J20+J35</f>
        <v>0</v>
      </c>
      <c r="K49" s="5">
        <f>K5+K20+K35</f>
        <v>0</v>
      </c>
      <c r="L49" s="5">
        <f>L5+L20+L35</f>
        <v>0</v>
      </c>
      <c r="M49" s="5">
        <f>M5+M20+M35</f>
        <v>0</v>
      </c>
      <c r="N49" s="5">
        <f>N5+N20+N35</f>
        <v>0</v>
      </c>
    </row>
    <row r="50" spans="1:14">
      <c r="B50" s="9" t="s">
        <v>56</v>
      </c>
      <c r="C50" s="5">
        <f>C11+C26+C41</f>
        <v>0</v>
      </c>
      <c r="D50" s="5">
        <f>D11+D26+D41</f>
        <v>0</v>
      </c>
      <c r="E50" s="5">
        <f>E11+E26+E41</f>
        <v>0</v>
      </c>
      <c r="F50" s="5">
        <f>F11+F26+F41</f>
        <v>0</v>
      </c>
      <c r="G50" s="5">
        <f>G11+G26+G41</f>
        <v>0</v>
      </c>
      <c r="H50" s="5">
        <f>H11+H26+H41</f>
        <v>0</v>
      </c>
      <c r="I50" s="5">
        <f>I11+I26+I41</f>
        <v>0</v>
      </c>
      <c r="J50" s="5">
        <f>J11+J26+J41</f>
        <v>0</v>
      </c>
      <c r="K50" s="5">
        <f>K11+K26+K41</f>
        <v>0</v>
      </c>
      <c r="L50" s="5">
        <f>L11+L26+L41</f>
        <v>0</v>
      </c>
      <c r="M50" s="5">
        <f>M11+M26+M41</f>
        <v>0</v>
      </c>
      <c r="N50" s="5">
        <f>N11+N26+N41</f>
        <v>0</v>
      </c>
    </row>
    <row r="51" spans="1:14">
      <c r="B51" s="9" t="s">
        <v>59</v>
      </c>
      <c r="C51" s="6">
        <f>C13+C28+C43</f>
        <v>0</v>
      </c>
      <c r="D51" s="6">
        <f>D13+D28+D43</f>
        <v>0</v>
      </c>
      <c r="E51" s="6">
        <f>E13+E28+E43</f>
        <v>0</v>
      </c>
      <c r="F51" s="6">
        <f>F13+F28+F43</f>
        <v>0</v>
      </c>
      <c r="G51" s="6">
        <f>G13+G28+G43</f>
        <v>0</v>
      </c>
      <c r="H51" s="6">
        <f>H13+H28+H43</f>
        <v>0</v>
      </c>
      <c r="I51" s="6">
        <f>I13+I28+I43</f>
        <v>0</v>
      </c>
      <c r="J51" s="6">
        <f>J13+J28+J43</f>
        <v>0</v>
      </c>
      <c r="K51" s="6">
        <f>K13+K28+K43</f>
        <v>0</v>
      </c>
      <c r="L51" s="6">
        <f>L13+L28+L43</f>
        <v>0</v>
      </c>
      <c r="M51" s="6">
        <f>M13+M28+M43</f>
        <v>0</v>
      </c>
      <c r="N51" s="6">
        <f>N13+N28+N43</f>
        <v>0</v>
      </c>
    </row>
    <row r="52" spans="1:14">
      <c r="B52" s="9" t="s">
        <v>60</v>
      </c>
      <c r="C52" s="6">
        <f>C14+C29+C44</f>
        <v>0</v>
      </c>
      <c r="D52" s="6">
        <f>D14+D29+D44</f>
        <v>0</v>
      </c>
      <c r="E52" s="6">
        <f>E14+E29+E44</f>
        <v>0</v>
      </c>
      <c r="F52" s="6">
        <f>F14+F29+F44</f>
        <v>0</v>
      </c>
      <c r="G52" s="6">
        <f>G14+G29+G44</f>
        <v>0</v>
      </c>
      <c r="H52" s="6">
        <f>H14+H29+H44</f>
        <v>0</v>
      </c>
      <c r="I52" s="6">
        <f>I14+I29+I44</f>
        <v>0</v>
      </c>
      <c r="J52" s="6">
        <f>J14+J29+J44</f>
        <v>0</v>
      </c>
      <c r="K52" s="6">
        <f>K14+K29+K44</f>
        <v>0</v>
      </c>
      <c r="L52" s="6">
        <f>L14+L29+L44</f>
        <v>0</v>
      </c>
      <c r="M52" s="6">
        <f>M14+M29+M44</f>
        <v>0</v>
      </c>
      <c r="N52" s="6">
        <f>N14+N29+N44</f>
        <v>0</v>
      </c>
    </row>
  </sheetData>
  <mergeCells count="1">
    <mergeCell ref="A1:Q1"/>
  </mergeCells>
  <conditionalFormatting sqref="C24:N24">
    <cfRule type="cellIs" dxfId="0" priority="2" operator="lessThan">
      <formula>0</formula>
    </cfRule>
  </conditionalFormatting>
  <conditionalFormatting sqref="C39:N39">
    <cfRule type="cellIs" dxfId="0" priority="3" operator="lessThan">
      <formula>0</formula>
    </cfRule>
  </conditionalFormatting>
  <conditionalFormatting sqref="C9:N9">
    <cfRule type="cellIs" dxfId="0" priority="1" operator="lessThan">
      <formula>0</formula>
    </cfRule>
  </conditionalFormatting>
  <pageMargins left="0.7" right="0.7" top="0.75" bottom="0.75" header="0.3" footer="0.3"/>
  <pageSetup fitToHeight="2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52"/>
  <sheetViews>
    <sheetView workbookViewId="0"/>
  </sheetViews>
  <sheetFormatPr defaultRowHeight="15"/>
  <cols>
    <col min="1" max="1" width="16.7109375" customWidth="1"/>
    <col min="2" max="2" width="28.7109375" customWidth="1"/>
    <col min="3" max="14" width="12.7109375" style="5" customWidth="1"/>
  </cols>
  <sheetData>
    <row r="1" spans="1:17">
      <c r="A1" s="1" t="s">
        <v>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3" spans="1:17">
      <c r="A3" s="2" t="s">
        <v>14</v>
      </c>
      <c r="B3" s="2" t="s">
        <v>47</v>
      </c>
      <c r="C3" s="8">
        <f>EOMONTH('40_Parametres'!$B$4,0)</f>
        <v>0</v>
      </c>
      <c r="D3" s="8">
        <f>EOMONTH('40_Parametres'!$B$4,1)</f>
        <v>0</v>
      </c>
      <c r="E3" s="8">
        <f>EOMONTH('40_Parametres'!$B$4,2)</f>
        <v>0</v>
      </c>
      <c r="F3" s="8">
        <f>EOMONTH('40_Parametres'!$B$4,3)</f>
        <v>0</v>
      </c>
      <c r="G3" s="8">
        <f>EOMONTH('40_Parametres'!$B$4,4)</f>
        <v>0</v>
      </c>
      <c r="H3" s="8">
        <f>EOMONTH('40_Parametres'!$B$4,5)</f>
        <v>0</v>
      </c>
      <c r="I3" s="8">
        <f>EOMONTH('40_Parametres'!$B$4,6)</f>
        <v>0</v>
      </c>
      <c r="J3" s="8">
        <f>EOMONTH('40_Parametres'!$B$4,7)</f>
        <v>0</v>
      </c>
      <c r="K3" s="8">
        <f>EOMONTH('40_Parametres'!$B$4,8)</f>
        <v>0</v>
      </c>
      <c r="L3" s="8">
        <f>EOMONTH('40_Parametres'!$B$4,9)</f>
        <v>0</v>
      </c>
      <c r="M3" s="8">
        <f>EOMONTH('40_Parametres'!$B$4,10)</f>
        <v>0</v>
      </c>
      <c r="N3" s="8">
        <f>EOMONTH('40_Parametres'!$B$4,11)</f>
        <v>0</v>
      </c>
    </row>
    <row r="4" spans="1:17">
      <c r="A4" s="9" t="s">
        <v>0</v>
      </c>
      <c r="B4" s="9"/>
    </row>
    <row r="5" spans="1:17">
      <c r="B5" s="3" t="s">
        <v>48</v>
      </c>
      <c r="C5" s="5">
        <f>INDEX('40_Parametres'!$B$11:$B$13,MATCH("FAM_A",'40_Parametres'!$A$11:$A$13,0))</f>
        <v>0</v>
      </c>
      <c r="D5" s="5">
        <f>MAX(C11,0)</f>
        <v>0</v>
      </c>
      <c r="E5" s="5">
        <f>MAX(D11,0)</f>
        <v>0</v>
      </c>
      <c r="F5" s="5">
        <f>MAX(E11,0)</f>
        <v>0</v>
      </c>
      <c r="G5" s="5">
        <f>MAX(F11,0)</f>
        <v>0</v>
      </c>
      <c r="H5" s="5">
        <f>MAX(G11,0)</f>
        <v>0</v>
      </c>
      <c r="I5" s="5">
        <f>MAX(H11,0)</f>
        <v>0</v>
      </c>
      <c r="J5" s="5">
        <f>MAX(I11,0)</f>
        <v>0</v>
      </c>
      <c r="K5" s="5">
        <f>MAX(J11,0)</f>
        <v>0</v>
      </c>
      <c r="L5" s="5">
        <f>MAX(K11,0)</f>
        <v>0</v>
      </c>
      <c r="M5" s="5">
        <f>MAX(L11,0)</f>
        <v>0</v>
      </c>
      <c r="N5" s="5">
        <f>MAX(M11,0)</f>
        <v>0</v>
      </c>
    </row>
    <row r="6" spans="1:17">
      <c r="B6" s="3" t="s">
        <v>49</v>
      </c>
      <c r="C6" s="5">
        <f>INDEX('10_Demande'!C$4:C$6,MATCH("FAM_A",'10_Demande'!$A$4:$A$6,0))</f>
        <v>0</v>
      </c>
      <c r="D6" s="5">
        <f>INDEX('10_Demande'!D$4:D$6,MATCH("FAM_A",'10_Demande'!$A$4:$A$6,0))</f>
        <v>0</v>
      </c>
      <c r="E6" s="5">
        <f>INDEX('10_Demande'!E$4:E$6,MATCH("FAM_A",'10_Demande'!$A$4:$A$6,0))</f>
        <v>0</v>
      </c>
      <c r="F6" s="5">
        <f>INDEX('10_Demande'!F$4:F$6,MATCH("FAM_A",'10_Demande'!$A$4:$A$6,0))</f>
        <v>0</v>
      </c>
      <c r="G6" s="5">
        <f>INDEX('10_Demande'!G$4:G$6,MATCH("FAM_A",'10_Demande'!$A$4:$A$6,0))</f>
        <v>0</v>
      </c>
      <c r="H6" s="5">
        <f>INDEX('10_Demande'!H$4:H$6,MATCH("FAM_A",'10_Demande'!$A$4:$A$6,0))</f>
        <v>0</v>
      </c>
      <c r="I6" s="5">
        <f>INDEX('10_Demande'!I$4:I$6,MATCH("FAM_A",'10_Demande'!$A$4:$A$6,0))</f>
        <v>0</v>
      </c>
      <c r="J6" s="5">
        <f>INDEX('10_Demande'!J$4:J$6,MATCH("FAM_A",'10_Demande'!$A$4:$A$6,0))</f>
        <v>0</v>
      </c>
      <c r="K6" s="5">
        <f>INDEX('10_Demande'!K$4:K$6,MATCH("FAM_A",'10_Demande'!$A$4:$A$6,0))</f>
        <v>0</v>
      </c>
      <c r="L6" s="5">
        <f>INDEX('10_Demande'!L$4:L$6,MATCH("FAM_A",'10_Demande'!$A$4:$A$6,0))</f>
        <v>0</v>
      </c>
      <c r="M6" s="5">
        <f>INDEX('10_Demande'!M$4:M$6,MATCH("FAM_A",'10_Demande'!$A$4:$A$6,0))</f>
        <v>0</v>
      </c>
      <c r="N6" s="5">
        <f>INDEX('10_Demande'!N$4:N$6,MATCH("FAM_A",'10_Demande'!$A$4:$A$6,0))</f>
        <v>0</v>
      </c>
    </row>
    <row r="7" spans="1:17">
      <c r="B7" s="3" t="s">
        <v>50</v>
      </c>
      <c r="C7" s="5">
        <f>INDEX('30_Capacite'!C$4:C$6,MATCH("FAM_A",'30_Capacite'!$A$4:$A$6,0))</f>
        <v>0</v>
      </c>
      <c r="D7" s="5">
        <f>INDEX('30_Capacite'!D$4:D$6,MATCH("FAM_A",'30_Capacite'!$A$4:$A$6,0))</f>
        <v>0</v>
      </c>
      <c r="E7" s="5">
        <f>INDEX('30_Capacite'!E$4:E$6,MATCH("FAM_A",'30_Capacite'!$A$4:$A$6,0))</f>
        <v>0</v>
      </c>
      <c r="F7" s="5">
        <f>INDEX('30_Capacite'!F$4:F$6,MATCH("FAM_A",'30_Capacite'!$A$4:$A$6,0))</f>
        <v>0</v>
      </c>
      <c r="G7" s="5">
        <f>INDEX('30_Capacite'!G$4:G$6,MATCH("FAM_A",'30_Capacite'!$A$4:$A$6,0))</f>
        <v>0</v>
      </c>
      <c r="H7" s="5">
        <f>INDEX('30_Capacite'!H$4:H$6,MATCH("FAM_A",'30_Capacite'!$A$4:$A$6,0))</f>
        <v>0</v>
      </c>
      <c r="I7" s="5">
        <f>INDEX('30_Capacite'!I$4:I$6,MATCH("FAM_A",'30_Capacite'!$A$4:$A$6,0))</f>
        <v>0</v>
      </c>
      <c r="J7" s="5">
        <f>INDEX('30_Capacite'!J$4:J$6,MATCH("FAM_A",'30_Capacite'!$A$4:$A$6,0))</f>
        <v>0</v>
      </c>
      <c r="K7" s="5">
        <f>INDEX('30_Capacite'!K$4:K$6,MATCH("FAM_A",'30_Capacite'!$A$4:$A$6,0))</f>
        <v>0</v>
      </c>
      <c r="L7" s="5">
        <f>INDEX('30_Capacite'!L$4:L$6,MATCH("FAM_A",'30_Capacite'!$A$4:$A$6,0))</f>
        <v>0</v>
      </c>
      <c r="M7" s="5">
        <f>INDEX('30_Capacite'!M$4:M$6,MATCH("FAM_A",'30_Capacite'!$A$4:$A$6,0))</f>
        <v>0</v>
      </c>
      <c r="N7" s="5">
        <f>INDEX('30_Capacite'!N$4:N$6,MATCH("FAM_A",'30_Capacite'!$A$4:$A$6,0))</f>
        <v>0</v>
      </c>
    </row>
    <row r="8" spans="1:17">
      <c r="B8" s="3" t="s">
        <v>51</v>
      </c>
      <c r="C8" s="5">
        <f>INDEX('50_Scenarios'!$B$16:$B$18,MATCH("FAM_A",'50_Scenarios'!$A$16:$A$18,0)) * B7</f>
        <v>0</v>
      </c>
      <c r="D8" s="5">
        <f>INDEX('50_Scenarios'!$B$16:$B$18,MATCH("FAM_A",'50_Scenarios'!$A$16:$A$18,0)) * C7</f>
        <v>0</v>
      </c>
      <c r="E8" s="5">
        <f>INDEX('50_Scenarios'!$B$16:$B$18,MATCH("FAM_A",'50_Scenarios'!$A$16:$A$18,0)) * D7</f>
        <v>0</v>
      </c>
      <c r="F8" s="5">
        <f>INDEX('50_Scenarios'!$B$16:$B$18,MATCH("FAM_A",'50_Scenarios'!$A$16:$A$18,0)) * E7</f>
        <v>0</v>
      </c>
      <c r="G8" s="5">
        <f>INDEX('50_Scenarios'!$B$16:$B$18,MATCH("FAM_A",'50_Scenarios'!$A$16:$A$18,0)) * F7</f>
        <v>0</v>
      </c>
      <c r="H8" s="5">
        <f>INDEX('50_Scenarios'!$B$16:$B$18,MATCH("FAM_A",'50_Scenarios'!$A$16:$A$18,0)) * G7</f>
        <v>0</v>
      </c>
      <c r="I8" s="5">
        <f>INDEX('50_Scenarios'!$B$16:$B$18,MATCH("FAM_A",'50_Scenarios'!$A$16:$A$18,0)) * H7</f>
        <v>0</v>
      </c>
      <c r="J8" s="5">
        <f>INDEX('50_Scenarios'!$B$16:$B$18,MATCH("FAM_A",'50_Scenarios'!$A$16:$A$18,0)) * I7</f>
        <v>0</v>
      </c>
      <c r="K8" s="5">
        <f>INDEX('50_Scenarios'!$B$16:$B$18,MATCH("FAM_A",'50_Scenarios'!$A$16:$A$18,0)) * J7</f>
        <v>0</v>
      </c>
      <c r="L8" s="5">
        <f>INDEX('50_Scenarios'!$B$16:$B$18,MATCH("FAM_A",'50_Scenarios'!$A$16:$A$18,0)) * K7</f>
        <v>0</v>
      </c>
      <c r="M8" s="5">
        <f>INDEX('50_Scenarios'!$B$16:$B$18,MATCH("FAM_A",'50_Scenarios'!$A$16:$A$18,0)) * L7</f>
        <v>0</v>
      </c>
      <c r="N8" s="5">
        <f>INDEX('50_Scenarios'!$B$16:$B$18,MATCH("FAM_A",'50_Scenarios'!$A$16:$A$18,0)) * M7</f>
        <v>0</v>
      </c>
    </row>
    <row r="9" spans="1:17">
      <c r="B9" s="3" t="s">
        <v>52</v>
      </c>
      <c r="C9" s="5">
        <f>INDEX('50_Scenarios'!B$21:B$23,MATCH("FAM_A",'50_Scenarios'!$A$21:$A$23,0))</f>
        <v>0</v>
      </c>
      <c r="D9" s="5">
        <f>INDEX('50_Scenarios'!C$21:C$23,MATCH("FAM_A",'50_Scenarios'!$A$21:$A$23,0))</f>
        <v>0</v>
      </c>
      <c r="E9" s="5">
        <f>INDEX('50_Scenarios'!D$21:D$23,MATCH("FAM_A",'50_Scenarios'!$A$21:$A$23,0))</f>
        <v>0</v>
      </c>
      <c r="F9" s="5">
        <f>INDEX('50_Scenarios'!E$21:E$23,MATCH("FAM_A",'50_Scenarios'!$A$21:$A$23,0))</f>
        <v>0</v>
      </c>
      <c r="G9" s="5">
        <f>INDEX('50_Scenarios'!F$21:F$23,MATCH("FAM_A",'50_Scenarios'!$A$21:$A$23,0))</f>
        <v>0</v>
      </c>
      <c r="H9" s="5">
        <f>INDEX('50_Scenarios'!G$21:G$23,MATCH("FAM_A",'50_Scenarios'!$A$21:$A$23,0))</f>
        <v>0</v>
      </c>
      <c r="I9" s="5">
        <f>INDEX('50_Scenarios'!H$21:H$23,MATCH("FAM_A",'50_Scenarios'!$A$21:$A$23,0))</f>
        <v>0</v>
      </c>
      <c r="J9" s="5">
        <f>INDEX('50_Scenarios'!I$21:I$23,MATCH("FAM_A",'50_Scenarios'!$A$21:$A$23,0))</f>
        <v>0</v>
      </c>
      <c r="K9" s="5">
        <f>INDEX('50_Scenarios'!J$21:J$23,MATCH("FAM_A",'50_Scenarios'!$A$21:$A$23,0))</f>
        <v>0</v>
      </c>
      <c r="L9" s="5">
        <f>INDEX('50_Scenarios'!K$21:K$23,MATCH("FAM_A",'50_Scenarios'!$A$21:$A$23,0))</f>
        <v>0</v>
      </c>
      <c r="M9" s="5">
        <f>INDEX('50_Scenarios'!L$21:L$23,MATCH("FAM_A",'50_Scenarios'!$A$21:$A$23,0))</f>
        <v>0</v>
      </c>
      <c r="N9" s="5">
        <f>INDEX('50_Scenarios'!M$21:M$23,MATCH("FAM_A",'50_Scenarios'!$A$21:$A$23,0))</f>
        <v>0</v>
      </c>
    </row>
    <row r="10" spans="1:17">
      <c r="B10" s="3" t="s">
        <v>53</v>
      </c>
      <c r="C10" s="5">
        <f>C7+C8+C9</f>
        <v>0</v>
      </c>
      <c r="D10" s="5">
        <f>D7+D8+D9</f>
        <v>0</v>
      </c>
      <c r="E10" s="5">
        <f>E7+E8+E9</f>
        <v>0</v>
      </c>
      <c r="F10" s="5">
        <f>F7+F8+F9</f>
        <v>0</v>
      </c>
      <c r="G10" s="5">
        <f>G7+G8+G9</f>
        <v>0</v>
      </c>
      <c r="H10" s="5">
        <f>H7+H8+H9</f>
        <v>0</v>
      </c>
      <c r="I10" s="5">
        <f>I7+I8+I9</f>
        <v>0</v>
      </c>
      <c r="J10" s="5">
        <f>J7+J8+J9</f>
        <v>0</v>
      </c>
      <c r="K10" s="5">
        <f>K7+K8+K9</f>
        <v>0</v>
      </c>
      <c r="L10" s="5">
        <f>L7+L8+L9</f>
        <v>0</v>
      </c>
      <c r="M10" s="5">
        <f>M7+M8+M9</f>
        <v>0</v>
      </c>
      <c r="N10" s="5">
        <f>N7+N8+N9</f>
        <v>0</v>
      </c>
    </row>
    <row r="11" spans="1:17">
      <c r="B11" s="3" t="s">
        <v>54</v>
      </c>
      <c r="C11" s="5">
        <f>C5+C10-C7</f>
        <v>0</v>
      </c>
      <c r="D11" s="5">
        <f>D5+D10-D7</f>
        <v>0</v>
      </c>
      <c r="E11" s="5">
        <f>E5+E10-E7</f>
        <v>0</v>
      </c>
      <c r="F11" s="5">
        <f>F5+F10-F7</f>
        <v>0</v>
      </c>
      <c r="G11" s="5">
        <f>G5+G10-G7</f>
        <v>0</v>
      </c>
      <c r="H11" s="5">
        <f>H5+H10-H7</f>
        <v>0</v>
      </c>
      <c r="I11" s="5">
        <f>I5+I10-I7</f>
        <v>0</v>
      </c>
      <c r="J11" s="5">
        <f>J5+J10-J7</f>
        <v>0</v>
      </c>
      <c r="K11" s="5">
        <f>K5+K10-K7</f>
        <v>0</v>
      </c>
      <c r="L11" s="5">
        <f>L5+L10-L7</f>
        <v>0</v>
      </c>
      <c r="M11" s="5">
        <f>M5+M10-M7</f>
        <v>0</v>
      </c>
      <c r="N11" s="5">
        <f>N5+N10-N7</f>
        <v>0</v>
      </c>
    </row>
    <row r="12" spans="1:17">
      <c r="B12" s="3" t="s">
        <v>55</v>
      </c>
      <c r="C12" s="5">
        <f>IF(C11&lt;0,-C11,0)</f>
        <v>0</v>
      </c>
      <c r="D12" s="5">
        <f>IF(D11&lt;0,-D11,0)</f>
        <v>0</v>
      </c>
      <c r="E12" s="5">
        <f>IF(E11&lt;0,-E11,0)</f>
        <v>0</v>
      </c>
      <c r="F12" s="5">
        <f>IF(F11&lt;0,-F11,0)</f>
        <v>0</v>
      </c>
      <c r="G12" s="5">
        <f>IF(G11&lt;0,-G11,0)</f>
        <v>0</v>
      </c>
      <c r="H12" s="5">
        <f>IF(H11&lt;0,-H11,0)</f>
        <v>0</v>
      </c>
      <c r="I12" s="5">
        <f>IF(I11&lt;0,-I11,0)</f>
        <v>0</v>
      </c>
      <c r="J12" s="5">
        <f>IF(J11&lt;0,-J11,0)</f>
        <v>0</v>
      </c>
      <c r="K12" s="5">
        <f>IF(K11&lt;0,-K11,0)</f>
        <v>0</v>
      </c>
      <c r="L12" s="5">
        <f>IF(L11&lt;0,-L11,0)</f>
        <v>0</v>
      </c>
      <c r="M12" s="5">
        <f>IF(M11&lt;0,-M11,0)</f>
        <v>0</v>
      </c>
      <c r="N12" s="5">
        <f>IF(N11&lt;0,-N11,0)</f>
        <v>0</v>
      </c>
    </row>
    <row r="13" spans="1:17">
      <c r="B13" s="3" t="s">
        <v>56</v>
      </c>
      <c r="C13" s="5">
        <f>C8-C12</f>
        <v>0</v>
      </c>
      <c r="D13" s="5">
        <f>D8-D12</f>
        <v>0</v>
      </c>
      <c r="E13" s="5">
        <f>E8-E12</f>
        <v>0</v>
      </c>
      <c r="F13" s="5">
        <f>F8-F12</f>
        <v>0</v>
      </c>
      <c r="G13" s="5">
        <f>G8-G12</f>
        <v>0</v>
      </c>
      <c r="H13" s="5">
        <f>H8-H12</f>
        <v>0</v>
      </c>
      <c r="I13" s="5">
        <f>I8-I12</f>
        <v>0</v>
      </c>
      <c r="J13" s="5">
        <f>J8-J12</f>
        <v>0</v>
      </c>
      <c r="K13" s="5">
        <f>K8-K12</f>
        <v>0</v>
      </c>
      <c r="L13" s="5">
        <f>L8-L12</f>
        <v>0</v>
      </c>
      <c r="M13" s="5">
        <f>M8-M12</f>
        <v>0</v>
      </c>
      <c r="N13" s="5">
        <f>N8-N12</f>
        <v>0</v>
      </c>
    </row>
    <row r="14" spans="1:17">
      <c r="B14" s="3" t="s">
        <v>57</v>
      </c>
      <c r="C14" s="7">
        <f>IF(C7=0,1,MAX(0,MIN(1,C13/C7)))</f>
        <v>0</v>
      </c>
      <c r="D14" s="7">
        <f>IF(D7=0,1,MAX(0,MIN(1,D13/D7)))</f>
        <v>0</v>
      </c>
      <c r="E14" s="7">
        <f>IF(E7=0,1,MAX(0,MIN(1,E13/E7)))</f>
        <v>0</v>
      </c>
      <c r="F14" s="7">
        <f>IF(F7=0,1,MAX(0,MIN(1,F13/F7)))</f>
        <v>0</v>
      </c>
      <c r="G14" s="7">
        <f>IF(G7=0,1,MAX(0,MIN(1,G13/G7)))</f>
        <v>0</v>
      </c>
      <c r="H14" s="7">
        <f>IF(H7=0,1,MAX(0,MIN(1,H13/H7)))</f>
        <v>0</v>
      </c>
      <c r="I14" s="7">
        <f>IF(I7=0,1,MAX(0,MIN(1,I13/I7)))</f>
        <v>0</v>
      </c>
      <c r="J14" s="7">
        <f>IF(J7=0,1,MAX(0,MIN(1,J13/J7)))</f>
        <v>0</v>
      </c>
      <c r="K14" s="7">
        <f>IF(K7=0,1,MAX(0,MIN(1,K13/K7)))</f>
        <v>0</v>
      </c>
      <c r="L14" s="7">
        <f>IF(L7=0,1,MAX(0,MIN(1,L13/L7)))</f>
        <v>0</v>
      </c>
      <c r="M14" s="7">
        <f>IF(M7=0,1,MAX(0,MIN(1,M13/M7)))</f>
        <v>0</v>
      </c>
      <c r="N14" s="7">
        <f>IF(N7=0,1,MAX(0,MIN(1,N13/N7)))</f>
        <v>0</v>
      </c>
    </row>
    <row r="15" spans="1:17">
      <c r="B15" s="3" t="s">
        <v>58</v>
      </c>
      <c r="C15" s="5">
        <f>C9-INDEX('40_Parametres'!$C$11:$C$13,MATCH("FAM_A",'40_Parametres'!$A$11:$A$13,0))</f>
        <v>0</v>
      </c>
      <c r="D15" s="5">
        <f>D9-INDEX('40_Parametres'!$C$11:$C$13,MATCH("FAM_A",'40_Parametres'!$A$11:$A$13,0))</f>
        <v>0</v>
      </c>
      <c r="E15" s="5">
        <f>E9-INDEX('40_Parametres'!$C$11:$C$13,MATCH("FAM_A",'40_Parametres'!$A$11:$A$13,0))</f>
        <v>0</v>
      </c>
      <c r="F15" s="5">
        <f>F9-INDEX('40_Parametres'!$C$11:$C$13,MATCH("FAM_A",'40_Parametres'!$A$11:$A$13,0))</f>
        <v>0</v>
      </c>
      <c r="G15" s="5">
        <f>G9-INDEX('40_Parametres'!$C$11:$C$13,MATCH("FAM_A",'40_Parametres'!$A$11:$A$13,0))</f>
        <v>0</v>
      </c>
      <c r="H15" s="5">
        <f>H9-INDEX('40_Parametres'!$C$11:$C$13,MATCH("FAM_A",'40_Parametres'!$A$11:$A$13,0))</f>
        <v>0</v>
      </c>
      <c r="I15" s="5">
        <f>I9-INDEX('40_Parametres'!$C$11:$C$13,MATCH("FAM_A",'40_Parametres'!$A$11:$A$13,0))</f>
        <v>0</v>
      </c>
      <c r="J15" s="5">
        <f>J9-INDEX('40_Parametres'!$C$11:$C$13,MATCH("FAM_A",'40_Parametres'!$A$11:$A$13,0))</f>
        <v>0</v>
      </c>
      <c r="K15" s="5">
        <f>K9-INDEX('40_Parametres'!$C$11:$C$13,MATCH("FAM_A",'40_Parametres'!$A$11:$A$13,0))</f>
        <v>0</v>
      </c>
      <c r="L15" s="5">
        <f>L9-INDEX('40_Parametres'!$C$11:$C$13,MATCH("FAM_A",'40_Parametres'!$A$11:$A$13,0))</f>
        <v>0</v>
      </c>
      <c r="M15" s="5">
        <f>M9-INDEX('40_Parametres'!$C$11:$C$13,MATCH("FAM_A",'40_Parametres'!$A$11:$A$13,0))</f>
        <v>0</v>
      </c>
      <c r="N15" s="5">
        <f>N9-INDEX('40_Parametres'!$C$11:$C$13,MATCH("FAM_A",'40_Parametres'!$A$11:$A$13,0))</f>
        <v>0</v>
      </c>
    </row>
    <row r="16" spans="1:17">
      <c r="B16" s="3" t="s">
        <v>59</v>
      </c>
      <c r="C16" s="6">
        <f>INDEX('60_Budget'!$B$4:$B$6,MATCH("FAM_A",'60_Budget'!$A$4:$A$6,0)) * C13</f>
        <v>0</v>
      </c>
      <c r="D16" s="6">
        <f>INDEX('60_Budget'!$B$4:$B$6,MATCH("FAM_A",'60_Budget'!$A$4:$A$6,0)) * D13</f>
        <v>0</v>
      </c>
      <c r="E16" s="6">
        <f>INDEX('60_Budget'!$B$4:$B$6,MATCH("FAM_A",'60_Budget'!$A$4:$A$6,0)) * E13</f>
        <v>0</v>
      </c>
      <c r="F16" s="6">
        <f>INDEX('60_Budget'!$B$4:$B$6,MATCH("FAM_A",'60_Budget'!$A$4:$A$6,0)) * F13</f>
        <v>0</v>
      </c>
      <c r="G16" s="6">
        <f>INDEX('60_Budget'!$B$4:$B$6,MATCH("FAM_A",'60_Budget'!$A$4:$A$6,0)) * G13</f>
        <v>0</v>
      </c>
      <c r="H16" s="6">
        <f>INDEX('60_Budget'!$B$4:$B$6,MATCH("FAM_A",'60_Budget'!$A$4:$A$6,0)) * H13</f>
        <v>0</v>
      </c>
      <c r="I16" s="6">
        <f>INDEX('60_Budget'!$B$4:$B$6,MATCH("FAM_A",'60_Budget'!$A$4:$A$6,0)) * I13</f>
        <v>0</v>
      </c>
      <c r="J16" s="6">
        <f>INDEX('60_Budget'!$B$4:$B$6,MATCH("FAM_A",'60_Budget'!$A$4:$A$6,0)) * J13</f>
        <v>0</v>
      </c>
      <c r="K16" s="6">
        <f>INDEX('60_Budget'!$B$4:$B$6,MATCH("FAM_A",'60_Budget'!$A$4:$A$6,0)) * K13</f>
        <v>0</v>
      </c>
      <c r="L16" s="6">
        <f>INDEX('60_Budget'!$B$4:$B$6,MATCH("FAM_A",'60_Budget'!$A$4:$A$6,0)) * L13</f>
        <v>0</v>
      </c>
      <c r="M16" s="6">
        <f>INDEX('60_Budget'!$B$4:$B$6,MATCH("FAM_A",'60_Budget'!$A$4:$A$6,0)) * M13</f>
        <v>0</v>
      </c>
      <c r="N16" s="6">
        <f>INDEX('60_Budget'!$B$4:$B$6,MATCH("FAM_A",'60_Budget'!$A$4:$A$6,0)) * N13</f>
        <v>0</v>
      </c>
    </row>
    <row r="17" spans="1:14">
      <c r="B17" s="3" t="s">
        <v>60</v>
      </c>
      <c r="C17" s="6">
        <f>(C16 - INDEX('60_Budget'!$C$4:$C$6,MATCH("FAM_A",'60_Budget'!$A$4:$A$6,0)) * C13) - INDEX('60_Budget'!$D$4:$D$6,MATCH("FAM_A",'60_Budget'!$A$4:$A$6,0))</f>
        <v>0</v>
      </c>
      <c r="D17" s="6">
        <f>(D16 - INDEX('60_Budget'!$C$4:$C$6,MATCH("FAM_A",'60_Budget'!$A$4:$A$6,0)) * D13) - INDEX('60_Budget'!$D$4:$D$6,MATCH("FAM_A",'60_Budget'!$A$4:$A$6,0))</f>
        <v>0</v>
      </c>
      <c r="E17" s="6">
        <f>(E16 - INDEX('60_Budget'!$C$4:$C$6,MATCH("FAM_A",'60_Budget'!$A$4:$A$6,0)) * E13) - INDEX('60_Budget'!$D$4:$D$6,MATCH("FAM_A",'60_Budget'!$A$4:$A$6,0))</f>
        <v>0</v>
      </c>
      <c r="F17" s="6">
        <f>(F16 - INDEX('60_Budget'!$C$4:$C$6,MATCH("FAM_A",'60_Budget'!$A$4:$A$6,0)) * F13) - INDEX('60_Budget'!$D$4:$D$6,MATCH("FAM_A",'60_Budget'!$A$4:$A$6,0))</f>
        <v>0</v>
      </c>
      <c r="G17" s="6">
        <f>(G16 - INDEX('60_Budget'!$C$4:$C$6,MATCH("FAM_A",'60_Budget'!$A$4:$A$6,0)) * G13) - INDEX('60_Budget'!$D$4:$D$6,MATCH("FAM_A",'60_Budget'!$A$4:$A$6,0))</f>
        <v>0</v>
      </c>
      <c r="H17" s="6">
        <f>(H16 - INDEX('60_Budget'!$C$4:$C$6,MATCH("FAM_A",'60_Budget'!$A$4:$A$6,0)) * H13) - INDEX('60_Budget'!$D$4:$D$6,MATCH("FAM_A",'60_Budget'!$A$4:$A$6,0))</f>
        <v>0</v>
      </c>
      <c r="I17" s="6">
        <f>(I16 - INDEX('60_Budget'!$C$4:$C$6,MATCH("FAM_A",'60_Budget'!$A$4:$A$6,0)) * I13) - INDEX('60_Budget'!$D$4:$D$6,MATCH("FAM_A",'60_Budget'!$A$4:$A$6,0))</f>
        <v>0</v>
      </c>
      <c r="J17" s="6">
        <f>(J16 - INDEX('60_Budget'!$C$4:$C$6,MATCH("FAM_A",'60_Budget'!$A$4:$A$6,0)) * J13) - INDEX('60_Budget'!$D$4:$D$6,MATCH("FAM_A",'60_Budget'!$A$4:$A$6,0))</f>
        <v>0</v>
      </c>
      <c r="K17" s="6">
        <f>(K16 - INDEX('60_Budget'!$C$4:$C$6,MATCH("FAM_A",'60_Budget'!$A$4:$A$6,0)) * K13) - INDEX('60_Budget'!$D$4:$D$6,MATCH("FAM_A",'60_Budget'!$A$4:$A$6,0))</f>
        <v>0</v>
      </c>
      <c r="L17" s="6">
        <f>(L16 - INDEX('60_Budget'!$C$4:$C$6,MATCH("FAM_A",'60_Budget'!$A$4:$A$6,0)) * L13) - INDEX('60_Budget'!$D$4:$D$6,MATCH("FAM_A",'60_Budget'!$A$4:$A$6,0))</f>
        <v>0</v>
      </c>
      <c r="M17" s="6">
        <f>(M16 - INDEX('60_Budget'!$C$4:$C$6,MATCH("FAM_A",'60_Budget'!$A$4:$A$6,0)) * M13) - INDEX('60_Budget'!$D$4:$D$6,MATCH("FAM_A",'60_Budget'!$A$4:$A$6,0))</f>
        <v>0</v>
      </c>
      <c r="N17" s="6">
        <f>(N16 - INDEX('60_Budget'!$C$4:$C$6,MATCH("FAM_A",'60_Budget'!$A$4:$A$6,0)) * N13) - INDEX('60_Budget'!$D$4:$D$6,MATCH("FAM_A",'60_Budget'!$A$4:$A$6,0))</f>
        <v>0</v>
      </c>
    </row>
    <row r="19" spans="1:14">
      <c r="A19" s="9" t="s">
        <v>1</v>
      </c>
      <c r="B19" s="9"/>
    </row>
    <row r="20" spans="1:14">
      <c r="B20" s="3" t="s">
        <v>48</v>
      </c>
      <c r="C20" s="5">
        <f>INDEX('40_Parametres'!$B$11:$B$13,MATCH("FAM_B",'40_Parametres'!$A$11:$A$13,0))</f>
        <v>0</v>
      </c>
      <c r="D20" s="5">
        <f>MAX(C26,0)</f>
        <v>0</v>
      </c>
      <c r="E20" s="5">
        <f>MAX(D26,0)</f>
        <v>0</v>
      </c>
      <c r="F20" s="5">
        <f>MAX(E26,0)</f>
        <v>0</v>
      </c>
      <c r="G20" s="5">
        <f>MAX(F26,0)</f>
        <v>0</v>
      </c>
      <c r="H20" s="5">
        <f>MAX(G26,0)</f>
        <v>0</v>
      </c>
      <c r="I20" s="5">
        <f>MAX(H26,0)</f>
        <v>0</v>
      </c>
      <c r="J20" s="5">
        <f>MAX(I26,0)</f>
        <v>0</v>
      </c>
      <c r="K20" s="5">
        <f>MAX(J26,0)</f>
        <v>0</v>
      </c>
      <c r="L20" s="5">
        <f>MAX(K26,0)</f>
        <v>0</v>
      </c>
      <c r="M20" s="5">
        <f>MAX(L26,0)</f>
        <v>0</v>
      </c>
      <c r="N20" s="5">
        <f>MAX(M26,0)</f>
        <v>0</v>
      </c>
    </row>
    <row r="21" spans="1:14">
      <c r="B21" s="3" t="s">
        <v>49</v>
      </c>
      <c r="C21" s="5">
        <f>INDEX('10_Demande'!C$4:C$6,MATCH("FAM_B",'10_Demande'!$A$4:$A$6,0))</f>
        <v>0</v>
      </c>
      <c r="D21" s="5">
        <f>INDEX('10_Demande'!D$4:D$6,MATCH("FAM_B",'10_Demande'!$A$4:$A$6,0))</f>
        <v>0</v>
      </c>
      <c r="E21" s="5">
        <f>INDEX('10_Demande'!E$4:E$6,MATCH("FAM_B",'10_Demande'!$A$4:$A$6,0))</f>
        <v>0</v>
      </c>
      <c r="F21" s="5">
        <f>INDEX('10_Demande'!F$4:F$6,MATCH("FAM_B",'10_Demande'!$A$4:$A$6,0))</f>
        <v>0</v>
      </c>
      <c r="G21" s="5">
        <f>INDEX('10_Demande'!G$4:G$6,MATCH("FAM_B",'10_Demande'!$A$4:$A$6,0))</f>
        <v>0</v>
      </c>
      <c r="H21" s="5">
        <f>INDEX('10_Demande'!H$4:H$6,MATCH("FAM_B",'10_Demande'!$A$4:$A$6,0))</f>
        <v>0</v>
      </c>
      <c r="I21" s="5">
        <f>INDEX('10_Demande'!I$4:I$6,MATCH("FAM_B",'10_Demande'!$A$4:$A$6,0))</f>
        <v>0</v>
      </c>
      <c r="J21" s="5">
        <f>INDEX('10_Demande'!J$4:J$6,MATCH("FAM_B",'10_Demande'!$A$4:$A$6,0))</f>
        <v>0</v>
      </c>
      <c r="K21" s="5">
        <f>INDEX('10_Demande'!K$4:K$6,MATCH("FAM_B",'10_Demande'!$A$4:$A$6,0))</f>
        <v>0</v>
      </c>
      <c r="L21" s="5">
        <f>INDEX('10_Demande'!L$4:L$6,MATCH("FAM_B",'10_Demande'!$A$4:$A$6,0))</f>
        <v>0</v>
      </c>
      <c r="M21" s="5">
        <f>INDEX('10_Demande'!M$4:M$6,MATCH("FAM_B",'10_Demande'!$A$4:$A$6,0))</f>
        <v>0</v>
      </c>
      <c r="N21" s="5">
        <f>INDEX('10_Demande'!N$4:N$6,MATCH("FAM_B",'10_Demande'!$A$4:$A$6,0))</f>
        <v>0</v>
      </c>
    </row>
    <row r="22" spans="1:14">
      <c r="B22" s="3" t="s">
        <v>50</v>
      </c>
      <c r="C22" s="5">
        <f>INDEX('30_Capacite'!C$4:C$6,MATCH("FAM_B",'30_Capacite'!$A$4:$A$6,0))</f>
        <v>0</v>
      </c>
      <c r="D22" s="5">
        <f>INDEX('30_Capacite'!D$4:D$6,MATCH("FAM_B",'30_Capacite'!$A$4:$A$6,0))</f>
        <v>0</v>
      </c>
      <c r="E22" s="5">
        <f>INDEX('30_Capacite'!E$4:E$6,MATCH("FAM_B",'30_Capacite'!$A$4:$A$6,0))</f>
        <v>0</v>
      </c>
      <c r="F22" s="5">
        <f>INDEX('30_Capacite'!F$4:F$6,MATCH("FAM_B",'30_Capacite'!$A$4:$A$6,0))</f>
        <v>0</v>
      </c>
      <c r="G22" s="5">
        <f>INDEX('30_Capacite'!G$4:G$6,MATCH("FAM_B",'30_Capacite'!$A$4:$A$6,0))</f>
        <v>0</v>
      </c>
      <c r="H22" s="5">
        <f>INDEX('30_Capacite'!H$4:H$6,MATCH("FAM_B",'30_Capacite'!$A$4:$A$6,0))</f>
        <v>0</v>
      </c>
      <c r="I22" s="5">
        <f>INDEX('30_Capacite'!I$4:I$6,MATCH("FAM_B",'30_Capacite'!$A$4:$A$6,0))</f>
        <v>0</v>
      </c>
      <c r="J22" s="5">
        <f>INDEX('30_Capacite'!J$4:J$6,MATCH("FAM_B",'30_Capacite'!$A$4:$A$6,0))</f>
        <v>0</v>
      </c>
      <c r="K22" s="5">
        <f>INDEX('30_Capacite'!K$4:K$6,MATCH("FAM_B",'30_Capacite'!$A$4:$A$6,0))</f>
        <v>0</v>
      </c>
      <c r="L22" s="5">
        <f>INDEX('30_Capacite'!L$4:L$6,MATCH("FAM_B",'30_Capacite'!$A$4:$A$6,0))</f>
        <v>0</v>
      </c>
      <c r="M22" s="5">
        <f>INDEX('30_Capacite'!M$4:M$6,MATCH("FAM_B",'30_Capacite'!$A$4:$A$6,0))</f>
        <v>0</v>
      </c>
      <c r="N22" s="5">
        <f>INDEX('30_Capacite'!N$4:N$6,MATCH("FAM_B",'30_Capacite'!$A$4:$A$6,0))</f>
        <v>0</v>
      </c>
    </row>
    <row r="23" spans="1:14">
      <c r="B23" s="3" t="s">
        <v>51</v>
      </c>
      <c r="C23" s="5">
        <f>INDEX('50_Scenarios'!$B$16:$B$18,MATCH("FAM_B",'50_Scenarios'!$A$16:$A$18,0)) * B22</f>
        <v>0</v>
      </c>
      <c r="D23" s="5">
        <f>INDEX('50_Scenarios'!$B$16:$B$18,MATCH("FAM_B",'50_Scenarios'!$A$16:$A$18,0)) * C22</f>
        <v>0</v>
      </c>
      <c r="E23" s="5">
        <f>INDEX('50_Scenarios'!$B$16:$B$18,MATCH("FAM_B",'50_Scenarios'!$A$16:$A$18,0)) * D22</f>
        <v>0</v>
      </c>
      <c r="F23" s="5">
        <f>INDEX('50_Scenarios'!$B$16:$B$18,MATCH("FAM_B",'50_Scenarios'!$A$16:$A$18,0)) * E22</f>
        <v>0</v>
      </c>
      <c r="G23" s="5">
        <f>INDEX('50_Scenarios'!$B$16:$B$18,MATCH("FAM_B",'50_Scenarios'!$A$16:$A$18,0)) * F22</f>
        <v>0</v>
      </c>
      <c r="H23" s="5">
        <f>INDEX('50_Scenarios'!$B$16:$B$18,MATCH("FAM_B",'50_Scenarios'!$A$16:$A$18,0)) * G22</f>
        <v>0</v>
      </c>
      <c r="I23" s="5">
        <f>INDEX('50_Scenarios'!$B$16:$B$18,MATCH("FAM_B",'50_Scenarios'!$A$16:$A$18,0)) * H22</f>
        <v>0</v>
      </c>
      <c r="J23" s="5">
        <f>INDEX('50_Scenarios'!$B$16:$B$18,MATCH("FAM_B",'50_Scenarios'!$A$16:$A$18,0)) * I22</f>
        <v>0</v>
      </c>
      <c r="K23" s="5">
        <f>INDEX('50_Scenarios'!$B$16:$B$18,MATCH("FAM_B",'50_Scenarios'!$A$16:$A$18,0)) * J22</f>
        <v>0</v>
      </c>
      <c r="L23" s="5">
        <f>INDEX('50_Scenarios'!$B$16:$B$18,MATCH("FAM_B",'50_Scenarios'!$A$16:$A$18,0)) * K22</f>
        <v>0</v>
      </c>
      <c r="M23" s="5">
        <f>INDEX('50_Scenarios'!$B$16:$B$18,MATCH("FAM_B",'50_Scenarios'!$A$16:$A$18,0)) * L22</f>
        <v>0</v>
      </c>
      <c r="N23" s="5">
        <f>INDEX('50_Scenarios'!$B$16:$B$18,MATCH("FAM_B",'50_Scenarios'!$A$16:$A$18,0)) * M22</f>
        <v>0</v>
      </c>
    </row>
    <row r="24" spans="1:14">
      <c r="B24" s="3" t="s">
        <v>52</v>
      </c>
      <c r="C24" s="5">
        <f>INDEX('50_Scenarios'!B$21:B$23,MATCH("FAM_B",'50_Scenarios'!$A$21:$A$23,0))</f>
        <v>0</v>
      </c>
      <c r="D24" s="5">
        <f>INDEX('50_Scenarios'!C$21:C$23,MATCH("FAM_B",'50_Scenarios'!$A$21:$A$23,0))</f>
        <v>0</v>
      </c>
      <c r="E24" s="5">
        <f>INDEX('50_Scenarios'!D$21:D$23,MATCH("FAM_B",'50_Scenarios'!$A$21:$A$23,0))</f>
        <v>0</v>
      </c>
      <c r="F24" s="5">
        <f>INDEX('50_Scenarios'!E$21:E$23,MATCH("FAM_B",'50_Scenarios'!$A$21:$A$23,0))</f>
        <v>0</v>
      </c>
      <c r="G24" s="5">
        <f>INDEX('50_Scenarios'!F$21:F$23,MATCH("FAM_B",'50_Scenarios'!$A$21:$A$23,0))</f>
        <v>0</v>
      </c>
      <c r="H24" s="5">
        <f>INDEX('50_Scenarios'!G$21:G$23,MATCH("FAM_B",'50_Scenarios'!$A$21:$A$23,0))</f>
        <v>0</v>
      </c>
      <c r="I24" s="5">
        <f>INDEX('50_Scenarios'!H$21:H$23,MATCH("FAM_B",'50_Scenarios'!$A$21:$A$23,0))</f>
        <v>0</v>
      </c>
      <c r="J24" s="5">
        <f>INDEX('50_Scenarios'!I$21:I$23,MATCH("FAM_B",'50_Scenarios'!$A$21:$A$23,0))</f>
        <v>0</v>
      </c>
      <c r="K24" s="5">
        <f>INDEX('50_Scenarios'!J$21:J$23,MATCH("FAM_B",'50_Scenarios'!$A$21:$A$23,0))</f>
        <v>0</v>
      </c>
      <c r="L24" s="5">
        <f>INDEX('50_Scenarios'!K$21:K$23,MATCH("FAM_B",'50_Scenarios'!$A$21:$A$23,0))</f>
        <v>0</v>
      </c>
      <c r="M24" s="5">
        <f>INDEX('50_Scenarios'!L$21:L$23,MATCH("FAM_B",'50_Scenarios'!$A$21:$A$23,0))</f>
        <v>0</v>
      </c>
      <c r="N24" s="5">
        <f>INDEX('50_Scenarios'!M$21:M$23,MATCH("FAM_B",'50_Scenarios'!$A$21:$A$23,0))</f>
        <v>0</v>
      </c>
    </row>
    <row r="25" spans="1:14">
      <c r="B25" s="3" t="s">
        <v>53</v>
      </c>
      <c r="C25" s="5">
        <f>C22+C23+C24</f>
        <v>0</v>
      </c>
      <c r="D25" s="5">
        <f>D22+D23+D24</f>
        <v>0</v>
      </c>
      <c r="E25" s="5">
        <f>E22+E23+E24</f>
        <v>0</v>
      </c>
      <c r="F25" s="5">
        <f>F22+F23+F24</f>
        <v>0</v>
      </c>
      <c r="G25" s="5">
        <f>G22+G23+G24</f>
        <v>0</v>
      </c>
      <c r="H25" s="5">
        <f>H22+H23+H24</f>
        <v>0</v>
      </c>
      <c r="I25" s="5">
        <f>I22+I23+I24</f>
        <v>0</v>
      </c>
      <c r="J25" s="5">
        <f>J22+J23+J24</f>
        <v>0</v>
      </c>
      <c r="K25" s="5">
        <f>K22+K23+K24</f>
        <v>0</v>
      </c>
      <c r="L25" s="5">
        <f>L22+L23+L24</f>
        <v>0</v>
      </c>
      <c r="M25" s="5">
        <f>M22+M23+M24</f>
        <v>0</v>
      </c>
      <c r="N25" s="5">
        <f>N22+N23+N24</f>
        <v>0</v>
      </c>
    </row>
    <row r="26" spans="1:14">
      <c r="B26" s="3" t="s">
        <v>54</v>
      </c>
      <c r="C26" s="5">
        <f>C20+C25-C22</f>
        <v>0</v>
      </c>
      <c r="D26" s="5">
        <f>D20+D25-D22</f>
        <v>0</v>
      </c>
      <c r="E26" s="5">
        <f>E20+E25-E22</f>
        <v>0</v>
      </c>
      <c r="F26" s="5">
        <f>F20+F25-F22</f>
        <v>0</v>
      </c>
      <c r="G26" s="5">
        <f>G20+G25-G22</f>
        <v>0</v>
      </c>
      <c r="H26" s="5">
        <f>H20+H25-H22</f>
        <v>0</v>
      </c>
      <c r="I26" s="5">
        <f>I20+I25-I22</f>
        <v>0</v>
      </c>
      <c r="J26" s="5">
        <f>J20+J25-J22</f>
        <v>0</v>
      </c>
      <c r="K26" s="5">
        <f>K20+K25-K22</f>
        <v>0</v>
      </c>
      <c r="L26" s="5">
        <f>L20+L25-L22</f>
        <v>0</v>
      </c>
      <c r="M26" s="5">
        <f>M20+M25-M22</f>
        <v>0</v>
      </c>
      <c r="N26" s="5">
        <f>N20+N25-N22</f>
        <v>0</v>
      </c>
    </row>
    <row r="27" spans="1:14">
      <c r="B27" s="3" t="s">
        <v>55</v>
      </c>
      <c r="C27" s="5">
        <f>IF(C26&lt;0,-C26,0)</f>
        <v>0</v>
      </c>
      <c r="D27" s="5">
        <f>IF(D26&lt;0,-D26,0)</f>
        <v>0</v>
      </c>
      <c r="E27" s="5">
        <f>IF(E26&lt;0,-E26,0)</f>
        <v>0</v>
      </c>
      <c r="F27" s="5">
        <f>IF(F26&lt;0,-F26,0)</f>
        <v>0</v>
      </c>
      <c r="G27" s="5">
        <f>IF(G26&lt;0,-G26,0)</f>
        <v>0</v>
      </c>
      <c r="H27" s="5">
        <f>IF(H26&lt;0,-H26,0)</f>
        <v>0</v>
      </c>
      <c r="I27" s="5">
        <f>IF(I26&lt;0,-I26,0)</f>
        <v>0</v>
      </c>
      <c r="J27" s="5">
        <f>IF(J26&lt;0,-J26,0)</f>
        <v>0</v>
      </c>
      <c r="K27" s="5">
        <f>IF(K26&lt;0,-K26,0)</f>
        <v>0</v>
      </c>
      <c r="L27" s="5">
        <f>IF(L26&lt;0,-L26,0)</f>
        <v>0</v>
      </c>
      <c r="M27" s="5">
        <f>IF(M26&lt;0,-M26,0)</f>
        <v>0</v>
      </c>
      <c r="N27" s="5">
        <f>IF(N26&lt;0,-N26,0)</f>
        <v>0</v>
      </c>
    </row>
    <row r="28" spans="1:14">
      <c r="B28" s="3" t="s">
        <v>56</v>
      </c>
      <c r="C28" s="5">
        <f>C23-C27</f>
        <v>0</v>
      </c>
      <c r="D28" s="5">
        <f>D23-D27</f>
        <v>0</v>
      </c>
      <c r="E28" s="5">
        <f>E23-E27</f>
        <v>0</v>
      </c>
      <c r="F28" s="5">
        <f>F23-F27</f>
        <v>0</v>
      </c>
      <c r="G28" s="5">
        <f>G23-G27</f>
        <v>0</v>
      </c>
      <c r="H28" s="5">
        <f>H23-H27</f>
        <v>0</v>
      </c>
      <c r="I28" s="5">
        <f>I23-I27</f>
        <v>0</v>
      </c>
      <c r="J28" s="5">
        <f>J23-J27</f>
        <v>0</v>
      </c>
      <c r="K28" s="5">
        <f>K23-K27</f>
        <v>0</v>
      </c>
      <c r="L28" s="5">
        <f>L23-L27</f>
        <v>0</v>
      </c>
      <c r="M28" s="5">
        <f>M23-M27</f>
        <v>0</v>
      </c>
      <c r="N28" s="5">
        <f>N23-N27</f>
        <v>0</v>
      </c>
    </row>
    <row r="29" spans="1:14">
      <c r="B29" s="3" t="s">
        <v>57</v>
      </c>
      <c r="C29" s="7">
        <f>IF(C22=0,1,MAX(0,MIN(1,C28/C22)))</f>
        <v>0</v>
      </c>
      <c r="D29" s="7">
        <f>IF(D22=0,1,MAX(0,MIN(1,D28/D22)))</f>
        <v>0</v>
      </c>
      <c r="E29" s="7">
        <f>IF(E22=0,1,MAX(0,MIN(1,E28/E22)))</f>
        <v>0</v>
      </c>
      <c r="F29" s="7">
        <f>IF(F22=0,1,MAX(0,MIN(1,F28/F22)))</f>
        <v>0</v>
      </c>
      <c r="G29" s="7">
        <f>IF(G22=0,1,MAX(0,MIN(1,G28/G22)))</f>
        <v>0</v>
      </c>
      <c r="H29" s="7">
        <f>IF(H22=0,1,MAX(0,MIN(1,H28/H22)))</f>
        <v>0</v>
      </c>
      <c r="I29" s="7">
        <f>IF(I22=0,1,MAX(0,MIN(1,I28/I22)))</f>
        <v>0</v>
      </c>
      <c r="J29" s="7">
        <f>IF(J22=0,1,MAX(0,MIN(1,J28/J22)))</f>
        <v>0</v>
      </c>
      <c r="K29" s="7">
        <f>IF(K22=0,1,MAX(0,MIN(1,K28/K22)))</f>
        <v>0</v>
      </c>
      <c r="L29" s="7">
        <f>IF(L22=0,1,MAX(0,MIN(1,L28/L22)))</f>
        <v>0</v>
      </c>
      <c r="M29" s="7">
        <f>IF(M22=0,1,MAX(0,MIN(1,M28/M22)))</f>
        <v>0</v>
      </c>
      <c r="N29" s="7">
        <f>IF(N22=0,1,MAX(0,MIN(1,N28/N22)))</f>
        <v>0</v>
      </c>
    </row>
    <row r="30" spans="1:14">
      <c r="B30" s="3" t="s">
        <v>58</v>
      </c>
      <c r="C30" s="5">
        <f>C24-INDEX('40_Parametres'!$C$11:$C$13,MATCH("FAM_B",'40_Parametres'!$A$11:$A$13,0))</f>
        <v>0</v>
      </c>
      <c r="D30" s="5">
        <f>D24-INDEX('40_Parametres'!$C$11:$C$13,MATCH("FAM_B",'40_Parametres'!$A$11:$A$13,0))</f>
        <v>0</v>
      </c>
      <c r="E30" s="5">
        <f>E24-INDEX('40_Parametres'!$C$11:$C$13,MATCH("FAM_B",'40_Parametres'!$A$11:$A$13,0))</f>
        <v>0</v>
      </c>
      <c r="F30" s="5">
        <f>F24-INDEX('40_Parametres'!$C$11:$C$13,MATCH("FAM_B",'40_Parametres'!$A$11:$A$13,0))</f>
        <v>0</v>
      </c>
      <c r="G30" s="5">
        <f>G24-INDEX('40_Parametres'!$C$11:$C$13,MATCH("FAM_B",'40_Parametres'!$A$11:$A$13,0))</f>
        <v>0</v>
      </c>
      <c r="H30" s="5">
        <f>H24-INDEX('40_Parametres'!$C$11:$C$13,MATCH("FAM_B",'40_Parametres'!$A$11:$A$13,0))</f>
        <v>0</v>
      </c>
      <c r="I30" s="5">
        <f>I24-INDEX('40_Parametres'!$C$11:$C$13,MATCH("FAM_B",'40_Parametres'!$A$11:$A$13,0))</f>
        <v>0</v>
      </c>
      <c r="J30" s="5">
        <f>J24-INDEX('40_Parametres'!$C$11:$C$13,MATCH("FAM_B",'40_Parametres'!$A$11:$A$13,0))</f>
        <v>0</v>
      </c>
      <c r="K30" s="5">
        <f>K24-INDEX('40_Parametres'!$C$11:$C$13,MATCH("FAM_B",'40_Parametres'!$A$11:$A$13,0))</f>
        <v>0</v>
      </c>
      <c r="L30" s="5">
        <f>L24-INDEX('40_Parametres'!$C$11:$C$13,MATCH("FAM_B",'40_Parametres'!$A$11:$A$13,0))</f>
        <v>0</v>
      </c>
      <c r="M30" s="5">
        <f>M24-INDEX('40_Parametres'!$C$11:$C$13,MATCH("FAM_B",'40_Parametres'!$A$11:$A$13,0))</f>
        <v>0</v>
      </c>
      <c r="N30" s="5">
        <f>N24-INDEX('40_Parametres'!$C$11:$C$13,MATCH("FAM_B",'40_Parametres'!$A$11:$A$13,0))</f>
        <v>0</v>
      </c>
    </row>
    <row r="31" spans="1:14">
      <c r="B31" s="3" t="s">
        <v>59</v>
      </c>
      <c r="C31" s="6">
        <f>INDEX('60_Budget'!$B$4:$B$6,MATCH("FAM_B",'60_Budget'!$A$4:$A$6,0)) * C28</f>
        <v>0</v>
      </c>
      <c r="D31" s="6">
        <f>INDEX('60_Budget'!$B$4:$B$6,MATCH("FAM_B",'60_Budget'!$A$4:$A$6,0)) * D28</f>
        <v>0</v>
      </c>
      <c r="E31" s="6">
        <f>INDEX('60_Budget'!$B$4:$B$6,MATCH("FAM_B",'60_Budget'!$A$4:$A$6,0)) * E28</f>
        <v>0</v>
      </c>
      <c r="F31" s="6">
        <f>INDEX('60_Budget'!$B$4:$B$6,MATCH("FAM_B",'60_Budget'!$A$4:$A$6,0)) * F28</f>
        <v>0</v>
      </c>
      <c r="G31" s="6">
        <f>INDEX('60_Budget'!$B$4:$B$6,MATCH("FAM_B",'60_Budget'!$A$4:$A$6,0)) * G28</f>
        <v>0</v>
      </c>
      <c r="H31" s="6">
        <f>INDEX('60_Budget'!$B$4:$B$6,MATCH("FAM_B",'60_Budget'!$A$4:$A$6,0)) * H28</f>
        <v>0</v>
      </c>
      <c r="I31" s="6">
        <f>INDEX('60_Budget'!$B$4:$B$6,MATCH("FAM_B",'60_Budget'!$A$4:$A$6,0)) * I28</f>
        <v>0</v>
      </c>
      <c r="J31" s="6">
        <f>INDEX('60_Budget'!$B$4:$B$6,MATCH("FAM_B",'60_Budget'!$A$4:$A$6,0)) * J28</f>
        <v>0</v>
      </c>
      <c r="K31" s="6">
        <f>INDEX('60_Budget'!$B$4:$B$6,MATCH("FAM_B",'60_Budget'!$A$4:$A$6,0)) * K28</f>
        <v>0</v>
      </c>
      <c r="L31" s="6">
        <f>INDEX('60_Budget'!$B$4:$B$6,MATCH("FAM_B",'60_Budget'!$A$4:$A$6,0)) * L28</f>
        <v>0</v>
      </c>
      <c r="M31" s="6">
        <f>INDEX('60_Budget'!$B$4:$B$6,MATCH("FAM_B",'60_Budget'!$A$4:$A$6,0)) * M28</f>
        <v>0</v>
      </c>
      <c r="N31" s="6">
        <f>INDEX('60_Budget'!$B$4:$B$6,MATCH("FAM_B",'60_Budget'!$A$4:$A$6,0)) * N28</f>
        <v>0</v>
      </c>
    </row>
    <row r="32" spans="1:14">
      <c r="B32" s="3" t="s">
        <v>60</v>
      </c>
      <c r="C32" s="6">
        <f>(C31 - INDEX('60_Budget'!$C$4:$C$6,MATCH("FAM_B",'60_Budget'!$A$4:$A$6,0)) * C28) - INDEX('60_Budget'!$D$4:$D$6,MATCH("FAM_B",'60_Budget'!$A$4:$A$6,0))</f>
        <v>0</v>
      </c>
      <c r="D32" s="6">
        <f>(D31 - INDEX('60_Budget'!$C$4:$C$6,MATCH("FAM_B",'60_Budget'!$A$4:$A$6,0)) * D28) - INDEX('60_Budget'!$D$4:$D$6,MATCH("FAM_B",'60_Budget'!$A$4:$A$6,0))</f>
        <v>0</v>
      </c>
      <c r="E32" s="6">
        <f>(E31 - INDEX('60_Budget'!$C$4:$C$6,MATCH("FAM_B",'60_Budget'!$A$4:$A$6,0)) * E28) - INDEX('60_Budget'!$D$4:$D$6,MATCH("FAM_B",'60_Budget'!$A$4:$A$6,0))</f>
        <v>0</v>
      </c>
      <c r="F32" s="6">
        <f>(F31 - INDEX('60_Budget'!$C$4:$C$6,MATCH("FAM_B",'60_Budget'!$A$4:$A$6,0)) * F28) - INDEX('60_Budget'!$D$4:$D$6,MATCH("FAM_B",'60_Budget'!$A$4:$A$6,0))</f>
        <v>0</v>
      </c>
      <c r="G32" s="6">
        <f>(G31 - INDEX('60_Budget'!$C$4:$C$6,MATCH("FAM_B",'60_Budget'!$A$4:$A$6,0)) * G28) - INDEX('60_Budget'!$D$4:$D$6,MATCH("FAM_B",'60_Budget'!$A$4:$A$6,0))</f>
        <v>0</v>
      </c>
      <c r="H32" s="6">
        <f>(H31 - INDEX('60_Budget'!$C$4:$C$6,MATCH("FAM_B",'60_Budget'!$A$4:$A$6,0)) * H28) - INDEX('60_Budget'!$D$4:$D$6,MATCH("FAM_B",'60_Budget'!$A$4:$A$6,0))</f>
        <v>0</v>
      </c>
      <c r="I32" s="6">
        <f>(I31 - INDEX('60_Budget'!$C$4:$C$6,MATCH("FAM_B",'60_Budget'!$A$4:$A$6,0)) * I28) - INDEX('60_Budget'!$D$4:$D$6,MATCH("FAM_B",'60_Budget'!$A$4:$A$6,0))</f>
        <v>0</v>
      </c>
      <c r="J32" s="6">
        <f>(J31 - INDEX('60_Budget'!$C$4:$C$6,MATCH("FAM_B",'60_Budget'!$A$4:$A$6,0)) * J28) - INDEX('60_Budget'!$D$4:$D$6,MATCH("FAM_B",'60_Budget'!$A$4:$A$6,0))</f>
        <v>0</v>
      </c>
      <c r="K32" s="6">
        <f>(K31 - INDEX('60_Budget'!$C$4:$C$6,MATCH("FAM_B",'60_Budget'!$A$4:$A$6,0)) * K28) - INDEX('60_Budget'!$D$4:$D$6,MATCH("FAM_B",'60_Budget'!$A$4:$A$6,0))</f>
        <v>0</v>
      </c>
      <c r="L32" s="6">
        <f>(L31 - INDEX('60_Budget'!$C$4:$C$6,MATCH("FAM_B",'60_Budget'!$A$4:$A$6,0)) * L28) - INDEX('60_Budget'!$D$4:$D$6,MATCH("FAM_B",'60_Budget'!$A$4:$A$6,0))</f>
        <v>0</v>
      </c>
      <c r="M32" s="6">
        <f>(M31 - INDEX('60_Budget'!$C$4:$C$6,MATCH("FAM_B",'60_Budget'!$A$4:$A$6,0)) * M28) - INDEX('60_Budget'!$D$4:$D$6,MATCH("FAM_B",'60_Budget'!$A$4:$A$6,0))</f>
        <v>0</v>
      </c>
      <c r="N32" s="6">
        <f>(N31 - INDEX('60_Budget'!$C$4:$C$6,MATCH("FAM_B",'60_Budget'!$A$4:$A$6,0)) * N28) - INDEX('60_Budget'!$D$4:$D$6,MATCH("FAM_B",'60_Budget'!$A$4:$A$6,0))</f>
        <v>0</v>
      </c>
    </row>
    <row r="34" spans="1:14">
      <c r="A34" s="9" t="s">
        <v>2</v>
      </c>
      <c r="B34" s="9"/>
    </row>
    <row r="35" spans="1:14">
      <c r="B35" s="3" t="s">
        <v>48</v>
      </c>
      <c r="C35" s="5">
        <f>INDEX('40_Parametres'!$B$11:$B$13,MATCH("FAM_C",'40_Parametres'!$A$11:$A$13,0))</f>
        <v>0</v>
      </c>
      <c r="D35" s="5">
        <f>MAX(C41,0)</f>
        <v>0</v>
      </c>
      <c r="E35" s="5">
        <f>MAX(D41,0)</f>
        <v>0</v>
      </c>
      <c r="F35" s="5">
        <f>MAX(E41,0)</f>
        <v>0</v>
      </c>
      <c r="G35" s="5">
        <f>MAX(F41,0)</f>
        <v>0</v>
      </c>
      <c r="H35" s="5">
        <f>MAX(G41,0)</f>
        <v>0</v>
      </c>
      <c r="I35" s="5">
        <f>MAX(H41,0)</f>
        <v>0</v>
      </c>
      <c r="J35" s="5">
        <f>MAX(I41,0)</f>
        <v>0</v>
      </c>
      <c r="K35" s="5">
        <f>MAX(J41,0)</f>
        <v>0</v>
      </c>
      <c r="L35" s="5">
        <f>MAX(K41,0)</f>
        <v>0</v>
      </c>
      <c r="M35" s="5">
        <f>MAX(L41,0)</f>
        <v>0</v>
      </c>
      <c r="N35" s="5">
        <f>MAX(M41,0)</f>
        <v>0</v>
      </c>
    </row>
    <row r="36" spans="1:14">
      <c r="B36" s="3" t="s">
        <v>49</v>
      </c>
      <c r="C36" s="5">
        <f>INDEX('10_Demande'!C$4:C$6,MATCH("FAM_C",'10_Demande'!$A$4:$A$6,0))</f>
        <v>0</v>
      </c>
      <c r="D36" s="5">
        <f>INDEX('10_Demande'!D$4:D$6,MATCH("FAM_C",'10_Demande'!$A$4:$A$6,0))</f>
        <v>0</v>
      </c>
      <c r="E36" s="5">
        <f>INDEX('10_Demande'!E$4:E$6,MATCH("FAM_C",'10_Demande'!$A$4:$A$6,0))</f>
        <v>0</v>
      </c>
      <c r="F36" s="5">
        <f>INDEX('10_Demande'!F$4:F$6,MATCH("FAM_C",'10_Demande'!$A$4:$A$6,0))</f>
        <v>0</v>
      </c>
      <c r="G36" s="5">
        <f>INDEX('10_Demande'!G$4:G$6,MATCH("FAM_C",'10_Demande'!$A$4:$A$6,0))</f>
        <v>0</v>
      </c>
      <c r="H36" s="5">
        <f>INDEX('10_Demande'!H$4:H$6,MATCH("FAM_C",'10_Demande'!$A$4:$A$6,0))</f>
        <v>0</v>
      </c>
      <c r="I36" s="5">
        <f>INDEX('10_Demande'!I$4:I$6,MATCH("FAM_C",'10_Demande'!$A$4:$A$6,0))</f>
        <v>0</v>
      </c>
      <c r="J36" s="5">
        <f>INDEX('10_Demande'!J$4:J$6,MATCH("FAM_C",'10_Demande'!$A$4:$A$6,0))</f>
        <v>0</v>
      </c>
      <c r="K36" s="5">
        <f>INDEX('10_Demande'!K$4:K$6,MATCH("FAM_C",'10_Demande'!$A$4:$A$6,0))</f>
        <v>0</v>
      </c>
      <c r="L36" s="5">
        <f>INDEX('10_Demande'!L$4:L$6,MATCH("FAM_C",'10_Demande'!$A$4:$A$6,0))</f>
        <v>0</v>
      </c>
      <c r="M36" s="5">
        <f>INDEX('10_Demande'!M$4:M$6,MATCH("FAM_C",'10_Demande'!$A$4:$A$6,0))</f>
        <v>0</v>
      </c>
      <c r="N36" s="5">
        <f>INDEX('10_Demande'!N$4:N$6,MATCH("FAM_C",'10_Demande'!$A$4:$A$6,0))</f>
        <v>0</v>
      </c>
    </row>
    <row r="37" spans="1:14">
      <c r="B37" s="3" t="s">
        <v>50</v>
      </c>
      <c r="C37" s="5">
        <f>INDEX('30_Capacite'!C$4:C$6,MATCH("FAM_C",'30_Capacite'!$A$4:$A$6,0))</f>
        <v>0</v>
      </c>
      <c r="D37" s="5">
        <f>INDEX('30_Capacite'!D$4:D$6,MATCH("FAM_C",'30_Capacite'!$A$4:$A$6,0))</f>
        <v>0</v>
      </c>
      <c r="E37" s="5">
        <f>INDEX('30_Capacite'!E$4:E$6,MATCH("FAM_C",'30_Capacite'!$A$4:$A$6,0))</f>
        <v>0</v>
      </c>
      <c r="F37" s="5">
        <f>INDEX('30_Capacite'!F$4:F$6,MATCH("FAM_C",'30_Capacite'!$A$4:$A$6,0))</f>
        <v>0</v>
      </c>
      <c r="G37" s="5">
        <f>INDEX('30_Capacite'!G$4:G$6,MATCH("FAM_C",'30_Capacite'!$A$4:$A$6,0))</f>
        <v>0</v>
      </c>
      <c r="H37" s="5">
        <f>INDEX('30_Capacite'!H$4:H$6,MATCH("FAM_C",'30_Capacite'!$A$4:$A$6,0))</f>
        <v>0</v>
      </c>
      <c r="I37" s="5">
        <f>INDEX('30_Capacite'!I$4:I$6,MATCH("FAM_C",'30_Capacite'!$A$4:$A$6,0))</f>
        <v>0</v>
      </c>
      <c r="J37" s="5">
        <f>INDEX('30_Capacite'!J$4:J$6,MATCH("FAM_C",'30_Capacite'!$A$4:$A$6,0))</f>
        <v>0</v>
      </c>
      <c r="K37" s="5">
        <f>INDEX('30_Capacite'!K$4:K$6,MATCH("FAM_C",'30_Capacite'!$A$4:$A$6,0))</f>
        <v>0</v>
      </c>
      <c r="L37" s="5">
        <f>INDEX('30_Capacite'!L$4:L$6,MATCH("FAM_C",'30_Capacite'!$A$4:$A$6,0))</f>
        <v>0</v>
      </c>
      <c r="M37" s="5">
        <f>INDEX('30_Capacite'!M$4:M$6,MATCH("FAM_C",'30_Capacite'!$A$4:$A$6,0))</f>
        <v>0</v>
      </c>
      <c r="N37" s="5">
        <f>INDEX('30_Capacite'!N$4:N$6,MATCH("FAM_C",'30_Capacite'!$A$4:$A$6,0))</f>
        <v>0</v>
      </c>
    </row>
    <row r="38" spans="1:14">
      <c r="B38" s="3" t="s">
        <v>51</v>
      </c>
      <c r="C38" s="5">
        <f>INDEX('50_Scenarios'!$B$16:$B$18,MATCH("FAM_C",'50_Scenarios'!$A$16:$A$18,0)) * B37</f>
        <v>0</v>
      </c>
      <c r="D38" s="5">
        <f>INDEX('50_Scenarios'!$B$16:$B$18,MATCH("FAM_C",'50_Scenarios'!$A$16:$A$18,0)) * C37</f>
        <v>0</v>
      </c>
      <c r="E38" s="5">
        <f>INDEX('50_Scenarios'!$B$16:$B$18,MATCH("FAM_C",'50_Scenarios'!$A$16:$A$18,0)) * D37</f>
        <v>0</v>
      </c>
      <c r="F38" s="5">
        <f>INDEX('50_Scenarios'!$B$16:$B$18,MATCH("FAM_C",'50_Scenarios'!$A$16:$A$18,0)) * E37</f>
        <v>0</v>
      </c>
      <c r="G38" s="5">
        <f>INDEX('50_Scenarios'!$B$16:$B$18,MATCH("FAM_C",'50_Scenarios'!$A$16:$A$18,0)) * F37</f>
        <v>0</v>
      </c>
      <c r="H38" s="5">
        <f>INDEX('50_Scenarios'!$B$16:$B$18,MATCH("FAM_C",'50_Scenarios'!$A$16:$A$18,0)) * G37</f>
        <v>0</v>
      </c>
      <c r="I38" s="5">
        <f>INDEX('50_Scenarios'!$B$16:$B$18,MATCH("FAM_C",'50_Scenarios'!$A$16:$A$18,0)) * H37</f>
        <v>0</v>
      </c>
      <c r="J38" s="5">
        <f>INDEX('50_Scenarios'!$B$16:$B$18,MATCH("FAM_C",'50_Scenarios'!$A$16:$A$18,0)) * I37</f>
        <v>0</v>
      </c>
      <c r="K38" s="5">
        <f>INDEX('50_Scenarios'!$B$16:$B$18,MATCH("FAM_C",'50_Scenarios'!$A$16:$A$18,0)) * J37</f>
        <v>0</v>
      </c>
      <c r="L38" s="5">
        <f>INDEX('50_Scenarios'!$B$16:$B$18,MATCH("FAM_C",'50_Scenarios'!$A$16:$A$18,0)) * K37</f>
        <v>0</v>
      </c>
      <c r="M38" s="5">
        <f>INDEX('50_Scenarios'!$B$16:$B$18,MATCH("FAM_C",'50_Scenarios'!$A$16:$A$18,0)) * L37</f>
        <v>0</v>
      </c>
      <c r="N38" s="5">
        <f>INDEX('50_Scenarios'!$B$16:$B$18,MATCH("FAM_C",'50_Scenarios'!$A$16:$A$18,0)) * M37</f>
        <v>0</v>
      </c>
    </row>
    <row r="39" spans="1:14">
      <c r="B39" s="3" t="s">
        <v>52</v>
      </c>
      <c r="C39" s="5">
        <f>INDEX('50_Scenarios'!B$21:B$23,MATCH("FAM_C",'50_Scenarios'!$A$21:$A$23,0))</f>
        <v>0</v>
      </c>
      <c r="D39" s="5">
        <f>INDEX('50_Scenarios'!C$21:C$23,MATCH("FAM_C",'50_Scenarios'!$A$21:$A$23,0))</f>
        <v>0</v>
      </c>
      <c r="E39" s="5">
        <f>INDEX('50_Scenarios'!D$21:D$23,MATCH("FAM_C",'50_Scenarios'!$A$21:$A$23,0))</f>
        <v>0</v>
      </c>
      <c r="F39" s="5">
        <f>INDEX('50_Scenarios'!E$21:E$23,MATCH("FAM_C",'50_Scenarios'!$A$21:$A$23,0))</f>
        <v>0</v>
      </c>
      <c r="G39" s="5">
        <f>INDEX('50_Scenarios'!F$21:F$23,MATCH("FAM_C",'50_Scenarios'!$A$21:$A$23,0))</f>
        <v>0</v>
      </c>
      <c r="H39" s="5">
        <f>INDEX('50_Scenarios'!G$21:G$23,MATCH("FAM_C",'50_Scenarios'!$A$21:$A$23,0))</f>
        <v>0</v>
      </c>
      <c r="I39" s="5">
        <f>INDEX('50_Scenarios'!H$21:H$23,MATCH("FAM_C",'50_Scenarios'!$A$21:$A$23,0))</f>
        <v>0</v>
      </c>
      <c r="J39" s="5">
        <f>INDEX('50_Scenarios'!I$21:I$23,MATCH("FAM_C",'50_Scenarios'!$A$21:$A$23,0))</f>
        <v>0</v>
      </c>
      <c r="K39" s="5">
        <f>INDEX('50_Scenarios'!J$21:J$23,MATCH("FAM_C",'50_Scenarios'!$A$21:$A$23,0))</f>
        <v>0</v>
      </c>
      <c r="L39" s="5">
        <f>INDEX('50_Scenarios'!K$21:K$23,MATCH("FAM_C",'50_Scenarios'!$A$21:$A$23,0))</f>
        <v>0</v>
      </c>
      <c r="M39" s="5">
        <f>INDEX('50_Scenarios'!L$21:L$23,MATCH("FAM_C",'50_Scenarios'!$A$21:$A$23,0))</f>
        <v>0</v>
      </c>
      <c r="N39" s="5">
        <f>INDEX('50_Scenarios'!M$21:M$23,MATCH("FAM_C",'50_Scenarios'!$A$21:$A$23,0))</f>
        <v>0</v>
      </c>
    </row>
    <row r="40" spans="1:14">
      <c r="B40" s="3" t="s">
        <v>53</v>
      </c>
      <c r="C40" s="5">
        <f>C37+C38+C39</f>
        <v>0</v>
      </c>
      <c r="D40" s="5">
        <f>D37+D38+D39</f>
        <v>0</v>
      </c>
      <c r="E40" s="5">
        <f>E37+E38+E39</f>
        <v>0</v>
      </c>
      <c r="F40" s="5">
        <f>F37+F38+F39</f>
        <v>0</v>
      </c>
      <c r="G40" s="5">
        <f>G37+G38+G39</f>
        <v>0</v>
      </c>
      <c r="H40" s="5">
        <f>H37+H38+H39</f>
        <v>0</v>
      </c>
      <c r="I40" s="5">
        <f>I37+I38+I39</f>
        <v>0</v>
      </c>
      <c r="J40" s="5">
        <f>J37+J38+J39</f>
        <v>0</v>
      </c>
      <c r="K40" s="5">
        <f>K37+K38+K39</f>
        <v>0</v>
      </c>
      <c r="L40" s="5">
        <f>L37+L38+L39</f>
        <v>0</v>
      </c>
      <c r="M40" s="5">
        <f>M37+M38+M39</f>
        <v>0</v>
      </c>
      <c r="N40" s="5">
        <f>N37+N38+N39</f>
        <v>0</v>
      </c>
    </row>
    <row r="41" spans="1:14">
      <c r="B41" s="3" t="s">
        <v>54</v>
      </c>
      <c r="C41" s="5">
        <f>C35+C40-C37</f>
        <v>0</v>
      </c>
      <c r="D41" s="5">
        <f>D35+D40-D37</f>
        <v>0</v>
      </c>
      <c r="E41" s="5">
        <f>E35+E40-E37</f>
        <v>0</v>
      </c>
      <c r="F41" s="5">
        <f>F35+F40-F37</f>
        <v>0</v>
      </c>
      <c r="G41" s="5">
        <f>G35+G40-G37</f>
        <v>0</v>
      </c>
      <c r="H41" s="5">
        <f>H35+H40-H37</f>
        <v>0</v>
      </c>
      <c r="I41" s="5">
        <f>I35+I40-I37</f>
        <v>0</v>
      </c>
      <c r="J41" s="5">
        <f>J35+J40-J37</f>
        <v>0</v>
      </c>
      <c r="K41" s="5">
        <f>K35+K40-K37</f>
        <v>0</v>
      </c>
      <c r="L41" s="5">
        <f>L35+L40-L37</f>
        <v>0</v>
      </c>
      <c r="M41" s="5">
        <f>M35+M40-M37</f>
        <v>0</v>
      </c>
      <c r="N41" s="5">
        <f>N35+N40-N37</f>
        <v>0</v>
      </c>
    </row>
    <row r="42" spans="1:14">
      <c r="B42" s="3" t="s">
        <v>55</v>
      </c>
      <c r="C42" s="5">
        <f>IF(C41&lt;0,-C41,0)</f>
        <v>0</v>
      </c>
      <c r="D42" s="5">
        <f>IF(D41&lt;0,-D41,0)</f>
        <v>0</v>
      </c>
      <c r="E42" s="5">
        <f>IF(E41&lt;0,-E41,0)</f>
        <v>0</v>
      </c>
      <c r="F42" s="5">
        <f>IF(F41&lt;0,-F41,0)</f>
        <v>0</v>
      </c>
      <c r="G42" s="5">
        <f>IF(G41&lt;0,-G41,0)</f>
        <v>0</v>
      </c>
      <c r="H42" s="5">
        <f>IF(H41&lt;0,-H41,0)</f>
        <v>0</v>
      </c>
      <c r="I42" s="5">
        <f>IF(I41&lt;0,-I41,0)</f>
        <v>0</v>
      </c>
      <c r="J42" s="5">
        <f>IF(J41&lt;0,-J41,0)</f>
        <v>0</v>
      </c>
      <c r="K42" s="5">
        <f>IF(K41&lt;0,-K41,0)</f>
        <v>0</v>
      </c>
      <c r="L42" s="5">
        <f>IF(L41&lt;0,-L41,0)</f>
        <v>0</v>
      </c>
      <c r="M42" s="5">
        <f>IF(M41&lt;0,-M41,0)</f>
        <v>0</v>
      </c>
      <c r="N42" s="5">
        <f>IF(N41&lt;0,-N41,0)</f>
        <v>0</v>
      </c>
    </row>
    <row r="43" spans="1:14">
      <c r="B43" s="3" t="s">
        <v>56</v>
      </c>
      <c r="C43" s="5">
        <f>C38-C42</f>
        <v>0</v>
      </c>
      <c r="D43" s="5">
        <f>D38-D42</f>
        <v>0</v>
      </c>
      <c r="E43" s="5">
        <f>E38-E42</f>
        <v>0</v>
      </c>
      <c r="F43" s="5">
        <f>F38-F42</f>
        <v>0</v>
      </c>
      <c r="G43" s="5">
        <f>G38-G42</f>
        <v>0</v>
      </c>
      <c r="H43" s="5">
        <f>H38-H42</f>
        <v>0</v>
      </c>
      <c r="I43" s="5">
        <f>I38-I42</f>
        <v>0</v>
      </c>
      <c r="J43" s="5">
        <f>J38-J42</f>
        <v>0</v>
      </c>
      <c r="K43" s="5">
        <f>K38-K42</f>
        <v>0</v>
      </c>
      <c r="L43" s="5">
        <f>L38-L42</f>
        <v>0</v>
      </c>
      <c r="M43" s="5">
        <f>M38-M42</f>
        <v>0</v>
      </c>
      <c r="N43" s="5">
        <f>N38-N42</f>
        <v>0</v>
      </c>
    </row>
    <row r="44" spans="1:14">
      <c r="B44" s="3" t="s">
        <v>57</v>
      </c>
      <c r="C44" s="7">
        <f>IF(C37=0,1,MAX(0,MIN(1,C43/C37)))</f>
        <v>0</v>
      </c>
      <c r="D44" s="7">
        <f>IF(D37=0,1,MAX(0,MIN(1,D43/D37)))</f>
        <v>0</v>
      </c>
      <c r="E44" s="7">
        <f>IF(E37=0,1,MAX(0,MIN(1,E43/E37)))</f>
        <v>0</v>
      </c>
      <c r="F44" s="7">
        <f>IF(F37=0,1,MAX(0,MIN(1,F43/F37)))</f>
        <v>0</v>
      </c>
      <c r="G44" s="7">
        <f>IF(G37=0,1,MAX(0,MIN(1,G43/G37)))</f>
        <v>0</v>
      </c>
      <c r="H44" s="7">
        <f>IF(H37=0,1,MAX(0,MIN(1,H43/H37)))</f>
        <v>0</v>
      </c>
      <c r="I44" s="7">
        <f>IF(I37=0,1,MAX(0,MIN(1,I43/I37)))</f>
        <v>0</v>
      </c>
      <c r="J44" s="7">
        <f>IF(J37=0,1,MAX(0,MIN(1,J43/J37)))</f>
        <v>0</v>
      </c>
      <c r="K44" s="7">
        <f>IF(K37=0,1,MAX(0,MIN(1,K43/K37)))</f>
        <v>0</v>
      </c>
      <c r="L44" s="7">
        <f>IF(L37=0,1,MAX(0,MIN(1,L43/L37)))</f>
        <v>0</v>
      </c>
      <c r="M44" s="7">
        <f>IF(M37=0,1,MAX(0,MIN(1,M43/M37)))</f>
        <v>0</v>
      </c>
      <c r="N44" s="7">
        <f>IF(N37=0,1,MAX(0,MIN(1,N43/N37)))</f>
        <v>0</v>
      </c>
    </row>
    <row r="45" spans="1:14">
      <c r="B45" s="3" t="s">
        <v>58</v>
      </c>
      <c r="C45" s="5">
        <f>C39-INDEX('40_Parametres'!$C$11:$C$13,MATCH("FAM_C",'40_Parametres'!$A$11:$A$13,0))</f>
        <v>0</v>
      </c>
      <c r="D45" s="5">
        <f>D39-INDEX('40_Parametres'!$C$11:$C$13,MATCH("FAM_C",'40_Parametres'!$A$11:$A$13,0))</f>
        <v>0</v>
      </c>
      <c r="E45" s="5">
        <f>E39-INDEX('40_Parametres'!$C$11:$C$13,MATCH("FAM_C",'40_Parametres'!$A$11:$A$13,0))</f>
        <v>0</v>
      </c>
      <c r="F45" s="5">
        <f>F39-INDEX('40_Parametres'!$C$11:$C$13,MATCH("FAM_C",'40_Parametres'!$A$11:$A$13,0))</f>
        <v>0</v>
      </c>
      <c r="G45" s="5">
        <f>G39-INDEX('40_Parametres'!$C$11:$C$13,MATCH("FAM_C",'40_Parametres'!$A$11:$A$13,0))</f>
        <v>0</v>
      </c>
      <c r="H45" s="5">
        <f>H39-INDEX('40_Parametres'!$C$11:$C$13,MATCH("FAM_C",'40_Parametres'!$A$11:$A$13,0))</f>
        <v>0</v>
      </c>
      <c r="I45" s="5">
        <f>I39-INDEX('40_Parametres'!$C$11:$C$13,MATCH("FAM_C",'40_Parametres'!$A$11:$A$13,0))</f>
        <v>0</v>
      </c>
      <c r="J45" s="5">
        <f>J39-INDEX('40_Parametres'!$C$11:$C$13,MATCH("FAM_C",'40_Parametres'!$A$11:$A$13,0))</f>
        <v>0</v>
      </c>
      <c r="K45" s="5">
        <f>K39-INDEX('40_Parametres'!$C$11:$C$13,MATCH("FAM_C",'40_Parametres'!$A$11:$A$13,0))</f>
        <v>0</v>
      </c>
      <c r="L45" s="5">
        <f>L39-INDEX('40_Parametres'!$C$11:$C$13,MATCH("FAM_C",'40_Parametres'!$A$11:$A$13,0))</f>
        <v>0</v>
      </c>
      <c r="M45" s="5">
        <f>M39-INDEX('40_Parametres'!$C$11:$C$13,MATCH("FAM_C",'40_Parametres'!$A$11:$A$13,0))</f>
        <v>0</v>
      </c>
      <c r="N45" s="5">
        <f>N39-INDEX('40_Parametres'!$C$11:$C$13,MATCH("FAM_C",'40_Parametres'!$A$11:$A$13,0))</f>
        <v>0</v>
      </c>
    </row>
    <row r="46" spans="1:14">
      <c r="B46" s="3" t="s">
        <v>59</v>
      </c>
      <c r="C46" s="6">
        <f>INDEX('60_Budget'!$B$4:$B$6,MATCH("FAM_C",'60_Budget'!$A$4:$A$6,0)) * C43</f>
        <v>0</v>
      </c>
      <c r="D46" s="6">
        <f>INDEX('60_Budget'!$B$4:$B$6,MATCH("FAM_C",'60_Budget'!$A$4:$A$6,0)) * D43</f>
        <v>0</v>
      </c>
      <c r="E46" s="6">
        <f>INDEX('60_Budget'!$B$4:$B$6,MATCH("FAM_C",'60_Budget'!$A$4:$A$6,0)) * E43</f>
        <v>0</v>
      </c>
      <c r="F46" s="6">
        <f>INDEX('60_Budget'!$B$4:$B$6,MATCH("FAM_C",'60_Budget'!$A$4:$A$6,0)) * F43</f>
        <v>0</v>
      </c>
      <c r="G46" s="6">
        <f>INDEX('60_Budget'!$B$4:$B$6,MATCH("FAM_C",'60_Budget'!$A$4:$A$6,0)) * G43</f>
        <v>0</v>
      </c>
      <c r="H46" s="6">
        <f>INDEX('60_Budget'!$B$4:$B$6,MATCH("FAM_C",'60_Budget'!$A$4:$A$6,0)) * H43</f>
        <v>0</v>
      </c>
      <c r="I46" s="6">
        <f>INDEX('60_Budget'!$B$4:$B$6,MATCH("FAM_C",'60_Budget'!$A$4:$A$6,0)) * I43</f>
        <v>0</v>
      </c>
      <c r="J46" s="6">
        <f>INDEX('60_Budget'!$B$4:$B$6,MATCH("FAM_C",'60_Budget'!$A$4:$A$6,0)) * J43</f>
        <v>0</v>
      </c>
      <c r="K46" s="6">
        <f>INDEX('60_Budget'!$B$4:$B$6,MATCH("FAM_C",'60_Budget'!$A$4:$A$6,0)) * K43</f>
        <v>0</v>
      </c>
      <c r="L46" s="6">
        <f>INDEX('60_Budget'!$B$4:$B$6,MATCH("FAM_C",'60_Budget'!$A$4:$A$6,0)) * L43</f>
        <v>0</v>
      </c>
      <c r="M46" s="6">
        <f>INDEX('60_Budget'!$B$4:$B$6,MATCH("FAM_C",'60_Budget'!$A$4:$A$6,0)) * M43</f>
        <v>0</v>
      </c>
      <c r="N46" s="6">
        <f>INDEX('60_Budget'!$B$4:$B$6,MATCH("FAM_C",'60_Budget'!$A$4:$A$6,0)) * N43</f>
        <v>0</v>
      </c>
    </row>
    <row r="47" spans="1:14">
      <c r="B47" s="3" t="s">
        <v>60</v>
      </c>
      <c r="C47" s="6">
        <f>(C46 - INDEX('60_Budget'!$C$4:$C$6,MATCH("FAM_C",'60_Budget'!$A$4:$A$6,0)) * C43) - INDEX('60_Budget'!$D$4:$D$6,MATCH("FAM_C",'60_Budget'!$A$4:$A$6,0))</f>
        <v>0</v>
      </c>
      <c r="D47" s="6">
        <f>(D46 - INDEX('60_Budget'!$C$4:$C$6,MATCH("FAM_C",'60_Budget'!$A$4:$A$6,0)) * D43) - INDEX('60_Budget'!$D$4:$D$6,MATCH("FAM_C",'60_Budget'!$A$4:$A$6,0))</f>
        <v>0</v>
      </c>
      <c r="E47" s="6">
        <f>(E46 - INDEX('60_Budget'!$C$4:$C$6,MATCH("FAM_C",'60_Budget'!$A$4:$A$6,0)) * E43) - INDEX('60_Budget'!$D$4:$D$6,MATCH("FAM_C",'60_Budget'!$A$4:$A$6,0))</f>
        <v>0</v>
      </c>
      <c r="F47" s="6">
        <f>(F46 - INDEX('60_Budget'!$C$4:$C$6,MATCH("FAM_C",'60_Budget'!$A$4:$A$6,0)) * F43) - INDEX('60_Budget'!$D$4:$D$6,MATCH("FAM_C",'60_Budget'!$A$4:$A$6,0))</f>
        <v>0</v>
      </c>
      <c r="G47" s="6">
        <f>(G46 - INDEX('60_Budget'!$C$4:$C$6,MATCH("FAM_C",'60_Budget'!$A$4:$A$6,0)) * G43) - INDEX('60_Budget'!$D$4:$D$6,MATCH("FAM_C",'60_Budget'!$A$4:$A$6,0))</f>
        <v>0</v>
      </c>
      <c r="H47" s="6">
        <f>(H46 - INDEX('60_Budget'!$C$4:$C$6,MATCH("FAM_C",'60_Budget'!$A$4:$A$6,0)) * H43) - INDEX('60_Budget'!$D$4:$D$6,MATCH("FAM_C",'60_Budget'!$A$4:$A$6,0))</f>
        <v>0</v>
      </c>
      <c r="I47" s="6">
        <f>(I46 - INDEX('60_Budget'!$C$4:$C$6,MATCH("FAM_C",'60_Budget'!$A$4:$A$6,0)) * I43) - INDEX('60_Budget'!$D$4:$D$6,MATCH("FAM_C",'60_Budget'!$A$4:$A$6,0))</f>
        <v>0</v>
      </c>
      <c r="J47" s="6">
        <f>(J46 - INDEX('60_Budget'!$C$4:$C$6,MATCH("FAM_C",'60_Budget'!$A$4:$A$6,0)) * J43) - INDEX('60_Budget'!$D$4:$D$6,MATCH("FAM_C",'60_Budget'!$A$4:$A$6,0))</f>
        <v>0</v>
      </c>
      <c r="K47" s="6">
        <f>(K46 - INDEX('60_Budget'!$C$4:$C$6,MATCH("FAM_C",'60_Budget'!$A$4:$A$6,0)) * K43) - INDEX('60_Budget'!$D$4:$D$6,MATCH("FAM_C",'60_Budget'!$A$4:$A$6,0))</f>
        <v>0</v>
      </c>
      <c r="L47" s="6">
        <f>(L46 - INDEX('60_Budget'!$C$4:$C$6,MATCH("FAM_C",'60_Budget'!$A$4:$A$6,0)) * L43) - INDEX('60_Budget'!$D$4:$D$6,MATCH("FAM_C",'60_Budget'!$A$4:$A$6,0))</f>
        <v>0</v>
      </c>
      <c r="M47" s="6">
        <f>(M46 - INDEX('60_Budget'!$C$4:$C$6,MATCH("FAM_C",'60_Budget'!$A$4:$A$6,0)) * M43) - INDEX('60_Budget'!$D$4:$D$6,MATCH("FAM_C",'60_Budget'!$A$4:$A$6,0))</f>
        <v>0</v>
      </c>
      <c r="N47" s="6">
        <f>(N46 - INDEX('60_Budget'!$C$4:$C$6,MATCH("FAM_C",'60_Budget'!$A$4:$A$6,0)) * N43) - INDEX('60_Budget'!$D$4:$D$6,MATCH("FAM_C",'60_Budget'!$A$4:$A$6,0))</f>
        <v>0</v>
      </c>
    </row>
    <row r="49" spans="1:14">
      <c r="A49" s="9" t="s">
        <v>61</v>
      </c>
      <c r="B49" s="9" t="s">
        <v>49</v>
      </c>
      <c r="C49" s="5">
        <f>C5+C20+C35</f>
        <v>0</v>
      </c>
      <c r="D49" s="5">
        <f>D5+D20+D35</f>
        <v>0</v>
      </c>
      <c r="E49" s="5">
        <f>E5+E20+E35</f>
        <v>0</v>
      </c>
      <c r="F49" s="5">
        <f>F5+F20+F35</f>
        <v>0</v>
      </c>
      <c r="G49" s="5">
        <f>G5+G20+G35</f>
        <v>0</v>
      </c>
      <c r="H49" s="5">
        <f>H5+H20+H35</f>
        <v>0</v>
      </c>
      <c r="I49" s="5">
        <f>I5+I20+I35</f>
        <v>0</v>
      </c>
      <c r="J49" s="5">
        <f>J5+J20+J35</f>
        <v>0</v>
      </c>
      <c r="K49" s="5">
        <f>K5+K20+K35</f>
        <v>0</v>
      </c>
      <c r="L49" s="5">
        <f>L5+L20+L35</f>
        <v>0</v>
      </c>
      <c r="M49" s="5">
        <f>M5+M20+M35</f>
        <v>0</v>
      </c>
      <c r="N49" s="5">
        <f>N5+N20+N35</f>
        <v>0</v>
      </c>
    </row>
    <row r="50" spans="1:14">
      <c r="B50" s="9" t="s">
        <v>56</v>
      </c>
      <c r="C50" s="5">
        <f>C11+C26+C41</f>
        <v>0</v>
      </c>
      <c r="D50" s="5">
        <f>D11+D26+D41</f>
        <v>0</v>
      </c>
      <c r="E50" s="5">
        <f>E11+E26+E41</f>
        <v>0</v>
      </c>
      <c r="F50" s="5">
        <f>F11+F26+F41</f>
        <v>0</v>
      </c>
      <c r="G50" s="5">
        <f>G11+G26+G41</f>
        <v>0</v>
      </c>
      <c r="H50" s="5">
        <f>H11+H26+H41</f>
        <v>0</v>
      </c>
      <c r="I50" s="5">
        <f>I11+I26+I41</f>
        <v>0</v>
      </c>
      <c r="J50" s="5">
        <f>J11+J26+J41</f>
        <v>0</v>
      </c>
      <c r="K50" s="5">
        <f>K11+K26+K41</f>
        <v>0</v>
      </c>
      <c r="L50" s="5">
        <f>L11+L26+L41</f>
        <v>0</v>
      </c>
      <c r="M50" s="5">
        <f>M11+M26+M41</f>
        <v>0</v>
      </c>
      <c r="N50" s="5">
        <f>N11+N26+N41</f>
        <v>0</v>
      </c>
    </row>
    <row r="51" spans="1:14">
      <c r="B51" s="9" t="s">
        <v>59</v>
      </c>
      <c r="C51" s="6">
        <f>C13+C28+C43</f>
        <v>0</v>
      </c>
      <c r="D51" s="6">
        <f>D13+D28+D43</f>
        <v>0</v>
      </c>
      <c r="E51" s="6">
        <f>E13+E28+E43</f>
        <v>0</v>
      </c>
      <c r="F51" s="6">
        <f>F13+F28+F43</f>
        <v>0</v>
      </c>
      <c r="G51" s="6">
        <f>G13+G28+G43</f>
        <v>0</v>
      </c>
      <c r="H51" s="6">
        <f>H13+H28+H43</f>
        <v>0</v>
      </c>
      <c r="I51" s="6">
        <f>I13+I28+I43</f>
        <v>0</v>
      </c>
      <c r="J51" s="6">
        <f>J13+J28+J43</f>
        <v>0</v>
      </c>
      <c r="K51" s="6">
        <f>K13+K28+K43</f>
        <v>0</v>
      </c>
      <c r="L51" s="6">
        <f>L13+L28+L43</f>
        <v>0</v>
      </c>
      <c r="M51" s="6">
        <f>M13+M28+M43</f>
        <v>0</v>
      </c>
      <c r="N51" s="6">
        <f>N13+N28+N43</f>
        <v>0</v>
      </c>
    </row>
    <row r="52" spans="1:14">
      <c r="B52" s="9" t="s">
        <v>60</v>
      </c>
      <c r="C52" s="6">
        <f>C14+C29+C44</f>
        <v>0</v>
      </c>
      <c r="D52" s="6">
        <f>D14+D29+D44</f>
        <v>0</v>
      </c>
      <c r="E52" s="6">
        <f>E14+E29+E44</f>
        <v>0</v>
      </c>
      <c r="F52" s="6">
        <f>F14+F29+F44</f>
        <v>0</v>
      </c>
      <c r="G52" s="6">
        <f>G14+G29+G44</f>
        <v>0</v>
      </c>
      <c r="H52" s="6">
        <f>H14+H29+H44</f>
        <v>0</v>
      </c>
      <c r="I52" s="6">
        <f>I14+I29+I44</f>
        <v>0</v>
      </c>
      <c r="J52" s="6">
        <f>J14+J29+J44</f>
        <v>0</v>
      </c>
      <c r="K52" s="6">
        <f>K14+K29+K44</f>
        <v>0</v>
      </c>
      <c r="L52" s="6">
        <f>L14+L29+L44</f>
        <v>0</v>
      </c>
      <c r="M52" s="6">
        <f>M14+M29+M44</f>
        <v>0</v>
      </c>
      <c r="N52" s="6">
        <f>N14+N29+N44</f>
        <v>0</v>
      </c>
    </row>
  </sheetData>
  <mergeCells count="1">
    <mergeCell ref="A1:Q1"/>
  </mergeCells>
  <conditionalFormatting sqref="C24:N24">
    <cfRule type="cellIs" dxfId="0" priority="2" operator="lessThan">
      <formula>0</formula>
    </cfRule>
  </conditionalFormatting>
  <conditionalFormatting sqref="C39:N39">
    <cfRule type="cellIs" dxfId="0" priority="3" operator="lessThan">
      <formula>0</formula>
    </cfRule>
  </conditionalFormatting>
  <conditionalFormatting sqref="C9:N9">
    <cfRule type="cellIs" dxfId="0" priority="1" operator="lessThan">
      <formula>0</formula>
    </cfRule>
  </conditionalFormatting>
  <pageMargins left="0.7" right="0.7" top="0.75" bottom="0.75" header="0.3" footer="0.3"/>
  <pageSetup fitToHeight="2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H10"/>
  <sheetViews>
    <sheetView workbookViewId="0"/>
  </sheetViews>
  <sheetFormatPr defaultRowHeight="15"/>
  <cols>
    <col min="1" max="1" width="30.7109375" customWidth="1"/>
    <col min="2" max="4" width="22.7109375" customWidth="1"/>
  </cols>
  <sheetData>
    <row r="1" spans="1:8">
      <c r="A1" s="1" t="s">
        <v>63</v>
      </c>
      <c r="B1" s="1"/>
      <c r="C1" s="1"/>
      <c r="D1" s="1"/>
      <c r="E1" s="1"/>
      <c r="F1" s="1"/>
      <c r="G1" s="1"/>
      <c r="H1" s="1"/>
    </row>
    <row r="3" spans="1:8">
      <c r="A3" s="2" t="s">
        <v>64</v>
      </c>
      <c r="B3" s="2" t="s">
        <v>65</v>
      </c>
      <c r="C3" s="2" t="s">
        <v>66</v>
      </c>
      <c r="D3" s="2" t="s">
        <v>67</v>
      </c>
    </row>
    <row r="4" spans="1:8">
      <c r="A4" s="3" t="s">
        <v>68</v>
      </c>
      <c r="B4" s="6">
        <f>SUM('20_PIC_Synthese_A'!$C$51:$N$51)</f>
        <v>0</v>
      </c>
      <c r="C4" s="6">
        <f>SUM('21_PIC_Synthese_B'!$C$51:$N$51)</f>
        <v>0</v>
      </c>
      <c r="D4" s="6">
        <f>C4-B4</f>
        <v>0</v>
      </c>
    </row>
    <row r="5" spans="1:8">
      <c r="A5" s="3" t="s">
        <v>69</v>
      </c>
      <c r="B5" s="6">
        <f>SUM('20_PIC_Synthese_A'!$C$52:$N$52)</f>
        <v>0</v>
      </c>
      <c r="C5" s="6">
        <f>SUM('21_PIC_Synthese_B'!$C$52:$N$52)</f>
        <v>0</v>
      </c>
      <c r="D5" s="6">
        <f>C5-B5</f>
        <v>0</v>
      </c>
    </row>
    <row r="6" spans="1:8">
      <c r="A6" s="3" t="s">
        <v>70</v>
      </c>
      <c r="B6" s="7">
        <f>SUM('20_PIC_Synthese_A'!$C$50:$N$50)/SUM('20_PIC_Synthese_A'!$C$49:$N$49)</f>
        <v>0</v>
      </c>
      <c r="C6" s="7">
        <f>SUM('21_PIC_Synthese_B'!$C$50:$N$50)/SUM('21_PIC_Synthese_B'!$C$49:$N$49)</f>
        <v>0</v>
      </c>
      <c r="D6" s="7">
        <f>C6-B6</f>
        <v>0</v>
      </c>
    </row>
    <row r="7" spans="1:8">
      <c r="A7" s="3" t="s">
        <v>71</v>
      </c>
      <c r="B7" s="5">
        <f>SUM('20_PIC_Synthese_A'!$C$15:$N$15,'20_PIC_Synthese_A'!$C$30:$N$30,'20_PIC_Synthese_A'!$C$45:$N$45)</f>
        <v>0</v>
      </c>
      <c r="C7" s="5">
        <f>SUM('21_PIC_Synthese_B'!$C$15:$N$15,'21_PIC_Synthese_B'!$C$30:$N$30,'21_PIC_Synthese_B'!$C$45:$N$45)</f>
        <v>0</v>
      </c>
      <c r="D7" s="5">
        <f>C7-B7</f>
        <v>0</v>
      </c>
    </row>
    <row r="9" spans="1:8">
      <c r="A9" s="4" t="s">
        <v>72</v>
      </c>
    </row>
    <row r="10" spans="1:8">
      <c r="B10" s="9">
        <f>IF(AND(C6&gt;=B6,C5&gt;B5),"B recommandé","A recommandé")</f>
        <v>0</v>
      </c>
    </row>
  </sheetData>
  <mergeCells count="1">
    <mergeCell ref="A1:H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7"/>
  <sheetViews>
    <sheetView workbookViewId="0"/>
  </sheetViews>
  <sheetFormatPr defaultRowHeight="15"/>
  <sheetData>
    <row r="1" spans="1:8">
      <c r="A1" s="1" t="s">
        <v>73</v>
      </c>
      <c r="B1" s="1"/>
      <c r="C1" s="1"/>
      <c r="D1" s="1"/>
      <c r="E1" s="1"/>
      <c r="F1" s="1"/>
      <c r="G1" s="1"/>
      <c r="H1" s="1"/>
    </row>
    <row r="3" spans="1:8">
      <c r="A3" s="2" t="s">
        <v>64</v>
      </c>
      <c r="B3" s="2" t="s">
        <v>65</v>
      </c>
      <c r="C3" s="2" t="s">
        <v>66</v>
      </c>
      <c r="D3" s="2" t="s">
        <v>67</v>
      </c>
    </row>
    <row r="4" spans="1:8">
      <c r="A4">
        <f>'25_Comparaison'!A4</f>
        <v>0</v>
      </c>
      <c r="B4">
        <f>'25_Comparaison'!B4</f>
        <v>0</v>
      </c>
      <c r="C4">
        <f>'25_Comparaison'!C4</f>
        <v>0</v>
      </c>
      <c r="D4">
        <f>'25_Comparaison'!D4</f>
        <v>0</v>
      </c>
    </row>
    <row r="5" spans="1:8">
      <c r="A5">
        <f>'25_Comparaison'!A5</f>
        <v>0</v>
      </c>
      <c r="B5">
        <f>'25_Comparaison'!B5</f>
        <v>0</v>
      </c>
      <c r="C5">
        <f>'25_Comparaison'!C5</f>
        <v>0</v>
      </c>
      <c r="D5">
        <f>'25_Comparaison'!D5</f>
        <v>0</v>
      </c>
    </row>
    <row r="6" spans="1:8">
      <c r="A6">
        <f>'25_Comparaison'!A6</f>
        <v>0</v>
      </c>
      <c r="B6">
        <f>'25_Comparaison'!B6</f>
        <v>0</v>
      </c>
      <c r="C6">
        <f>'25_Comparaison'!C6</f>
        <v>0</v>
      </c>
      <c r="D6">
        <f>'25_Comparaison'!D6</f>
        <v>0</v>
      </c>
    </row>
    <row r="7" spans="1:8">
      <c r="A7">
        <f>'25_Comparaison'!A7</f>
        <v>0</v>
      </c>
      <c r="B7">
        <f>'25_Comparaison'!B7</f>
        <v>0</v>
      </c>
      <c r="C7">
        <f>'25_Comparaison'!C7</f>
        <v>0</v>
      </c>
      <c r="D7">
        <f>'25_Comparaison'!D7</f>
        <v>0</v>
      </c>
    </row>
  </sheetData>
  <mergeCells count="1">
    <mergeCell ref="A1:H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97_Listes</vt:lpstr>
      <vt:lpstr>40_Parametres</vt:lpstr>
      <vt:lpstr>60_Budget</vt:lpstr>
      <vt:lpstr>10_Demande</vt:lpstr>
      <vt:lpstr>30_Capacite</vt:lpstr>
      <vt:lpstr>50_Scenarios</vt:lpstr>
      <vt:lpstr>20_PIC_Synthese_A</vt:lpstr>
      <vt:lpstr>21_PIC_Synthese_B</vt:lpstr>
      <vt:lpstr>25_Comparaison</vt:lpstr>
      <vt:lpstr>90_Comparaison_A3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2025-08-24T20:48:24Z</dcterms:created>
  <dcterms:modified xsi:type="dcterms:W3CDTF">2025-08-24T20:48:24Z</dcterms:modified>
</cp:coreProperties>
</file>