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DP_Simplifi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 h:mm:ss"/>
  </numFmts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  <font>
      <b val="1"/>
      <color rgb="00FFFFFF"/>
    </font>
  </fonts>
  <fills count="8">
    <fill>
      <patternFill/>
    </fill>
    <fill>
      <patternFill patternType="gray125"/>
    </fill>
    <fill>
      <patternFill patternType="solid">
        <fgColor rgb="0034495E"/>
        <bgColor rgb="0034495E"/>
      </patternFill>
    </fill>
    <fill>
      <patternFill patternType="solid">
        <fgColor rgb="002E86C1"/>
        <bgColor rgb="002E86C1"/>
      </patternFill>
    </fill>
    <fill>
      <patternFill patternType="solid">
        <fgColor rgb="00117A65"/>
        <bgColor rgb="00117A65"/>
      </patternFill>
    </fill>
    <fill>
      <patternFill patternType="solid">
        <fgColor rgb="007D3C98"/>
        <bgColor rgb="007D3C98"/>
      </patternFill>
    </fill>
    <fill>
      <patternFill patternType="solid">
        <fgColor rgb="007E5109"/>
        <bgColor rgb="007E5109"/>
      </patternFill>
    </fill>
    <fill>
      <patternFill patternType="solid">
        <fgColor rgb="00A569BD"/>
        <bgColor rgb="00A569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pivotButton="0" quotePrefix="0" xfId="0"/>
    <xf numFmtId="164" fontId="0" fillId="0" borderId="0" pivotButton="0" quotePrefix="0" xfId="0"/>
    <xf numFmtId="0" fontId="3" fillId="3" borderId="0" applyAlignment="1" pivotButton="0" quotePrefix="0" xfId="0">
      <alignment horizontal="center" vertical="center" wrapText="1"/>
    </xf>
    <xf numFmtId="0" fontId="3" fillId="4" borderId="0" applyAlignment="1" pivotButton="0" quotePrefix="0" xfId="0">
      <alignment horizontal="center" vertical="center" wrapText="1"/>
    </xf>
    <xf numFmtId="0" fontId="3" fillId="5" borderId="0" applyAlignment="1" pivotButton="0" quotePrefix="0" xfId="0">
      <alignment horizontal="center" vertical="center" wrapText="1"/>
    </xf>
    <xf numFmtId="0" fontId="3" fillId="6" borderId="0" applyAlignment="1" pivotButton="0" quotePrefix="0" xfId="0">
      <alignment horizontal="center" vertical="center" wrapText="1"/>
    </xf>
    <xf numFmtId="0" fontId="3" fillId="7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ables/table1.xml><?xml version="1.0" encoding="utf-8"?>
<table xmlns="http://schemas.openxmlformats.org/spreadsheetml/2006/main" id="1" name="PDP_Table" displayName="PDP_Table" ref="A9:S33" headerRowCount="1">
  <autoFilter ref="A9:S33"/>
  <tableColumns count="19">
    <tableColumn id="1" name="SKU"/>
    <tableColumn id="2" name="Mode lot"/>
    <tableColumn id="3" name="Taille lot"/>
    <tableColumn id="4" name="Ressource"/>
    <tableColumn id="5" name="h/U"/>
    <tableColumn id="6" name="Semaine#"/>
    <tableColumn id="7" name="Semaine (début)"/>
    <tableColumn id="8" name="BI"/>
    <tableColumn id="9" name="Stock sécu"/>
    <tableColumn id="10" name="Prévision"/>
    <tableColumn id="11" name="Commandes"/>
    <tableColumn id="12" name="Demande utilisée"/>
    <tableColumn id="13" name="Besoins bruts"/>
    <tableColumn id="14" name="MPS suggéré (auto)"/>
    <tableColumn id="15" name="MPS (lancements)"/>
    <tableColumn id="16" name="Prev PAB (auto)"/>
    <tableColumn id="17" name="PAB (proj.)"/>
    <tableColumn id="18" name="ATP (simple)"/>
    <tableColumn id="19" name="Heures requises"/>
  </tableColumns>
  <tableStyleInfo name="TableStyleMedium9" showRowStripes="1" showColumnStripes="0"/>
</table>
</file>

<file path=xl/tables/table2.xml><?xml version="1.0" encoding="utf-8"?>
<table xmlns="http://schemas.openxmlformats.org/spreadsheetml/2006/main" id="2" name="RCCP_Table" displayName="RCCP_Table" ref="A37:F53" headerRowCount="1">
  <autoFilter ref="A37:F53"/>
  <tableColumns count="6">
    <tableColumn id="1" name="Semaine#"/>
    <tableColumn id="2" name="Ressource"/>
    <tableColumn id="3" name="Heures requises"/>
    <tableColumn id="4" name="Capacité h/sem"/>
    <tableColumn id="5" name="Charge %"/>
    <tableColumn id="6" name="Statut"/>
  </tableColumns>
  <tableStyleInfo name="TableStyleMedium7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Relationship Type="http://schemas.openxmlformats.org/officeDocument/2006/relationships/table" Target="/xl/tables/table2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53"/>
  <sheetViews>
    <sheetView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12" customWidth="1" min="1" max="1"/>
    <col width="12" customWidth="1" min="2" max="2"/>
    <col width="12" customWidth="1" min="3" max="3"/>
    <col width="12" customWidth="1" min="4" max="4"/>
    <col width="8" customWidth="1" min="5" max="5"/>
    <col width="10" customWidth="1" min="6" max="6"/>
    <col width="16" customWidth="1" min="7" max="7"/>
    <col width="10" customWidth="1" min="8" max="8"/>
    <col width="12" customWidth="1" min="9" max="9"/>
    <col width="12" customWidth="1" min="10" max="10"/>
    <col width="12" customWidth="1" min="11" max="11"/>
    <col width="14" customWidth="1" min="12" max="12"/>
    <col width="14" customWidth="1" min="13" max="13"/>
    <col width="16" customWidth="1" min="14" max="14"/>
    <col width="16" customWidth="1" min="15" max="15"/>
    <col width="14" customWidth="1" min="16" max="16"/>
    <col width="12" customWidth="1" min="17" max="17"/>
    <col width="12" customWidth="1" min="18" max="18"/>
    <col width="14" customWidth="1" min="19" max="19"/>
  </cols>
  <sheetData>
    <row r="1" ht="28" customHeight="1">
      <c r="A1" s="1" t="inlineStr">
        <is>
          <t>PDP Simplifié — DTF • PAB • ATP • L4L/FOQ • Mini RCCP</t>
        </is>
      </c>
    </row>
    <row r="3">
      <c r="A3" s="2" t="inlineStr">
        <is>
          <t>Paramètres</t>
        </is>
      </c>
      <c r="D3" t="inlineStr">
        <is>
          <t>Capacité (h/sem)</t>
        </is>
      </c>
      <c r="G3" t="inlineStr">
        <is>
          <t>Référentiel Produits</t>
        </is>
      </c>
    </row>
    <row r="4">
      <c r="A4" t="inlineStr">
        <is>
          <t>DTF (semaines)</t>
        </is>
      </c>
      <c r="B4" t="n">
        <v>2</v>
      </c>
      <c r="D4" t="inlineStr">
        <is>
          <t>Ressource</t>
        </is>
      </c>
      <c r="E4" t="inlineStr">
        <is>
          <t>Capacité h/sem</t>
        </is>
      </c>
      <c r="G4" t="inlineStr">
        <is>
          <t>SKU</t>
        </is>
      </c>
      <c r="H4" t="inlineStr">
        <is>
          <t>Mode lot (L4L/FOQ)</t>
        </is>
      </c>
      <c r="I4" t="inlineStr">
        <is>
          <t>Taille lot (FOQ)</t>
        </is>
      </c>
      <c r="J4" t="inlineStr">
        <is>
          <t>Ressource</t>
        </is>
      </c>
      <c r="K4" t="inlineStr">
        <is>
          <t>h/U</t>
        </is>
      </c>
      <c r="L4" t="inlineStr">
        <is>
          <t>BI</t>
        </is>
      </c>
      <c r="M4" t="inlineStr">
        <is>
          <t>Stock sécurité</t>
        </is>
      </c>
    </row>
    <row r="5">
      <c r="A5" t="inlineStr">
        <is>
          <t>Semaine de départ (lundi)</t>
        </is>
      </c>
      <c r="B5" s="3" t="n">
        <v>45887</v>
      </c>
      <c r="D5" t="inlineStr">
        <is>
          <t>LIGNE_A</t>
        </is>
      </c>
      <c r="E5" t="n">
        <v>320</v>
      </c>
      <c r="G5" t="inlineStr">
        <is>
          <t>P-100</t>
        </is>
      </c>
      <c r="H5" t="inlineStr">
        <is>
          <t>FOQ</t>
        </is>
      </c>
      <c r="I5" t="n">
        <v>500</v>
      </c>
      <c r="J5" t="inlineStr">
        <is>
          <t>LIGNE_A</t>
        </is>
      </c>
      <c r="K5" t="n">
        <v>0.12</v>
      </c>
      <c r="L5" t="n">
        <v>1200</v>
      </c>
      <c r="M5" t="n">
        <v>300</v>
      </c>
    </row>
    <row r="6">
      <c r="A6" t="inlineStr">
        <is>
          <t>Horizon (semaines)</t>
        </is>
      </c>
      <c r="B6" t="n">
        <v>8</v>
      </c>
      <c r="D6" t="inlineStr">
        <is>
          <t>LIGNE_B</t>
        </is>
      </c>
      <c r="E6" t="n">
        <v>280</v>
      </c>
      <c r="G6" t="inlineStr">
        <is>
          <t>P-200</t>
        </is>
      </c>
      <c r="H6" t="inlineStr">
        <is>
          <t>L4L</t>
        </is>
      </c>
      <c r="I6" t="n">
        <v>0</v>
      </c>
      <c r="J6" t="inlineStr">
        <is>
          <t>LIGNE_A</t>
        </is>
      </c>
      <c r="K6" t="n">
        <v>0.15</v>
      </c>
      <c r="L6" t="n">
        <v>800</v>
      </c>
      <c r="M6" t="n">
        <v>200</v>
      </c>
    </row>
    <row r="7">
      <c r="G7" t="inlineStr">
        <is>
          <t>P-300</t>
        </is>
      </c>
      <c r="H7" t="inlineStr">
        <is>
          <t>FOQ</t>
        </is>
      </c>
      <c r="I7" t="n">
        <v>300</v>
      </c>
      <c r="J7" t="inlineStr">
        <is>
          <t>LIGNE_B</t>
        </is>
      </c>
      <c r="K7" t="n">
        <v>0.2</v>
      </c>
      <c r="L7" t="n">
        <v>600</v>
      </c>
      <c r="M7" t="n">
        <v>150</v>
      </c>
    </row>
    <row r="9">
      <c r="A9" s="4" t="inlineStr">
        <is>
          <t>SKU</t>
        </is>
      </c>
      <c r="B9" s="4" t="inlineStr">
        <is>
          <t>Mode lot</t>
        </is>
      </c>
      <c r="C9" s="4" t="inlineStr">
        <is>
          <t>Taille lot</t>
        </is>
      </c>
      <c r="D9" s="4" t="inlineStr">
        <is>
          <t>Ressource</t>
        </is>
      </c>
      <c r="E9" s="4" t="inlineStr">
        <is>
          <t>h/U</t>
        </is>
      </c>
      <c r="F9" s="4" t="inlineStr">
        <is>
          <t>Semaine#</t>
        </is>
      </c>
      <c r="G9" s="4" t="inlineStr">
        <is>
          <t>Semaine (début)</t>
        </is>
      </c>
      <c r="H9" s="5" t="inlineStr">
        <is>
          <t>BI</t>
        </is>
      </c>
      <c r="I9" s="5" t="inlineStr">
        <is>
          <t>Stock sécu</t>
        </is>
      </c>
      <c r="J9" s="5" t="inlineStr">
        <is>
          <t>Prévision</t>
        </is>
      </c>
      <c r="K9" s="5" t="inlineStr">
        <is>
          <t>Commandes</t>
        </is>
      </c>
      <c r="L9" s="5" t="inlineStr">
        <is>
          <t>Demande utilisée</t>
        </is>
      </c>
      <c r="M9" s="5" t="inlineStr">
        <is>
          <t>Besoins bruts</t>
        </is>
      </c>
      <c r="N9" s="6" t="inlineStr">
        <is>
          <t>MPS suggéré (auto)</t>
        </is>
      </c>
      <c r="O9" s="6" t="inlineStr">
        <is>
          <t>MPS (lancements)</t>
        </is>
      </c>
      <c r="P9" s="6" t="inlineStr">
        <is>
          <t>Prev PAB (auto)</t>
        </is>
      </c>
      <c r="Q9" s="6" t="inlineStr">
        <is>
          <t>PAB (proj.)</t>
        </is>
      </c>
      <c r="R9" s="6" t="inlineStr">
        <is>
          <t>ATP (simple)</t>
        </is>
      </c>
      <c r="S9" s="7" t="inlineStr">
        <is>
          <t>Heures requises</t>
        </is>
      </c>
    </row>
    <row r="10">
      <c r="A10" t="inlineStr">
        <is>
          <t>P-100</t>
        </is>
      </c>
      <c r="B10">
        <f>IFERROR(INDEX($H$5:$H$200, MATCH(A10, $G$5:$G$200, 0)),"")</f>
        <v/>
      </c>
      <c r="C10">
        <f>IFERROR(INDEX($I$5:$I$200, MATCH(A10, $G$5:$G$200, 0)),0)</f>
        <v/>
      </c>
      <c r="D10">
        <f>IFERROR(INDEX($J$5:$J$200, MATCH(A10, $G$5:$G$200, 0)),"")</f>
        <v/>
      </c>
      <c r="E10">
        <f>IFERROR(INDEX($K$5:$K$200, MATCH(A10, $G$5:$G$200, 0)),0)</f>
        <v/>
      </c>
      <c r="F10" t="n">
        <v>1</v>
      </c>
      <c r="G10" s="3" t="n">
        <v>45887</v>
      </c>
      <c r="H10">
        <f>IF(A10&lt;&gt;A9, IFERROR(INDEX($L$5:$L$200, MATCH(A10, $G$5:$G$200, 0)),0), "")</f>
        <v/>
      </c>
      <c r="I10">
        <f>IFERROR(INDEX($M$5:$M$200, MATCH(A10, $G$5:$G$200, 0)),0)</f>
        <v/>
      </c>
      <c r="J10" t="n">
        <v>475</v>
      </c>
      <c r="K10" t="n">
        <v>498</v>
      </c>
      <c r="L10">
        <f>IF(F10&lt;=$B$4, K10, MAX(J10, K10))</f>
        <v/>
      </c>
      <c r="M10">
        <f>L10</f>
        <v/>
      </c>
      <c r="N10">
        <f>IF(B10="L4L",  MAX(0, I10 - (P10 - M10)),  IF(B10="FOQ",    IF(C10&gt;0, INT((MAX(0, I10 - (P10 - M10)) + C10 - 1)/C10)*C10, 0),   0))</f>
        <v/>
      </c>
      <c r="O10">
        <f>N10</f>
        <v/>
      </c>
      <c r="P10">
        <f>IF(A10&lt;&gt;A9, H10, Q9)</f>
        <v/>
      </c>
      <c r="Q10">
        <f>P10 + O10 - M10</f>
        <v/>
      </c>
      <c r="R10">
        <f>IF(O10&gt;0, O10, "")</f>
        <v/>
      </c>
      <c r="S10">
        <f>O10*E10</f>
        <v/>
      </c>
    </row>
    <row r="11">
      <c r="A11" t="inlineStr">
        <is>
          <t>P-100</t>
        </is>
      </c>
      <c r="B11">
        <f>IFERROR(INDEX($H$5:$H$200, MATCH(A11, $G$5:$G$200, 0)),"")</f>
        <v/>
      </c>
      <c r="C11">
        <f>IFERROR(INDEX($I$5:$I$200, MATCH(A11, $G$5:$G$200, 0)),0)</f>
        <v/>
      </c>
      <c r="D11">
        <f>IFERROR(INDEX($J$5:$J$200, MATCH(A11, $G$5:$G$200, 0)),"")</f>
        <v/>
      </c>
      <c r="E11">
        <f>IFERROR(INDEX($K$5:$K$200, MATCH(A11, $G$5:$G$200, 0)),0)</f>
        <v/>
      </c>
      <c r="F11" t="n">
        <v>2</v>
      </c>
      <c r="G11" s="3" t="n">
        <v>45894</v>
      </c>
      <c r="H11">
        <f>IF(A11&lt;&gt;A10, IFERROR(INDEX($L$5:$L$200, MATCH(A11, $G$5:$G$200, 0)),0), "")</f>
        <v/>
      </c>
      <c r="I11">
        <f>IFERROR(INDEX($M$5:$M$200, MATCH(A11, $G$5:$G$200, 0)),0)</f>
        <v/>
      </c>
      <c r="J11" t="n">
        <v>487</v>
      </c>
      <c r="K11" t="n">
        <v>413</v>
      </c>
      <c r="L11">
        <f>IF(F11&lt;=$B$4, K11, MAX(J11, K11))</f>
        <v/>
      </c>
      <c r="M11">
        <f>L11</f>
        <v/>
      </c>
      <c r="N11">
        <f>IF(B11="L4L",  MAX(0, I11 - (P11 - M11)),  IF(B11="FOQ",    IF(C11&gt;0, INT((MAX(0, I11 - (P11 - M11)) + C11 - 1)/C11)*C11, 0),   0))</f>
        <v/>
      </c>
      <c r="O11">
        <f>N11</f>
        <v/>
      </c>
      <c r="P11">
        <f>IF(A11&lt;&gt;A10, H11, Q10)</f>
        <v/>
      </c>
      <c r="Q11">
        <f>P11 + O11 - M11</f>
        <v/>
      </c>
      <c r="R11">
        <f>IF(O11&gt;0, O11, "")</f>
        <v/>
      </c>
      <c r="S11">
        <f>O11*E11</f>
        <v/>
      </c>
    </row>
    <row r="12">
      <c r="A12" t="inlineStr">
        <is>
          <t>P-100</t>
        </is>
      </c>
      <c r="B12">
        <f>IFERROR(INDEX($H$5:$H$200, MATCH(A12, $G$5:$G$200, 0)),"")</f>
        <v/>
      </c>
      <c r="C12">
        <f>IFERROR(INDEX($I$5:$I$200, MATCH(A12, $G$5:$G$200, 0)),0)</f>
        <v/>
      </c>
      <c r="D12">
        <f>IFERROR(INDEX($J$5:$J$200, MATCH(A12, $G$5:$G$200, 0)),"")</f>
        <v/>
      </c>
      <c r="E12">
        <f>IFERROR(INDEX($K$5:$K$200, MATCH(A12, $G$5:$G$200, 0)),0)</f>
        <v/>
      </c>
      <c r="F12" t="n">
        <v>3</v>
      </c>
      <c r="G12" s="3" t="n">
        <v>45901</v>
      </c>
      <c r="H12">
        <f>IF(A12&lt;&gt;A11, IFERROR(INDEX($L$5:$L$200, MATCH(A12, $G$5:$G$200, 0)),0), "")</f>
        <v/>
      </c>
      <c r="I12">
        <f>IFERROR(INDEX($M$5:$M$200, MATCH(A12, $G$5:$G$200, 0)),0)</f>
        <v/>
      </c>
      <c r="J12" t="n">
        <v>500</v>
      </c>
      <c r="K12" t="n">
        <v>475</v>
      </c>
      <c r="L12">
        <f>IF(F12&lt;=$B$4, K12, MAX(J12, K12))</f>
        <v/>
      </c>
      <c r="M12">
        <f>L12</f>
        <v/>
      </c>
      <c r="N12">
        <f>IF(B12="L4L",  MAX(0, I12 - (P12 - M12)),  IF(B12="FOQ",    IF(C12&gt;0, INT((MAX(0, I12 - (P12 - M12)) + C12 - 1)/C12)*C12, 0),   0))</f>
        <v/>
      </c>
      <c r="O12">
        <f>N12</f>
        <v/>
      </c>
      <c r="P12">
        <f>IF(A12&lt;&gt;A11, H12, Q11)</f>
        <v/>
      </c>
      <c r="Q12">
        <f>P12 + O12 - M12</f>
        <v/>
      </c>
      <c r="R12">
        <f>IF(O12&gt;0, O12, "")</f>
        <v/>
      </c>
      <c r="S12">
        <f>O12*E12</f>
        <v/>
      </c>
    </row>
    <row r="13">
      <c r="A13" t="inlineStr">
        <is>
          <t>P-100</t>
        </is>
      </c>
      <c r="B13">
        <f>IFERROR(INDEX($H$5:$H$200, MATCH(A13, $G$5:$G$200, 0)),"")</f>
        <v/>
      </c>
      <c r="C13">
        <f>IFERROR(INDEX($I$5:$I$200, MATCH(A13, $G$5:$G$200, 0)),0)</f>
        <v/>
      </c>
      <c r="D13">
        <f>IFERROR(INDEX($J$5:$J$200, MATCH(A13, $G$5:$G$200, 0)),"")</f>
        <v/>
      </c>
      <c r="E13">
        <f>IFERROR(INDEX($K$5:$K$200, MATCH(A13, $G$5:$G$200, 0)),0)</f>
        <v/>
      </c>
      <c r="F13" t="n">
        <v>4</v>
      </c>
      <c r="G13" s="3" t="n">
        <v>45908</v>
      </c>
      <c r="H13">
        <f>IF(A13&lt;&gt;A12, IFERROR(INDEX($L$5:$L$200, MATCH(A13, $G$5:$G$200, 0)),0), "")</f>
        <v/>
      </c>
      <c r="I13">
        <f>IFERROR(INDEX($M$5:$M$200, MATCH(A13, $G$5:$G$200, 0)),0)</f>
        <v/>
      </c>
      <c r="J13" t="n">
        <v>462</v>
      </c>
      <c r="K13" t="n">
        <v>485</v>
      </c>
      <c r="L13">
        <f>IF(F13&lt;=$B$4, K13, MAX(J13, K13))</f>
        <v/>
      </c>
      <c r="M13">
        <f>L13</f>
        <v/>
      </c>
      <c r="N13">
        <f>IF(B13="L4L",  MAX(0, I13 - (P13 - M13)),  IF(B13="FOQ",    IF(C13&gt;0, INT((MAX(0, I13 - (P13 - M13)) + C13 - 1)/C13)*C13, 0),   0))</f>
        <v/>
      </c>
      <c r="O13">
        <f>N13</f>
        <v/>
      </c>
      <c r="P13">
        <f>IF(A13&lt;&gt;A12, H13, Q12)</f>
        <v/>
      </c>
      <c r="Q13">
        <f>P13 + O13 - M13</f>
        <v/>
      </c>
      <c r="R13">
        <f>IF(O13&gt;0, O13, "")</f>
        <v/>
      </c>
      <c r="S13">
        <f>O13*E13</f>
        <v/>
      </c>
    </row>
    <row r="14">
      <c r="A14" t="inlineStr">
        <is>
          <t>P-100</t>
        </is>
      </c>
      <c r="B14">
        <f>IFERROR(INDEX($H$5:$H$200, MATCH(A14, $G$5:$G$200, 0)),"")</f>
        <v/>
      </c>
      <c r="C14">
        <f>IFERROR(INDEX($I$5:$I$200, MATCH(A14, $G$5:$G$200, 0)),0)</f>
        <v/>
      </c>
      <c r="D14">
        <f>IFERROR(INDEX($J$5:$J$200, MATCH(A14, $G$5:$G$200, 0)),"")</f>
        <v/>
      </c>
      <c r="E14">
        <f>IFERROR(INDEX($K$5:$K$200, MATCH(A14, $G$5:$G$200, 0)),0)</f>
        <v/>
      </c>
      <c r="F14" t="n">
        <v>5</v>
      </c>
      <c r="G14" s="3" t="n">
        <v>45915</v>
      </c>
      <c r="H14">
        <f>IF(A14&lt;&gt;A13, IFERROR(INDEX($L$5:$L$200, MATCH(A14, $G$5:$G$200, 0)),0), "")</f>
        <v/>
      </c>
      <c r="I14">
        <f>IFERROR(INDEX($M$5:$M$200, MATCH(A14, $G$5:$G$200, 0)),0)</f>
        <v/>
      </c>
      <c r="J14" t="n">
        <v>475</v>
      </c>
      <c r="K14" t="n">
        <v>403</v>
      </c>
      <c r="L14">
        <f>IF(F14&lt;=$B$4, K14, MAX(J14, K14))</f>
        <v/>
      </c>
      <c r="M14">
        <f>L14</f>
        <v/>
      </c>
      <c r="N14">
        <f>IF(B14="L4L",  MAX(0, I14 - (P14 - M14)),  IF(B14="FOQ",    IF(C14&gt;0, INT((MAX(0, I14 - (P14 - M14)) + C14 - 1)/C14)*C14, 0),   0))</f>
        <v/>
      </c>
      <c r="O14">
        <f>N14</f>
        <v/>
      </c>
      <c r="P14">
        <f>IF(A14&lt;&gt;A13, H14, Q13)</f>
        <v/>
      </c>
      <c r="Q14">
        <f>P14 + O14 - M14</f>
        <v/>
      </c>
      <c r="R14">
        <f>IF(O14&gt;0, O14, "")</f>
        <v/>
      </c>
      <c r="S14">
        <f>O14*E14</f>
        <v/>
      </c>
    </row>
    <row r="15">
      <c r="A15" t="inlineStr">
        <is>
          <t>P-100</t>
        </is>
      </c>
      <c r="B15">
        <f>IFERROR(INDEX($H$5:$H$200, MATCH(A15, $G$5:$G$200, 0)),"")</f>
        <v/>
      </c>
      <c r="C15">
        <f>IFERROR(INDEX($I$5:$I$200, MATCH(A15, $G$5:$G$200, 0)),0)</f>
        <v/>
      </c>
      <c r="D15">
        <f>IFERROR(INDEX($J$5:$J$200, MATCH(A15, $G$5:$G$200, 0)),"")</f>
        <v/>
      </c>
      <c r="E15">
        <f>IFERROR(INDEX($K$5:$K$200, MATCH(A15, $G$5:$G$200, 0)),0)</f>
        <v/>
      </c>
      <c r="F15" t="n">
        <v>6</v>
      </c>
      <c r="G15" s="3" t="n">
        <v>45922</v>
      </c>
      <c r="H15">
        <f>IF(A15&lt;&gt;A14, IFERROR(INDEX($L$5:$L$200, MATCH(A15, $G$5:$G$200, 0)),0), "")</f>
        <v/>
      </c>
      <c r="I15">
        <f>IFERROR(INDEX($M$5:$M$200, MATCH(A15, $G$5:$G$200, 0)),0)</f>
        <v/>
      </c>
      <c r="J15" t="n">
        <v>487</v>
      </c>
      <c r="K15" t="n">
        <v>462</v>
      </c>
      <c r="L15">
        <f>IF(F15&lt;=$B$4, K15, MAX(J15, K15))</f>
        <v/>
      </c>
      <c r="M15">
        <f>L15</f>
        <v/>
      </c>
      <c r="N15">
        <f>IF(B15="L4L",  MAX(0, I15 - (P15 - M15)),  IF(B15="FOQ",    IF(C15&gt;0, INT((MAX(0, I15 - (P15 - M15)) + C15 - 1)/C15)*C15, 0),   0))</f>
        <v/>
      </c>
      <c r="O15">
        <f>N15</f>
        <v/>
      </c>
      <c r="P15">
        <f>IF(A15&lt;&gt;A14, H15, Q14)</f>
        <v/>
      </c>
      <c r="Q15">
        <f>P15 + O15 - M15</f>
        <v/>
      </c>
      <c r="R15">
        <f>IF(O15&gt;0, O15, "")</f>
        <v/>
      </c>
      <c r="S15">
        <f>O15*E15</f>
        <v/>
      </c>
    </row>
    <row r="16">
      <c r="A16" t="inlineStr">
        <is>
          <t>P-100</t>
        </is>
      </c>
      <c r="B16">
        <f>IFERROR(INDEX($H$5:$H$200, MATCH(A16, $G$5:$G$200, 0)),"")</f>
        <v/>
      </c>
      <c r="C16">
        <f>IFERROR(INDEX($I$5:$I$200, MATCH(A16, $G$5:$G$200, 0)),0)</f>
        <v/>
      </c>
      <c r="D16">
        <f>IFERROR(INDEX($J$5:$J$200, MATCH(A16, $G$5:$G$200, 0)),"")</f>
        <v/>
      </c>
      <c r="E16">
        <f>IFERROR(INDEX($K$5:$K$200, MATCH(A16, $G$5:$G$200, 0)),0)</f>
        <v/>
      </c>
      <c r="F16" t="n">
        <v>7</v>
      </c>
      <c r="G16" s="3" t="n">
        <v>45929</v>
      </c>
      <c r="H16">
        <f>IF(A16&lt;&gt;A15, IFERROR(INDEX($L$5:$L$200, MATCH(A16, $G$5:$G$200, 0)),0), "")</f>
        <v/>
      </c>
      <c r="I16">
        <f>IFERROR(INDEX($M$5:$M$200, MATCH(A16, $G$5:$G$200, 0)),0)</f>
        <v/>
      </c>
      <c r="J16" t="n">
        <v>500</v>
      </c>
      <c r="K16" t="n">
        <v>525</v>
      </c>
      <c r="L16">
        <f>IF(F16&lt;=$B$4, K16, MAX(J16, K16))</f>
        <v/>
      </c>
      <c r="M16">
        <f>L16</f>
        <v/>
      </c>
      <c r="N16">
        <f>IF(B16="L4L",  MAX(0, I16 - (P16 - M16)),  IF(B16="FOQ",    IF(C16&gt;0, INT((MAX(0, I16 - (P16 - M16)) + C16 - 1)/C16)*C16, 0),   0))</f>
        <v/>
      </c>
      <c r="O16">
        <f>N16</f>
        <v/>
      </c>
      <c r="P16">
        <f>IF(A16&lt;&gt;A15, H16, Q15)</f>
        <v/>
      </c>
      <c r="Q16">
        <f>P16 + O16 - M16</f>
        <v/>
      </c>
      <c r="R16">
        <f>IF(O16&gt;0, O16, "")</f>
        <v/>
      </c>
      <c r="S16">
        <f>O16*E16</f>
        <v/>
      </c>
    </row>
    <row r="17">
      <c r="A17" t="inlineStr">
        <is>
          <t>P-100</t>
        </is>
      </c>
      <c r="B17">
        <f>IFERROR(INDEX($H$5:$H$200, MATCH(A17, $G$5:$G$200, 0)),"")</f>
        <v/>
      </c>
      <c r="C17">
        <f>IFERROR(INDEX($I$5:$I$200, MATCH(A17, $G$5:$G$200, 0)),0)</f>
        <v/>
      </c>
      <c r="D17">
        <f>IFERROR(INDEX($J$5:$J$200, MATCH(A17, $G$5:$G$200, 0)),"")</f>
        <v/>
      </c>
      <c r="E17">
        <f>IFERROR(INDEX($K$5:$K$200, MATCH(A17, $G$5:$G$200, 0)),0)</f>
        <v/>
      </c>
      <c r="F17" t="n">
        <v>8</v>
      </c>
      <c r="G17" s="3" t="n">
        <v>45936</v>
      </c>
      <c r="H17">
        <f>IF(A17&lt;&gt;A16, IFERROR(INDEX($L$5:$L$200, MATCH(A17, $G$5:$G$200, 0)),0), "")</f>
        <v/>
      </c>
      <c r="I17">
        <f>IFERROR(INDEX($M$5:$M$200, MATCH(A17, $G$5:$G$200, 0)),0)</f>
        <v/>
      </c>
      <c r="J17" t="n">
        <v>462</v>
      </c>
      <c r="K17" t="n">
        <v>392</v>
      </c>
      <c r="L17">
        <f>IF(F17&lt;=$B$4, K17, MAX(J17, K17))</f>
        <v/>
      </c>
      <c r="M17">
        <f>L17</f>
        <v/>
      </c>
      <c r="N17">
        <f>IF(B17="L4L",  MAX(0, I17 - (P17 - M17)),  IF(B17="FOQ",    IF(C17&gt;0, INT((MAX(0, I17 - (P17 - M17)) + C17 - 1)/C17)*C17, 0),   0))</f>
        <v/>
      </c>
      <c r="O17">
        <f>N17</f>
        <v/>
      </c>
      <c r="P17">
        <f>IF(A17&lt;&gt;A16, H17, Q16)</f>
        <v/>
      </c>
      <c r="Q17">
        <f>P17 + O17 - M17</f>
        <v/>
      </c>
      <c r="R17">
        <f>IF(O17&gt;0, O17, "")</f>
        <v/>
      </c>
      <c r="S17">
        <f>O17*E17</f>
        <v/>
      </c>
    </row>
    <row r="18">
      <c r="A18" t="inlineStr">
        <is>
          <t>P-200</t>
        </is>
      </c>
      <c r="B18">
        <f>IFERROR(INDEX($H$5:$H$200, MATCH(A18, $G$5:$G$200, 0)),"")</f>
        <v/>
      </c>
      <c r="C18">
        <f>IFERROR(INDEX($I$5:$I$200, MATCH(A18, $G$5:$G$200, 0)),0)</f>
        <v/>
      </c>
      <c r="D18">
        <f>IFERROR(INDEX($J$5:$J$200, MATCH(A18, $G$5:$G$200, 0)),"")</f>
        <v/>
      </c>
      <c r="E18">
        <f>IFERROR(INDEX($K$5:$K$200, MATCH(A18, $G$5:$G$200, 0)),0)</f>
        <v/>
      </c>
      <c r="F18" t="n">
        <v>1</v>
      </c>
      <c r="G18" s="3" t="n">
        <v>45887</v>
      </c>
      <c r="H18">
        <f>IF(A18&lt;&gt;A17, IFERROR(INDEX($L$5:$L$200, MATCH(A18, $G$5:$G$200, 0)),0), "")</f>
        <v/>
      </c>
      <c r="I18">
        <f>IFERROR(INDEX($M$5:$M$200, MATCH(A18, $G$5:$G$200, 0)),0)</f>
        <v/>
      </c>
      <c r="J18" t="n">
        <v>332</v>
      </c>
      <c r="K18" t="n">
        <v>348</v>
      </c>
      <c r="L18">
        <f>IF(F18&lt;=$B$4, K18, MAX(J18, K18))</f>
        <v/>
      </c>
      <c r="M18">
        <f>L18</f>
        <v/>
      </c>
      <c r="N18">
        <f>IF(B18="L4L",  MAX(0, I18 - (P18 - M18)),  IF(B18="FOQ",    IF(C18&gt;0, INT((MAX(0, I18 - (P18 - M18)) + C18 - 1)/C18)*C18, 0),   0))</f>
        <v/>
      </c>
      <c r="O18">
        <f>N18</f>
        <v/>
      </c>
      <c r="P18">
        <f>IF(A18&lt;&gt;A17, H18, Q17)</f>
        <v/>
      </c>
      <c r="Q18">
        <f>P18 + O18 - M18</f>
        <v/>
      </c>
      <c r="R18">
        <f>IF(O18&gt;0, O18, "")</f>
        <v/>
      </c>
      <c r="S18">
        <f>O18*E18</f>
        <v/>
      </c>
    </row>
    <row r="19">
      <c r="A19" t="inlineStr">
        <is>
          <t>P-200</t>
        </is>
      </c>
      <c r="B19">
        <f>IFERROR(INDEX($H$5:$H$200, MATCH(A19, $G$5:$G$200, 0)),"")</f>
        <v/>
      </c>
      <c r="C19">
        <f>IFERROR(INDEX($I$5:$I$200, MATCH(A19, $G$5:$G$200, 0)),0)</f>
        <v/>
      </c>
      <c r="D19">
        <f>IFERROR(INDEX($J$5:$J$200, MATCH(A19, $G$5:$G$200, 0)),"")</f>
        <v/>
      </c>
      <c r="E19">
        <f>IFERROR(INDEX($K$5:$K$200, MATCH(A19, $G$5:$G$200, 0)),0)</f>
        <v/>
      </c>
      <c r="F19" t="n">
        <v>2</v>
      </c>
      <c r="G19" s="3" t="n">
        <v>45894</v>
      </c>
      <c r="H19">
        <f>IF(A19&lt;&gt;A18, IFERROR(INDEX($L$5:$L$200, MATCH(A19, $G$5:$G$200, 0)),0), "")</f>
        <v/>
      </c>
      <c r="I19">
        <f>IFERROR(INDEX($M$5:$M$200, MATCH(A19, $G$5:$G$200, 0)),0)</f>
        <v/>
      </c>
      <c r="J19" t="n">
        <v>341</v>
      </c>
      <c r="K19" t="n">
        <v>289</v>
      </c>
      <c r="L19">
        <f>IF(F19&lt;=$B$4, K19, MAX(J19, K19))</f>
        <v/>
      </c>
      <c r="M19">
        <f>L19</f>
        <v/>
      </c>
      <c r="N19">
        <f>IF(B19="L4L",  MAX(0, I19 - (P19 - M19)),  IF(B19="FOQ",    IF(C19&gt;0, INT((MAX(0, I19 - (P19 - M19)) + C19 - 1)/C19)*C19, 0),   0))</f>
        <v/>
      </c>
      <c r="O19">
        <f>N19</f>
        <v/>
      </c>
      <c r="P19">
        <f>IF(A19&lt;&gt;A18, H19, Q18)</f>
        <v/>
      </c>
      <c r="Q19">
        <f>P19 + O19 - M19</f>
        <v/>
      </c>
      <c r="R19">
        <f>IF(O19&gt;0, O19, "")</f>
        <v/>
      </c>
      <c r="S19">
        <f>O19*E19</f>
        <v/>
      </c>
    </row>
    <row r="20">
      <c r="A20" t="inlineStr">
        <is>
          <t>P-200</t>
        </is>
      </c>
      <c r="B20">
        <f>IFERROR(INDEX($H$5:$H$200, MATCH(A20, $G$5:$G$200, 0)),"")</f>
        <v/>
      </c>
      <c r="C20">
        <f>IFERROR(INDEX($I$5:$I$200, MATCH(A20, $G$5:$G$200, 0)),0)</f>
        <v/>
      </c>
      <c r="D20">
        <f>IFERROR(INDEX($J$5:$J$200, MATCH(A20, $G$5:$G$200, 0)),"")</f>
        <v/>
      </c>
      <c r="E20">
        <f>IFERROR(INDEX($K$5:$K$200, MATCH(A20, $G$5:$G$200, 0)),0)</f>
        <v/>
      </c>
      <c r="F20" t="n">
        <v>3</v>
      </c>
      <c r="G20" s="3" t="n">
        <v>45901</v>
      </c>
      <c r="H20">
        <f>IF(A20&lt;&gt;A19, IFERROR(INDEX($L$5:$L$200, MATCH(A20, $G$5:$G$200, 0)),0), "")</f>
        <v/>
      </c>
      <c r="I20">
        <f>IFERROR(INDEX($M$5:$M$200, MATCH(A20, $G$5:$G$200, 0)),0)</f>
        <v/>
      </c>
      <c r="J20" t="n">
        <v>350</v>
      </c>
      <c r="K20" t="n">
        <v>332</v>
      </c>
      <c r="L20">
        <f>IF(F20&lt;=$B$4, K20, MAX(J20, K20))</f>
        <v/>
      </c>
      <c r="M20">
        <f>L20</f>
        <v/>
      </c>
      <c r="N20">
        <f>IF(B20="L4L",  MAX(0, I20 - (P20 - M20)),  IF(B20="FOQ",    IF(C20&gt;0, INT((MAX(0, I20 - (P20 - M20)) + C20 - 1)/C20)*C20, 0),   0))</f>
        <v/>
      </c>
      <c r="O20">
        <f>N20</f>
        <v/>
      </c>
      <c r="P20">
        <f>IF(A20&lt;&gt;A19, H20, Q19)</f>
        <v/>
      </c>
      <c r="Q20">
        <f>P20 + O20 - M20</f>
        <v/>
      </c>
      <c r="R20">
        <f>IF(O20&gt;0, O20, "")</f>
        <v/>
      </c>
      <c r="S20">
        <f>O20*E20</f>
        <v/>
      </c>
    </row>
    <row r="21">
      <c r="A21" t="inlineStr">
        <is>
          <t>P-200</t>
        </is>
      </c>
      <c r="B21">
        <f>IFERROR(INDEX($H$5:$H$200, MATCH(A21, $G$5:$G$200, 0)),"")</f>
        <v/>
      </c>
      <c r="C21">
        <f>IFERROR(INDEX($I$5:$I$200, MATCH(A21, $G$5:$G$200, 0)),0)</f>
        <v/>
      </c>
      <c r="D21">
        <f>IFERROR(INDEX($J$5:$J$200, MATCH(A21, $G$5:$G$200, 0)),"")</f>
        <v/>
      </c>
      <c r="E21">
        <f>IFERROR(INDEX($K$5:$K$200, MATCH(A21, $G$5:$G$200, 0)),0)</f>
        <v/>
      </c>
      <c r="F21" t="n">
        <v>4</v>
      </c>
      <c r="G21" s="3" t="n">
        <v>45908</v>
      </c>
      <c r="H21">
        <f>IF(A21&lt;&gt;A20, IFERROR(INDEX($L$5:$L$200, MATCH(A21, $G$5:$G$200, 0)),0), "")</f>
        <v/>
      </c>
      <c r="I21">
        <f>IFERROR(INDEX($M$5:$M$200, MATCH(A21, $G$5:$G$200, 0)),0)</f>
        <v/>
      </c>
      <c r="J21" t="n">
        <v>323</v>
      </c>
      <c r="K21" t="n">
        <v>339</v>
      </c>
      <c r="L21">
        <f>IF(F21&lt;=$B$4, K21, MAX(J21, K21))</f>
        <v/>
      </c>
      <c r="M21">
        <f>L21</f>
        <v/>
      </c>
      <c r="N21">
        <f>IF(B21="L4L",  MAX(0, I21 - (P21 - M21)),  IF(B21="FOQ",    IF(C21&gt;0, INT((MAX(0, I21 - (P21 - M21)) + C21 - 1)/C21)*C21, 0),   0))</f>
        <v/>
      </c>
      <c r="O21">
        <f>N21</f>
        <v/>
      </c>
      <c r="P21">
        <f>IF(A21&lt;&gt;A20, H21, Q20)</f>
        <v/>
      </c>
      <c r="Q21">
        <f>P21 + O21 - M21</f>
        <v/>
      </c>
      <c r="R21">
        <f>IF(O21&gt;0, O21, "")</f>
        <v/>
      </c>
      <c r="S21">
        <f>O21*E21</f>
        <v/>
      </c>
    </row>
    <row r="22">
      <c r="A22" t="inlineStr">
        <is>
          <t>P-200</t>
        </is>
      </c>
      <c r="B22">
        <f>IFERROR(INDEX($H$5:$H$200, MATCH(A22, $G$5:$G$200, 0)),"")</f>
        <v/>
      </c>
      <c r="C22">
        <f>IFERROR(INDEX($I$5:$I$200, MATCH(A22, $G$5:$G$200, 0)),0)</f>
        <v/>
      </c>
      <c r="D22">
        <f>IFERROR(INDEX($J$5:$J$200, MATCH(A22, $G$5:$G$200, 0)),"")</f>
        <v/>
      </c>
      <c r="E22">
        <f>IFERROR(INDEX($K$5:$K$200, MATCH(A22, $G$5:$G$200, 0)),0)</f>
        <v/>
      </c>
      <c r="F22" t="n">
        <v>5</v>
      </c>
      <c r="G22" s="3" t="n">
        <v>45915</v>
      </c>
      <c r="H22">
        <f>IF(A22&lt;&gt;A21, IFERROR(INDEX($L$5:$L$200, MATCH(A22, $G$5:$G$200, 0)),0), "")</f>
        <v/>
      </c>
      <c r="I22">
        <f>IFERROR(INDEX($M$5:$M$200, MATCH(A22, $G$5:$G$200, 0)),0)</f>
        <v/>
      </c>
      <c r="J22" t="n">
        <v>332</v>
      </c>
      <c r="K22" t="n">
        <v>282</v>
      </c>
      <c r="L22">
        <f>IF(F22&lt;=$B$4, K22, MAX(J22, K22))</f>
        <v/>
      </c>
      <c r="M22">
        <f>L22</f>
        <v/>
      </c>
      <c r="N22">
        <f>IF(B22="L4L",  MAX(0, I22 - (P22 - M22)),  IF(B22="FOQ",    IF(C22&gt;0, INT((MAX(0, I22 - (P22 - M22)) + C22 - 1)/C22)*C22, 0),   0))</f>
        <v/>
      </c>
      <c r="O22">
        <f>N22</f>
        <v/>
      </c>
      <c r="P22">
        <f>IF(A22&lt;&gt;A21, H22, Q21)</f>
        <v/>
      </c>
      <c r="Q22">
        <f>P22 + O22 - M22</f>
        <v/>
      </c>
      <c r="R22">
        <f>IF(O22&gt;0, O22, "")</f>
        <v/>
      </c>
      <c r="S22">
        <f>O22*E22</f>
        <v/>
      </c>
    </row>
    <row r="23">
      <c r="A23" t="inlineStr">
        <is>
          <t>P-200</t>
        </is>
      </c>
      <c r="B23">
        <f>IFERROR(INDEX($H$5:$H$200, MATCH(A23, $G$5:$G$200, 0)),"")</f>
        <v/>
      </c>
      <c r="C23">
        <f>IFERROR(INDEX($I$5:$I$200, MATCH(A23, $G$5:$G$200, 0)),0)</f>
        <v/>
      </c>
      <c r="D23">
        <f>IFERROR(INDEX($J$5:$J$200, MATCH(A23, $G$5:$G$200, 0)),"")</f>
        <v/>
      </c>
      <c r="E23">
        <f>IFERROR(INDEX($K$5:$K$200, MATCH(A23, $G$5:$G$200, 0)),0)</f>
        <v/>
      </c>
      <c r="F23" t="n">
        <v>6</v>
      </c>
      <c r="G23" s="3" t="n">
        <v>45922</v>
      </c>
      <c r="H23">
        <f>IF(A23&lt;&gt;A22, IFERROR(INDEX($L$5:$L$200, MATCH(A23, $G$5:$G$200, 0)),0), "")</f>
        <v/>
      </c>
      <c r="I23">
        <f>IFERROR(INDEX($M$5:$M$200, MATCH(A23, $G$5:$G$200, 0)),0)</f>
        <v/>
      </c>
      <c r="J23" t="n">
        <v>341</v>
      </c>
      <c r="K23" t="n">
        <v>323</v>
      </c>
      <c r="L23">
        <f>IF(F23&lt;=$B$4, K23, MAX(J23, K23))</f>
        <v/>
      </c>
      <c r="M23">
        <f>L23</f>
        <v/>
      </c>
      <c r="N23">
        <f>IF(B23="L4L",  MAX(0, I23 - (P23 - M23)),  IF(B23="FOQ",    IF(C23&gt;0, INT((MAX(0, I23 - (P23 - M23)) + C23 - 1)/C23)*C23, 0),   0))</f>
        <v/>
      </c>
      <c r="O23">
        <f>N23</f>
        <v/>
      </c>
      <c r="P23">
        <f>IF(A23&lt;&gt;A22, H23, Q22)</f>
        <v/>
      </c>
      <c r="Q23">
        <f>P23 + O23 - M23</f>
        <v/>
      </c>
      <c r="R23">
        <f>IF(O23&gt;0, O23, "")</f>
        <v/>
      </c>
      <c r="S23">
        <f>O23*E23</f>
        <v/>
      </c>
    </row>
    <row r="24">
      <c r="A24" t="inlineStr">
        <is>
          <t>P-200</t>
        </is>
      </c>
      <c r="B24">
        <f>IFERROR(INDEX($H$5:$H$200, MATCH(A24, $G$5:$G$200, 0)),"")</f>
        <v/>
      </c>
      <c r="C24">
        <f>IFERROR(INDEX($I$5:$I$200, MATCH(A24, $G$5:$G$200, 0)),0)</f>
        <v/>
      </c>
      <c r="D24">
        <f>IFERROR(INDEX($J$5:$J$200, MATCH(A24, $G$5:$G$200, 0)),"")</f>
        <v/>
      </c>
      <c r="E24">
        <f>IFERROR(INDEX($K$5:$K$200, MATCH(A24, $G$5:$G$200, 0)),0)</f>
        <v/>
      </c>
      <c r="F24" t="n">
        <v>7</v>
      </c>
      <c r="G24" s="3" t="n">
        <v>45929</v>
      </c>
      <c r="H24">
        <f>IF(A24&lt;&gt;A23, IFERROR(INDEX($L$5:$L$200, MATCH(A24, $G$5:$G$200, 0)),0), "")</f>
        <v/>
      </c>
      <c r="I24">
        <f>IFERROR(INDEX($M$5:$M$200, MATCH(A24, $G$5:$G$200, 0)),0)</f>
        <v/>
      </c>
      <c r="J24" t="n">
        <v>350</v>
      </c>
      <c r="K24" t="n">
        <v>367</v>
      </c>
      <c r="L24">
        <f>IF(F24&lt;=$B$4, K24, MAX(J24, K24))</f>
        <v/>
      </c>
      <c r="M24">
        <f>L24</f>
        <v/>
      </c>
      <c r="N24">
        <f>IF(B24="L4L",  MAX(0, I24 - (P24 - M24)),  IF(B24="FOQ",    IF(C24&gt;0, INT((MAX(0, I24 - (P24 - M24)) + C24 - 1)/C24)*C24, 0),   0))</f>
        <v/>
      </c>
      <c r="O24">
        <f>N24</f>
        <v/>
      </c>
      <c r="P24">
        <f>IF(A24&lt;&gt;A23, H24, Q23)</f>
        <v/>
      </c>
      <c r="Q24">
        <f>P24 + O24 - M24</f>
        <v/>
      </c>
      <c r="R24">
        <f>IF(O24&gt;0, O24, "")</f>
        <v/>
      </c>
      <c r="S24">
        <f>O24*E24</f>
        <v/>
      </c>
    </row>
    <row r="25">
      <c r="A25" t="inlineStr">
        <is>
          <t>P-200</t>
        </is>
      </c>
      <c r="B25">
        <f>IFERROR(INDEX($H$5:$H$200, MATCH(A25, $G$5:$G$200, 0)),"")</f>
        <v/>
      </c>
      <c r="C25">
        <f>IFERROR(INDEX($I$5:$I$200, MATCH(A25, $G$5:$G$200, 0)),0)</f>
        <v/>
      </c>
      <c r="D25">
        <f>IFERROR(INDEX($J$5:$J$200, MATCH(A25, $G$5:$G$200, 0)),"")</f>
        <v/>
      </c>
      <c r="E25">
        <f>IFERROR(INDEX($K$5:$K$200, MATCH(A25, $G$5:$G$200, 0)),0)</f>
        <v/>
      </c>
      <c r="F25" t="n">
        <v>8</v>
      </c>
      <c r="G25" s="3" t="n">
        <v>45936</v>
      </c>
      <c r="H25">
        <f>IF(A25&lt;&gt;A24, IFERROR(INDEX($L$5:$L$200, MATCH(A25, $G$5:$G$200, 0)),0), "")</f>
        <v/>
      </c>
      <c r="I25">
        <f>IFERROR(INDEX($M$5:$M$200, MATCH(A25, $G$5:$G$200, 0)),0)</f>
        <v/>
      </c>
      <c r="J25" t="n">
        <v>323</v>
      </c>
      <c r="K25" t="n">
        <v>274</v>
      </c>
      <c r="L25">
        <f>IF(F25&lt;=$B$4, K25, MAX(J25, K25))</f>
        <v/>
      </c>
      <c r="M25">
        <f>L25</f>
        <v/>
      </c>
      <c r="N25">
        <f>IF(B25="L4L",  MAX(0, I25 - (P25 - M25)),  IF(B25="FOQ",    IF(C25&gt;0, INT((MAX(0, I25 - (P25 - M25)) + C25 - 1)/C25)*C25, 0),   0))</f>
        <v/>
      </c>
      <c r="O25">
        <f>N25</f>
        <v/>
      </c>
      <c r="P25">
        <f>IF(A25&lt;&gt;A24, H25, Q24)</f>
        <v/>
      </c>
      <c r="Q25">
        <f>P25 + O25 - M25</f>
        <v/>
      </c>
      <c r="R25">
        <f>IF(O25&gt;0, O25, "")</f>
        <v/>
      </c>
      <c r="S25">
        <f>O25*E25</f>
        <v/>
      </c>
    </row>
    <row r="26">
      <c r="A26" t="inlineStr">
        <is>
          <t>P-300</t>
        </is>
      </c>
      <c r="B26">
        <f>IFERROR(INDEX($H$5:$H$200, MATCH(A26, $G$5:$G$200, 0)),"")</f>
        <v/>
      </c>
      <c r="C26">
        <f>IFERROR(INDEX($I$5:$I$200, MATCH(A26, $G$5:$G$200, 0)),0)</f>
        <v/>
      </c>
      <c r="D26">
        <f>IFERROR(INDEX($J$5:$J$200, MATCH(A26, $G$5:$G$200, 0)),"")</f>
        <v/>
      </c>
      <c r="E26">
        <f>IFERROR(INDEX($K$5:$K$200, MATCH(A26, $G$5:$G$200, 0)),0)</f>
        <v/>
      </c>
      <c r="F26" t="n">
        <v>1</v>
      </c>
      <c r="G26" s="3" t="n">
        <v>45887</v>
      </c>
      <c r="H26">
        <f>IF(A26&lt;&gt;A25, IFERROR(INDEX($L$5:$L$200, MATCH(A26, $G$5:$G$200, 0)),0), "")</f>
        <v/>
      </c>
      <c r="I26">
        <f>IFERROR(INDEX($M$5:$M$200, MATCH(A26, $G$5:$G$200, 0)),0)</f>
        <v/>
      </c>
      <c r="J26" t="n">
        <v>399</v>
      </c>
      <c r="K26" t="n">
        <v>418</v>
      </c>
      <c r="L26">
        <f>IF(F26&lt;=$B$4, K26, MAX(J26, K26))</f>
        <v/>
      </c>
      <c r="M26">
        <f>L26</f>
        <v/>
      </c>
      <c r="N26">
        <f>IF(B26="L4L",  MAX(0, I26 - (P26 - M26)),  IF(B26="FOQ",    IF(C26&gt;0, INT((MAX(0, I26 - (P26 - M26)) + C26 - 1)/C26)*C26, 0),   0))</f>
        <v/>
      </c>
      <c r="O26">
        <f>N26</f>
        <v/>
      </c>
      <c r="P26">
        <f>IF(A26&lt;&gt;A25, H26, Q25)</f>
        <v/>
      </c>
      <c r="Q26">
        <f>P26 + O26 - M26</f>
        <v/>
      </c>
      <c r="R26">
        <f>IF(O26&gt;0, O26, "")</f>
        <v/>
      </c>
      <c r="S26">
        <f>O26*E26</f>
        <v/>
      </c>
    </row>
    <row r="27">
      <c r="A27" t="inlineStr">
        <is>
          <t>P-300</t>
        </is>
      </c>
      <c r="B27">
        <f>IFERROR(INDEX($H$5:$H$200, MATCH(A27, $G$5:$G$200, 0)),"")</f>
        <v/>
      </c>
      <c r="C27">
        <f>IFERROR(INDEX($I$5:$I$200, MATCH(A27, $G$5:$G$200, 0)),0)</f>
        <v/>
      </c>
      <c r="D27">
        <f>IFERROR(INDEX($J$5:$J$200, MATCH(A27, $G$5:$G$200, 0)),"")</f>
        <v/>
      </c>
      <c r="E27">
        <f>IFERROR(INDEX($K$5:$K$200, MATCH(A27, $G$5:$G$200, 0)),0)</f>
        <v/>
      </c>
      <c r="F27" t="n">
        <v>2</v>
      </c>
      <c r="G27" s="3" t="n">
        <v>45894</v>
      </c>
      <c r="H27">
        <f>IF(A27&lt;&gt;A26, IFERROR(INDEX($L$5:$L$200, MATCH(A27, $G$5:$G$200, 0)),0), "")</f>
        <v/>
      </c>
      <c r="I27">
        <f>IFERROR(INDEX($M$5:$M$200, MATCH(A27, $G$5:$G$200, 0)),0)</f>
        <v/>
      </c>
      <c r="J27" t="n">
        <v>409</v>
      </c>
      <c r="K27" t="n">
        <v>347</v>
      </c>
      <c r="L27">
        <f>IF(F27&lt;=$B$4, K27, MAX(J27, K27))</f>
        <v/>
      </c>
      <c r="M27">
        <f>L27</f>
        <v/>
      </c>
      <c r="N27">
        <f>IF(B27="L4L",  MAX(0, I27 - (P27 - M27)),  IF(B27="FOQ",    IF(C27&gt;0, INT((MAX(0, I27 - (P27 - M27)) + C27 - 1)/C27)*C27, 0),   0))</f>
        <v/>
      </c>
      <c r="O27">
        <f>N27</f>
        <v/>
      </c>
      <c r="P27">
        <f>IF(A27&lt;&gt;A26, H27, Q26)</f>
        <v/>
      </c>
      <c r="Q27">
        <f>P27 + O27 - M27</f>
        <v/>
      </c>
      <c r="R27">
        <f>IF(O27&gt;0, O27, "")</f>
        <v/>
      </c>
      <c r="S27">
        <f>O27*E27</f>
        <v/>
      </c>
    </row>
    <row r="28">
      <c r="A28" t="inlineStr">
        <is>
          <t>P-300</t>
        </is>
      </c>
      <c r="B28">
        <f>IFERROR(INDEX($H$5:$H$200, MATCH(A28, $G$5:$G$200, 0)),"")</f>
        <v/>
      </c>
      <c r="C28">
        <f>IFERROR(INDEX($I$5:$I$200, MATCH(A28, $G$5:$G$200, 0)),0)</f>
        <v/>
      </c>
      <c r="D28">
        <f>IFERROR(INDEX($J$5:$J$200, MATCH(A28, $G$5:$G$200, 0)),"")</f>
        <v/>
      </c>
      <c r="E28">
        <f>IFERROR(INDEX($K$5:$K$200, MATCH(A28, $G$5:$G$200, 0)),0)</f>
        <v/>
      </c>
      <c r="F28" t="n">
        <v>3</v>
      </c>
      <c r="G28" s="3" t="n">
        <v>45901</v>
      </c>
      <c r="H28">
        <f>IF(A28&lt;&gt;A27, IFERROR(INDEX($L$5:$L$200, MATCH(A28, $G$5:$G$200, 0)),0), "")</f>
        <v/>
      </c>
      <c r="I28">
        <f>IFERROR(INDEX($M$5:$M$200, MATCH(A28, $G$5:$G$200, 0)),0)</f>
        <v/>
      </c>
      <c r="J28" t="n">
        <v>420</v>
      </c>
      <c r="K28" t="n">
        <v>399</v>
      </c>
      <c r="L28">
        <f>IF(F28&lt;=$B$4, K28, MAX(J28, K28))</f>
        <v/>
      </c>
      <c r="M28">
        <f>L28</f>
        <v/>
      </c>
      <c r="N28">
        <f>IF(B28="L4L",  MAX(0, I28 - (P28 - M28)),  IF(B28="FOQ",    IF(C28&gt;0, INT((MAX(0, I28 - (P28 - M28)) + C28 - 1)/C28)*C28, 0),   0))</f>
        <v/>
      </c>
      <c r="O28">
        <f>N28</f>
        <v/>
      </c>
      <c r="P28">
        <f>IF(A28&lt;&gt;A27, H28, Q27)</f>
        <v/>
      </c>
      <c r="Q28">
        <f>P28 + O28 - M28</f>
        <v/>
      </c>
      <c r="R28">
        <f>IF(O28&gt;0, O28, "")</f>
        <v/>
      </c>
      <c r="S28">
        <f>O28*E28</f>
        <v/>
      </c>
    </row>
    <row r="29">
      <c r="A29" t="inlineStr">
        <is>
          <t>P-300</t>
        </is>
      </c>
      <c r="B29">
        <f>IFERROR(INDEX($H$5:$H$200, MATCH(A29, $G$5:$G$200, 0)),"")</f>
        <v/>
      </c>
      <c r="C29">
        <f>IFERROR(INDEX($I$5:$I$200, MATCH(A29, $G$5:$G$200, 0)),0)</f>
        <v/>
      </c>
      <c r="D29">
        <f>IFERROR(INDEX($J$5:$J$200, MATCH(A29, $G$5:$G$200, 0)),"")</f>
        <v/>
      </c>
      <c r="E29">
        <f>IFERROR(INDEX($K$5:$K$200, MATCH(A29, $G$5:$G$200, 0)),0)</f>
        <v/>
      </c>
      <c r="F29" t="n">
        <v>4</v>
      </c>
      <c r="G29" s="3" t="n">
        <v>45908</v>
      </c>
      <c r="H29">
        <f>IF(A29&lt;&gt;A28, IFERROR(INDEX($L$5:$L$200, MATCH(A29, $G$5:$G$200, 0)),0), "")</f>
        <v/>
      </c>
      <c r="I29">
        <f>IFERROR(INDEX($M$5:$M$200, MATCH(A29, $G$5:$G$200, 0)),0)</f>
        <v/>
      </c>
      <c r="J29" t="n">
        <v>388</v>
      </c>
      <c r="K29" t="n">
        <v>407</v>
      </c>
      <c r="L29">
        <f>IF(F29&lt;=$B$4, K29, MAX(J29, K29))</f>
        <v/>
      </c>
      <c r="M29">
        <f>L29</f>
        <v/>
      </c>
      <c r="N29">
        <f>IF(B29="L4L",  MAX(0, I29 - (P29 - M29)),  IF(B29="FOQ",    IF(C29&gt;0, INT((MAX(0, I29 - (P29 - M29)) + C29 - 1)/C29)*C29, 0),   0))</f>
        <v/>
      </c>
      <c r="O29">
        <f>N29</f>
        <v/>
      </c>
      <c r="P29">
        <f>IF(A29&lt;&gt;A28, H29, Q28)</f>
        <v/>
      </c>
      <c r="Q29">
        <f>P29 + O29 - M29</f>
        <v/>
      </c>
      <c r="R29">
        <f>IF(O29&gt;0, O29, "")</f>
        <v/>
      </c>
      <c r="S29">
        <f>O29*E29</f>
        <v/>
      </c>
    </row>
    <row r="30">
      <c r="A30" t="inlineStr">
        <is>
          <t>P-300</t>
        </is>
      </c>
      <c r="B30">
        <f>IFERROR(INDEX($H$5:$H$200, MATCH(A30, $G$5:$G$200, 0)),"")</f>
        <v/>
      </c>
      <c r="C30">
        <f>IFERROR(INDEX($I$5:$I$200, MATCH(A30, $G$5:$G$200, 0)),0)</f>
        <v/>
      </c>
      <c r="D30">
        <f>IFERROR(INDEX($J$5:$J$200, MATCH(A30, $G$5:$G$200, 0)),"")</f>
        <v/>
      </c>
      <c r="E30">
        <f>IFERROR(INDEX($K$5:$K$200, MATCH(A30, $G$5:$G$200, 0)),0)</f>
        <v/>
      </c>
      <c r="F30" t="n">
        <v>5</v>
      </c>
      <c r="G30" s="3" t="n">
        <v>45915</v>
      </c>
      <c r="H30">
        <f>IF(A30&lt;&gt;A29, IFERROR(INDEX($L$5:$L$200, MATCH(A30, $G$5:$G$200, 0)),0), "")</f>
        <v/>
      </c>
      <c r="I30">
        <f>IFERROR(INDEX($M$5:$M$200, MATCH(A30, $G$5:$G$200, 0)),0)</f>
        <v/>
      </c>
      <c r="J30" t="n">
        <v>399</v>
      </c>
      <c r="K30" t="n">
        <v>339</v>
      </c>
      <c r="L30">
        <f>IF(F30&lt;=$B$4, K30, MAX(J30, K30))</f>
        <v/>
      </c>
      <c r="M30">
        <f>L30</f>
        <v/>
      </c>
      <c r="N30">
        <f>IF(B30="L4L",  MAX(0, I30 - (P30 - M30)),  IF(B30="FOQ",    IF(C30&gt;0, INT((MAX(0, I30 - (P30 - M30)) + C30 - 1)/C30)*C30, 0),   0))</f>
        <v/>
      </c>
      <c r="O30">
        <f>N30</f>
        <v/>
      </c>
      <c r="P30">
        <f>IF(A30&lt;&gt;A29, H30, Q29)</f>
        <v/>
      </c>
      <c r="Q30">
        <f>P30 + O30 - M30</f>
        <v/>
      </c>
      <c r="R30">
        <f>IF(O30&gt;0, O30, "")</f>
        <v/>
      </c>
      <c r="S30">
        <f>O30*E30</f>
        <v/>
      </c>
    </row>
    <row r="31">
      <c r="A31" t="inlineStr">
        <is>
          <t>P-300</t>
        </is>
      </c>
      <c r="B31">
        <f>IFERROR(INDEX($H$5:$H$200, MATCH(A31, $G$5:$G$200, 0)),"")</f>
        <v/>
      </c>
      <c r="C31">
        <f>IFERROR(INDEX($I$5:$I$200, MATCH(A31, $G$5:$G$200, 0)),0)</f>
        <v/>
      </c>
      <c r="D31">
        <f>IFERROR(INDEX($J$5:$J$200, MATCH(A31, $G$5:$G$200, 0)),"")</f>
        <v/>
      </c>
      <c r="E31">
        <f>IFERROR(INDEX($K$5:$K$200, MATCH(A31, $G$5:$G$200, 0)),0)</f>
        <v/>
      </c>
      <c r="F31" t="n">
        <v>6</v>
      </c>
      <c r="G31" s="3" t="n">
        <v>45922</v>
      </c>
      <c r="H31">
        <f>IF(A31&lt;&gt;A30, IFERROR(INDEX($L$5:$L$200, MATCH(A31, $G$5:$G$200, 0)),0), "")</f>
        <v/>
      </c>
      <c r="I31">
        <f>IFERROR(INDEX($M$5:$M$200, MATCH(A31, $G$5:$G$200, 0)),0)</f>
        <v/>
      </c>
      <c r="J31" t="n">
        <v>409</v>
      </c>
      <c r="K31" t="n">
        <v>388</v>
      </c>
      <c r="L31">
        <f>IF(F31&lt;=$B$4, K31, MAX(J31, K31))</f>
        <v/>
      </c>
      <c r="M31">
        <f>L31</f>
        <v/>
      </c>
      <c r="N31">
        <f>IF(B31="L4L",  MAX(0, I31 - (P31 - M31)),  IF(B31="FOQ",    IF(C31&gt;0, INT((MAX(0, I31 - (P31 - M31)) + C31 - 1)/C31)*C31, 0),   0))</f>
        <v/>
      </c>
      <c r="O31">
        <f>N31</f>
        <v/>
      </c>
      <c r="P31">
        <f>IF(A31&lt;&gt;A30, H31, Q30)</f>
        <v/>
      </c>
      <c r="Q31">
        <f>P31 + O31 - M31</f>
        <v/>
      </c>
      <c r="R31">
        <f>IF(O31&gt;0, O31, "")</f>
        <v/>
      </c>
      <c r="S31">
        <f>O31*E31</f>
        <v/>
      </c>
    </row>
    <row r="32">
      <c r="A32" t="inlineStr">
        <is>
          <t>P-300</t>
        </is>
      </c>
      <c r="B32">
        <f>IFERROR(INDEX($H$5:$H$200, MATCH(A32, $G$5:$G$200, 0)),"")</f>
        <v/>
      </c>
      <c r="C32">
        <f>IFERROR(INDEX($I$5:$I$200, MATCH(A32, $G$5:$G$200, 0)),0)</f>
        <v/>
      </c>
      <c r="D32">
        <f>IFERROR(INDEX($J$5:$J$200, MATCH(A32, $G$5:$G$200, 0)),"")</f>
        <v/>
      </c>
      <c r="E32">
        <f>IFERROR(INDEX($K$5:$K$200, MATCH(A32, $G$5:$G$200, 0)),0)</f>
        <v/>
      </c>
      <c r="F32" t="n">
        <v>7</v>
      </c>
      <c r="G32" s="3" t="n">
        <v>45929</v>
      </c>
      <c r="H32">
        <f>IF(A32&lt;&gt;A31, IFERROR(INDEX($L$5:$L$200, MATCH(A32, $G$5:$G$200, 0)),0), "")</f>
        <v/>
      </c>
      <c r="I32">
        <f>IFERROR(INDEX($M$5:$M$200, MATCH(A32, $G$5:$G$200, 0)),0)</f>
        <v/>
      </c>
      <c r="J32" t="n">
        <v>420</v>
      </c>
      <c r="K32" t="n">
        <v>441</v>
      </c>
      <c r="L32">
        <f>IF(F32&lt;=$B$4, K32, MAX(J32, K32))</f>
        <v/>
      </c>
      <c r="M32">
        <f>L32</f>
        <v/>
      </c>
      <c r="N32">
        <f>IF(B32="L4L",  MAX(0, I32 - (P32 - M32)),  IF(B32="FOQ",    IF(C32&gt;0, INT((MAX(0, I32 - (P32 - M32)) + C32 - 1)/C32)*C32, 0),   0))</f>
        <v/>
      </c>
      <c r="O32">
        <f>N32</f>
        <v/>
      </c>
      <c r="P32">
        <f>IF(A32&lt;&gt;A31, H32, Q31)</f>
        <v/>
      </c>
      <c r="Q32">
        <f>P32 + O32 - M32</f>
        <v/>
      </c>
      <c r="R32">
        <f>IF(O32&gt;0, O32, "")</f>
        <v/>
      </c>
      <c r="S32">
        <f>O32*E32</f>
        <v/>
      </c>
    </row>
    <row r="33">
      <c r="A33" t="inlineStr">
        <is>
          <t>P-300</t>
        </is>
      </c>
      <c r="B33">
        <f>IFERROR(INDEX($H$5:$H$200, MATCH(A33, $G$5:$G$200, 0)),"")</f>
        <v/>
      </c>
      <c r="C33">
        <f>IFERROR(INDEX($I$5:$I$200, MATCH(A33, $G$5:$G$200, 0)),0)</f>
        <v/>
      </c>
      <c r="D33">
        <f>IFERROR(INDEX($J$5:$J$200, MATCH(A33, $G$5:$G$200, 0)),"")</f>
        <v/>
      </c>
      <c r="E33">
        <f>IFERROR(INDEX($K$5:$K$200, MATCH(A33, $G$5:$G$200, 0)),0)</f>
        <v/>
      </c>
      <c r="F33" t="n">
        <v>8</v>
      </c>
      <c r="G33" s="3" t="n">
        <v>45936</v>
      </c>
      <c r="H33">
        <f>IF(A33&lt;&gt;A32, IFERROR(INDEX($L$5:$L$200, MATCH(A33, $G$5:$G$200, 0)),0), "")</f>
        <v/>
      </c>
      <c r="I33">
        <f>IFERROR(INDEX($M$5:$M$200, MATCH(A33, $G$5:$G$200, 0)),0)</f>
        <v/>
      </c>
      <c r="J33" t="n">
        <v>388</v>
      </c>
      <c r="K33" t="n">
        <v>329</v>
      </c>
      <c r="L33">
        <f>IF(F33&lt;=$B$4, K33, MAX(J33, K33))</f>
        <v/>
      </c>
      <c r="M33">
        <f>L33</f>
        <v/>
      </c>
      <c r="N33">
        <f>IF(B33="L4L",  MAX(0, I33 - (P33 - M33)),  IF(B33="FOQ",    IF(C33&gt;0, INT((MAX(0, I33 - (P33 - M33)) + C33 - 1)/C33)*C33, 0),   0))</f>
        <v/>
      </c>
      <c r="O33">
        <f>N33</f>
        <v/>
      </c>
      <c r="P33">
        <f>IF(A33&lt;&gt;A32, H33, Q32)</f>
        <v/>
      </c>
      <c r="Q33">
        <f>P33 + O33 - M33</f>
        <v/>
      </c>
      <c r="R33">
        <f>IF(O33&gt;0, O33, "")</f>
        <v/>
      </c>
      <c r="S33">
        <f>O33*E33</f>
        <v/>
      </c>
    </row>
    <row r="36">
      <c r="A36" s="2" t="inlineStr">
        <is>
          <t>Mini RCCP (hebdo)</t>
        </is>
      </c>
    </row>
    <row r="37">
      <c r="A37" s="8" t="inlineStr">
        <is>
          <t>Semaine#</t>
        </is>
      </c>
      <c r="B37" s="8" t="inlineStr">
        <is>
          <t>Ressource</t>
        </is>
      </c>
      <c r="C37" s="8" t="inlineStr">
        <is>
          <t>Heures requises</t>
        </is>
      </c>
      <c r="D37" s="8" t="inlineStr">
        <is>
          <t>Capacité h/sem</t>
        </is>
      </c>
      <c r="E37" s="8" t="inlineStr">
        <is>
          <t>Charge %</t>
        </is>
      </c>
      <c r="F37" s="8" t="inlineStr">
        <is>
          <t>Statut</t>
        </is>
      </c>
    </row>
    <row r="38">
      <c r="A38" t="n">
        <v>1</v>
      </c>
      <c r="B38" t="inlineStr">
        <is>
          <t>LIGNE_A</t>
        </is>
      </c>
      <c r="C38">
        <f>SUMIFS(PDP_Table[Heures requises], PDP_Table[Semaine#], A38, PDP_Table[Ressource], B38)</f>
        <v/>
      </c>
      <c r="D38">
        <f>IFERROR(INDEX($E$5:$E$6, MATCH(B38, $D$5:$D$6, 0)), "")</f>
        <v/>
      </c>
      <c r="E38">
        <f>IF(D38="", "", IF(D38=0, "", ROUND(100*C38/D38,1)))</f>
        <v/>
      </c>
      <c r="F38">
        <f>IF(E38="", "", IF(E38&gt;100, "Surcharge", "OK"))</f>
        <v/>
      </c>
    </row>
    <row r="39">
      <c r="A39" t="n">
        <v>1</v>
      </c>
      <c r="B39" t="inlineStr">
        <is>
          <t>LIGNE_B</t>
        </is>
      </c>
      <c r="C39">
        <f>SUMIFS(PDP_Table[Heures requises], PDP_Table[Semaine#], A39, PDP_Table[Ressource], B39)</f>
        <v/>
      </c>
      <c r="D39">
        <f>IFERROR(INDEX($E$5:$E$6, MATCH(B39, $D$5:$D$6, 0)), "")</f>
        <v/>
      </c>
      <c r="E39">
        <f>IF(D39="", "", IF(D39=0, "", ROUND(100*C39/D39,1)))</f>
        <v/>
      </c>
      <c r="F39">
        <f>IF(E39="", "", IF(E39&gt;100, "Surcharge", "OK"))</f>
        <v/>
      </c>
    </row>
    <row r="40">
      <c r="A40" t="n">
        <v>2</v>
      </c>
      <c r="B40" t="inlineStr">
        <is>
          <t>LIGNE_A</t>
        </is>
      </c>
      <c r="C40">
        <f>SUMIFS(PDP_Table[Heures requises], PDP_Table[Semaine#], A40, PDP_Table[Ressource], B40)</f>
        <v/>
      </c>
      <c r="D40">
        <f>IFERROR(INDEX($E$5:$E$6, MATCH(B40, $D$5:$D$6, 0)), "")</f>
        <v/>
      </c>
      <c r="E40">
        <f>IF(D40="", "", IF(D40=0, "", ROUND(100*C40/D40,1)))</f>
        <v/>
      </c>
      <c r="F40">
        <f>IF(E40="", "", IF(E40&gt;100, "Surcharge", "OK"))</f>
        <v/>
      </c>
    </row>
    <row r="41">
      <c r="A41" t="n">
        <v>2</v>
      </c>
      <c r="B41" t="inlineStr">
        <is>
          <t>LIGNE_B</t>
        </is>
      </c>
      <c r="C41">
        <f>SUMIFS(PDP_Table[Heures requises], PDP_Table[Semaine#], A41, PDP_Table[Ressource], B41)</f>
        <v/>
      </c>
      <c r="D41">
        <f>IFERROR(INDEX($E$5:$E$6, MATCH(B41, $D$5:$D$6, 0)), "")</f>
        <v/>
      </c>
      <c r="E41">
        <f>IF(D41="", "", IF(D41=0, "", ROUND(100*C41/D41,1)))</f>
        <v/>
      </c>
      <c r="F41">
        <f>IF(E41="", "", IF(E41&gt;100, "Surcharge", "OK"))</f>
        <v/>
      </c>
    </row>
    <row r="42">
      <c r="A42" t="n">
        <v>3</v>
      </c>
      <c r="B42" t="inlineStr">
        <is>
          <t>LIGNE_A</t>
        </is>
      </c>
      <c r="C42">
        <f>SUMIFS(PDP_Table[Heures requises], PDP_Table[Semaine#], A42, PDP_Table[Ressource], B42)</f>
        <v/>
      </c>
      <c r="D42">
        <f>IFERROR(INDEX($E$5:$E$6, MATCH(B42, $D$5:$D$6, 0)), "")</f>
        <v/>
      </c>
      <c r="E42">
        <f>IF(D42="", "", IF(D42=0, "", ROUND(100*C42/D42,1)))</f>
        <v/>
      </c>
      <c r="F42">
        <f>IF(E42="", "", IF(E42&gt;100, "Surcharge", "OK"))</f>
        <v/>
      </c>
    </row>
    <row r="43">
      <c r="A43" t="n">
        <v>3</v>
      </c>
      <c r="B43" t="inlineStr">
        <is>
          <t>LIGNE_B</t>
        </is>
      </c>
      <c r="C43">
        <f>SUMIFS(PDP_Table[Heures requises], PDP_Table[Semaine#], A43, PDP_Table[Ressource], B43)</f>
        <v/>
      </c>
      <c r="D43">
        <f>IFERROR(INDEX($E$5:$E$6, MATCH(B43, $D$5:$D$6, 0)), "")</f>
        <v/>
      </c>
      <c r="E43">
        <f>IF(D43="", "", IF(D43=0, "", ROUND(100*C43/D43,1)))</f>
        <v/>
      </c>
      <c r="F43">
        <f>IF(E43="", "", IF(E43&gt;100, "Surcharge", "OK"))</f>
        <v/>
      </c>
    </row>
    <row r="44">
      <c r="A44" t="n">
        <v>4</v>
      </c>
      <c r="B44" t="inlineStr">
        <is>
          <t>LIGNE_A</t>
        </is>
      </c>
      <c r="C44">
        <f>SUMIFS(PDP_Table[Heures requises], PDP_Table[Semaine#], A44, PDP_Table[Ressource], B44)</f>
        <v/>
      </c>
      <c r="D44">
        <f>IFERROR(INDEX($E$5:$E$6, MATCH(B44, $D$5:$D$6, 0)), "")</f>
        <v/>
      </c>
      <c r="E44">
        <f>IF(D44="", "", IF(D44=0, "", ROUND(100*C44/D44,1)))</f>
        <v/>
      </c>
      <c r="F44">
        <f>IF(E44="", "", IF(E44&gt;100, "Surcharge", "OK"))</f>
        <v/>
      </c>
    </row>
    <row r="45">
      <c r="A45" t="n">
        <v>4</v>
      </c>
      <c r="B45" t="inlineStr">
        <is>
          <t>LIGNE_B</t>
        </is>
      </c>
      <c r="C45">
        <f>SUMIFS(PDP_Table[Heures requises], PDP_Table[Semaine#], A45, PDP_Table[Ressource], B45)</f>
        <v/>
      </c>
      <c r="D45">
        <f>IFERROR(INDEX($E$5:$E$6, MATCH(B45, $D$5:$D$6, 0)), "")</f>
        <v/>
      </c>
      <c r="E45">
        <f>IF(D45="", "", IF(D45=0, "", ROUND(100*C45/D45,1)))</f>
        <v/>
      </c>
      <c r="F45">
        <f>IF(E45="", "", IF(E45&gt;100, "Surcharge", "OK"))</f>
        <v/>
      </c>
    </row>
    <row r="46">
      <c r="A46" t="n">
        <v>5</v>
      </c>
      <c r="B46" t="inlineStr">
        <is>
          <t>LIGNE_A</t>
        </is>
      </c>
      <c r="C46">
        <f>SUMIFS(PDP_Table[Heures requises], PDP_Table[Semaine#], A46, PDP_Table[Ressource], B46)</f>
        <v/>
      </c>
      <c r="D46">
        <f>IFERROR(INDEX($E$5:$E$6, MATCH(B46, $D$5:$D$6, 0)), "")</f>
        <v/>
      </c>
      <c r="E46">
        <f>IF(D46="", "", IF(D46=0, "", ROUND(100*C46/D46,1)))</f>
        <v/>
      </c>
      <c r="F46">
        <f>IF(E46="", "", IF(E46&gt;100, "Surcharge", "OK"))</f>
        <v/>
      </c>
    </row>
    <row r="47">
      <c r="A47" t="n">
        <v>5</v>
      </c>
      <c r="B47" t="inlineStr">
        <is>
          <t>LIGNE_B</t>
        </is>
      </c>
      <c r="C47">
        <f>SUMIFS(PDP_Table[Heures requises], PDP_Table[Semaine#], A47, PDP_Table[Ressource], B47)</f>
        <v/>
      </c>
      <c r="D47">
        <f>IFERROR(INDEX($E$5:$E$6, MATCH(B47, $D$5:$D$6, 0)), "")</f>
        <v/>
      </c>
      <c r="E47">
        <f>IF(D47="", "", IF(D47=0, "", ROUND(100*C47/D47,1)))</f>
        <v/>
      </c>
      <c r="F47">
        <f>IF(E47="", "", IF(E47&gt;100, "Surcharge", "OK"))</f>
        <v/>
      </c>
    </row>
    <row r="48">
      <c r="A48" t="n">
        <v>6</v>
      </c>
      <c r="B48" t="inlineStr">
        <is>
          <t>LIGNE_A</t>
        </is>
      </c>
      <c r="C48">
        <f>SUMIFS(PDP_Table[Heures requises], PDP_Table[Semaine#], A48, PDP_Table[Ressource], B48)</f>
        <v/>
      </c>
      <c r="D48">
        <f>IFERROR(INDEX($E$5:$E$6, MATCH(B48, $D$5:$D$6, 0)), "")</f>
        <v/>
      </c>
      <c r="E48">
        <f>IF(D48="", "", IF(D48=0, "", ROUND(100*C48/D48,1)))</f>
        <v/>
      </c>
      <c r="F48">
        <f>IF(E48="", "", IF(E48&gt;100, "Surcharge", "OK"))</f>
        <v/>
      </c>
    </row>
    <row r="49">
      <c r="A49" t="n">
        <v>6</v>
      </c>
      <c r="B49" t="inlineStr">
        <is>
          <t>LIGNE_B</t>
        </is>
      </c>
      <c r="C49">
        <f>SUMIFS(PDP_Table[Heures requises], PDP_Table[Semaine#], A49, PDP_Table[Ressource], B49)</f>
        <v/>
      </c>
      <c r="D49">
        <f>IFERROR(INDEX($E$5:$E$6, MATCH(B49, $D$5:$D$6, 0)), "")</f>
        <v/>
      </c>
      <c r="E49">
        <f>IF(D49="", "", IF(D49=0, "", ROUND(100*C49/D49,1)))</f>
        <v/>
      </c>
      <c r="F49">
        <f>IF(E49="", "", IF(E49&gt;100, "Surcharge", "OK"))</f>
        <v/>
      </c>
    </row>
    <row r="50">
      <c r="A50" t="n">
        <v>7</v>
      </c>
      <c r="B50" t="inlineStr">
        <is>
          <t>LIGNE_A</t>
        </is>
      </c>
      <c r="C50">
        <f>SUMIFS(PDP_Table[Heures requises], PDP_Table[Semaine#], A50, PDP_Table[Ressource], B50)</f>
        <v/>
      </c>
      <c r="D50">
        <f>IFERROR(INDEX($E$5:$E$6, MATCH(B50, $D$5:$D$6, 0)), "")</f>
        <v/>
      </c>
      <c r="E50">
        <f>IF(D50="", "", IF(D50=0, "", ROUND(100*C50/D50,1)))</f>
        <v/>
      </c>
      <c r="F50">
        <f>IF(E50="", "", IF(E50&gt;100, "Surcharge", "OK"))</f>
        <v/>
      </c>
    </row>
    <row r="51">
      <c r="A51" t="n">
        <v>7</v>
      </c>
      <c r="B51" t="inlineStr">
        <is>
          <t>LIGNE_B</t>
        </is>
      </c>
      <c r="C51">
        <f>SUMIFS(PDP_Table[Heures requises], PDP_Table[Semaine#], A51, PDP_Table[Ressource], B51)</f>
        <v/>
      </c>
      <c r="D51">
        <f>IFERROR(INDEX($E$5:$E$6, MATCH(B51, $D$5:$D$6, 0)), "")</f>
        <v/>
      </c>
      <c r="E51">
        <f>IF(D51="", "", IF(D51=0, "", ROUND(100*C51/D51,1)))</f>
        <v/>
      </c>
      <c r="F51">
        <f>IF(E51="", "", IF(E51&gt;100, "Surcharge", "OK"))</f>
        <v/>
      </c>
    </row>
    <row r="52">
      <c r="A52" t="n">
        <v>8</v>
      </c>
      <c r="B52" t="inlineStr">
        <is>
          <t>LIGNE_A</t>
        </is>
      </c>
      <c r="C52">
        <f>SUMIFS(PDP_Table[Heures requises], PDP_Table[Semaine#], A52, PDP_Table[Ressource], B52)</f>
        <v/>
      </c>
      <c r="D52">
        <f>IFERROR(INDEX($E$5:$E$6, MATCH(B52, $D$5:$D$6, 0)), "")</f>
        <v/>
      </c>
      <c r="E52">
        <f>IF(D52="", "", IF(D52=0, "", ROUND(100*C52/D52,1)))</f>
        <v/>
      </c>
      <c r="F52">
        <f>IF(E52="", "", IF(E52&gt;100, "Surcharge", "OK"))</f>
        <v/>
      </c>
    </row>
    <row r="53">
      <c r="A53" t="n">
        <v>8</v>
      </c>
      <c r="B53" t="inlineStr">
        <is>
          <t>LIGNE_B</t>
        </is>
      </c>
      <c r="C53">
        <f>SUMIFS(PDP_Table[Heures requises], PDP_Table[Semaine#], A53, PDP_Table[Ressource], B53)</f>
        <v/>
      </c>
      <c r="D53">
        <f>IFERROR(INDEX($E$5:$E$6, MATCH(B53, $D$5:$D$6, 0)), "")</f>
        <v/>
      </c>
      <c r="E53">
        <f>IF(D53="", "", IF(D53=0, "", ROUND(100*C53/D53,1)))</f>
        <v/>
      </c>
      <c r="F53">
        <f>IF(E53="", "", IF(E53&gt;100, "Surcharge", "OK"))</f>
        <v/>
      </c>
    </row>
  </sheetData>
  <mergeCells count="1">
    <mergeCell ref="A1:T1"/>
  </mergeCells>
  <dataValidations count="2">
    <dataValidation sqref="H5:H200" showErrorMessage="1" showInputMessage="1" allowBlank="0" type="list">
      <formula1>"L4L,FOQ"</formula1>
    </dataValidation>
    <dataValidation sqref="J5:J200" showErrorMessage="1" showInputMessage="1" allowBlank="0" type="list">
      <formula1>=$D$5:$D$6</formula1>
    </dataValidation>
  </dataValidations>
  <pageMargins left="0.75" right="0.75" top="1" bottom="1" header="0.5" footer="0.5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2025-08-18T16:41:44Z</dcterms:created>
  <dcterms:modified xmlns:dcterms="http://purl.org/dc/terms/" xmlns:xsi="http://www.w3.org/2001/XMLSchema-instance" xsi:type="dcterms:W3CDTF">2025-08-18T16:41:44Z</dcterms:modified>
</cp:coreProperties>
</file>