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talogue" sheetId="1" state="visible" r:id="rId1"/>
    <sheet xmlns:r="http://schemas.openxmlformats.org/officeDocument/2006/relationships" name="MPS_Params" sheetId="2" state="visible" r:id="rId2"/>
    <sheet xmlns:r="http://schemas.openxmlformats.org/officeDocument/2006/relationships" name="Calendar" sheetId="3" state="visible" r:id="rId3"/>
    <sheet xmlns:r="http://schemas.openxmlformats.org/officeDocument/2006/relationships" name="SKU_Master" sheetId="4" state="visible" r:id="rId4"/>
    <sheet xmlns:r="http://schemas.openxmlformats.org/officeDocument/2006/relationships" name="Demand" sheetId="5" state="visible" r:id="rId5"/>
    <sheet xmlns:r="http://schemas.openxmlformats.org/officeDocument/2006/relationships" name="MPS" sheetId="6" state="visible" r:id="rId6"/>
    <sheet xmlns:r="http://schemas.openxmlformats.org/officeDocument/2006/relationships" name="RCCP" sheetId="7" state="visible" r:id="rId7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 h:mm:ss"/>
  </numFmts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17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566573"/>
        <bgColor rgb="00566573"/>
      </patternFill>
    </fill>
    <fill>
      <patternFill patternType="solid">
        <fgColor rgb="001F618D"/>
        <bgColor rgb="001F618D"/>
      </patternFill>
    </fill>
    <fill>
      <patternFill patternType="solid">
        <fgColor rgb="002874A6"/>
        <bgColor rgb="002874A6"/>
      </patternFill>
    </fill>
    <fill>
      <patternFill patternType="solid">
        <fgColor rgb="00196F3D"/>
        <bgColor rgb="00196F3D"/>
      </patternFill>
    </fill>
    <fill>
      <patternFill patternType="solid">
        <fgColor rgb="0027AE60"/>
        <bgColor rgb="0027AE60"/>
      </patternFill>
    </fill>
    <fill>
      <patternFill patternType="solid">
        <fgColor rgb="007D6608"/>
        <bgColor rgb="007D6608"/>
      </patternFill>
    </fill>
    <fill>
      <patternFill patternType="solid">
        <fgColor rgb="00F39C12"/>
        <bgColor rgb="00F39C12"/>
      </patternFill>
    </fill>
    <fill>
      <patternFill patternType="solid">
        <fgColor rgb="0034495E"/>
        <bgColor rgb="0034495E"/>
      </patternFill>
    </fill>
    <fill>
      <patternFill patternType="solid">
        <fgColor rgb="005D6D7E"/>
        <bgColor rgb="005D6D7E"/>
      </patternFill>
    </fill>
    <fill>
      <patternFill patternType="solid">
        <fgColor rgb="002E86C1"/>
        <bgColor rgb="002E86C1"/>
      </patternFill>
    </fill>
    <fill>
      <patternFill patternType="solid">
        <fgColor rgb="00117A65"/>
        <bgColor rgb="00117A65"/>
      </patternFill>
    </fill>
    <fill>
      <patternFill patternType="solid">
        <fgColor rgb="007D3C98"/>
        <bgColor rgb="007D3C98"/>
      </patternFill>
    </fill>
    <fill>
      <patternFill patternType="solid">
        <fgColor rgb="00A569BD"/>
        <bgColor rgb="00A569BD"/>
      </patternFill>
    </fill>
    <fill>
      <patternFill patternType="solid">
        <fgColor rgb="007E5109"/>
        <bgColor rgb="007E510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164" fontId="0" fillId="0" borderId="0" pivotButton="0" quotePrefix="0" xfId="0"/>
    <xf numFmtId="0" fontId="1" fillId="4" borderId="0" applyAlignment="1" pivotButton="0" quotePrefix="0" xfId="0">
      <alignment horizontal="center" vertical="center"/>
    </xf>
    <xf numFmtId="0" fontId="2" fillId="5" borderId="0" applyAlignment="1" pivotButton="0" quotePrefix="0" xfId="0">
      <alignment horizontal="center" vertical="center" wrapText="1"/>
    </xf>
    <xf numFmtId="0" fontId="1" fillId="6" borderId="0" applyAlignment="1" pivotButton="0" quotePrefix="0" xfId="0">
      <alignment horizontal="center" vertical="center"/>
    </xf>
    <xf numFmtId="0" fontId="2" fillId="7" borderId="0" applyAlignment="1" pivotButton="0" quotePrefix="0" xfId="0">
      <alignment horizontal="center" vertical="center" wrapText="1"/>
    </xf>
    <xf numFmtId="0" fontId="1" fillId="8" borderId="0" applyAlignment="1" pivotButton="0" quotePrefix="0" xfId="0">
      <alignment horizontal="center" vertical="center"/>
    </xf>
    <xf numFmtId="0" fontId="2" fillId="9" borderId="0" applyAlignment="1" pivotButton="0" quotePrefix="0" xfId="0">
      <alignment horizontal="center" vertical="center" wrapText="1"/>
    </xf>
    <xf numFmtId="0" fontId="1" fillId="10" borderId="0" applyAlignment="1" pivotButton="0" quotePrefix="0" xfId="0">
      <alignment horizontal="center" vertical="center"/>
    </xf>
    <xf numFmtId="0" fontId="2" fillId="11" borderId="0" applyAlignment="1" pivotButton="0" quotePrefix="0" xfId="0">
      <alignment horizontal="center" vertical="center" wrapText="1"/>
    </xf>
    <xf numFmtId="0" fontId="2" fillId="12" borderId="0" applyAlignment="1" pivotButton="0" quotePrefix="0" xfId="0">
      <alignment horizontal="center" vertical="center" wrapText="1"/>
    </xf>
    <xf numFmtId="0" fontId="2" fillId="13" borderId="0" applyAlignment="1" pivotButton="0" quotePrefix="0" xfId="0">
      <alignment horizontal="center" vertical="center" wrapText="1"/>
    </xf>
    <xf numFmtId="0" fontId="2" fillId="14" borderId="0" applyAlignment="1" pivotButton="0" quotePrefix="0" xfId="0">
      <alignment horizontal="center" vertical="center" wrapText="1"/>
    </xf>
    <xf numFmtId="0" fontId="1" fillId="14" borderId="0" applyAlignment="1" pivotButton="0" quotePrefix="0" xfId="0">
      <alignment horizontal="center" vertical="center"/>
    </xf>
    <xf numFmtId="0" fontId="2" fillId="15" borderId="0" applyAlignment="1" pivotButton="0" quotePrefix="0" xfId="0">
      <alignment horizontal="center" vertical="center" wrapText="1"/>
    </xf>
    <xf numFmtId="0" fontId="2" fillId="16" borderId="0" applyAlignment="1" pivotButton="0" quotePrefix="0" xfId="0">
      <alignment horizontal="center" vertical="center" wrapText="1"/>
    </xf>
  </cellXfs>
  <cellStyles count="1">
    <cellStyle name="Normal" xfId="0" builtinId="0" hidden="0"/>
  </cellStyles>
  <dxfs count="1">
    <dxf>
      <fill>
        <patternFill patternType="solid">
          <fgColor rgb="00F5B7B1"/>
          <bgColor rgb="00F5B7B1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tables/table1.xml><?xml version="1.0" encoding="utf-8"?>
<table xmlns="http://schemas.openxmlformats.org/spreadsheetml/2006/main" id="1" name="Calendar_Table" displayName="Calendar_Table" ref="A2:C20" headerRowCount="1">
  <autoFilter ref="A2:C20"/>
  <tableColumns count="3">
    <tableColumn id="1" name="Semaine#"/>
    <tableColumn id="2" name="Début semaine (lundi)"/>
    <tableColumn id="3" name="Fin semaine (dimanche)"/>
  </tableColumns>
  <tableStyleInfo name="TableStyleMedium2" showRowStripes="1" showColumnStripes="0"/>
</table>
</file>

<file path=xl/tables/table2.xml><?xml version="1.0" encoding="utf-8"?>
<table xmlns="http://schemas.openxmlformats.org/spreadsheetml/2006/main" id="2" name="SKU_Master_Table" displayName="SKU_Master_Table" ref="A2:J20" headerRowCount="1">
  <autoFilter ref="A2:J20"/>
  <tableColumns count="10">
    <tableColumn id="1" name="SKU"/>
    <tableColumn id="2" name="Famille"/>
    <tableColumn id="3" name="Début inventaire (BI)"/>
    <tableColumn id="4" name="Stock sécurité"/>
    <tableColumn id="5" name="Mode lot (L4L/FOQ)"/>
    <tableColumn id="6" name="Taille lot (FOQ)"/>
    <tableColumn id="7" name="Ressource principale"/>
    <tableColumn id="8" name="Std h/U (ress. princ.)"/>
    <tableColumn id="9" name="Ressource secondaire"/>
    <tableColumn id="10" name="Std h/U (ress. sec.)"/>
  </tableColumns>
  <tableStyleInfo name="TableStyleMedium4" showRowStripes="1" showColumnStripes="0"/>
</table>
</file>

<file path=xl/tables/table3.xml><?xml version="1.0" encoding="utf-8"?>
<table xmlns="http://schemas.openxmlformats.org/spreadsheetml/2006/main" id="3" name="Demand_Table" displayName="Demand_Table" ref="A2:E60" headerRowCount="1">
  <autoFilter ref="A2:E60"/>
  <tableColumns count="5">
    <tableColumn id="1" name="SKU"/>
    <tableColumn id="2" name="Semaine#"/>
    <tableColumn id="3" name="Semaine (début)"/>
    <tableColumn id="4" name="Prévision"/>
    <tableColumn id="5" name="Commandes (booked)"/>
  </tableColumns>
  <tableStyleInfo name="TableStyleMedium6" showRowStripes="1" showColumnStripes="0"/>
</table>
</file>

<file path=xl/tables/table4.xml><?xml version="1.0" encoding="utf-8"?>
<table xmlns="http://schemas.openxmlformats.org/spreadsheetml/2006/main" id="4" name="MPS_Table" displayName="MPS_Table" ref="A2:X38" headerRowCount="1">
  <autoFilter ref="A2:X38"/>
  <tableColumns count="24">
    <tableColumn id="1" name="SKU"/>
    <tableColumn id="2" name="Famille"/>
    <tableColumn id="3" name="Semaine (début)"/>
    <tableColumn id="4" name="Semaine#"/>
    <tableColumn id="5" name="BI"/>
    <tableColumn id="6" name="Prévision"/>
    <tableColumn id="7" name="Commandes"/>
    <tableColumn id="8" name="Demande utilisée"/>
    <tableColumn id="9" name="Besoins bruts"/>
    <tableColumn id="10" name="MPS (lancements)"/>
    <tableColumn id="11" name="MPS suggéré (auto)"/>
    <tableColumn id="12" name="Prev PAB (auto)"/>
    <tableColumn id="13" name="PAB (proj. dispo)"/>
    <tableColumn id="14" name="ATP (simple)"/>
    <tableColumn id="15" name="Stock sécurité"/>
    <tableColumn id="16" name="Mode lot"/>
    <tableColumn id="17" name="Taille lot"/>
    <tableColumn id="18" name="Ressource principale"/>
    <tableColumn id="19" name="Std h/U (princ.)"/>
    <tableColumn id="20" name="Ressource secondaire"/>
    <tableColumn id="21" name="Std h/U (sec.)"/>
    <tableColumn id="22" name="Hrs req. (princ.)"/>
    <tableColumn id="23" name="Hrs req. (sec.)"/>
    <tableColumn id="24" name="Note"/>
  </tableColumns>
  <tableStyleInfo name="TableStyleMedium2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4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5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_rels/sheet6.xml.rels><Relationships xmlns="http://schemas.openxmlformats.org/package/2006/relationships"><Relationship Type="http://schemas.openxmlformats.org/officeDocument/2006/relationships/table" Target="/xl/tables/table4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0"/>
  <sheetViews>
    <sheetView workbookViewId="0">
      <selection activeCell="A1" sqref="A1"/>
    </sheetView>
  </sheetViews>
  <sheetFormatPr baseColWidth="8" defaultRowHeight="15"/>
  <sheetData>
    <row r="1" ht="28" customHeight="1">
      <c r="A1" s="1" t="inlineStr">
        <is>
          <t>Plan Directeur de Production — Paramètres</t>
        </is>
      </c>
    </row>
    <row r="2">
      <c r="A2" s="2" t="inlineStr">
        <is>
          <t>Paramètre</t>
        </is>
      </c>
      <c r="B2" s="2" t="inlineStr">
        <is>
          <t>Valeur</t>
        </is>
      </c>
      <c r="C2" s="2" t="inlineStr">
        <is>
          <t>Commentaire</t>
        </is>
      </c>
      <c r="D2" s="2" t="n"/>
      <c r="E2" s="2" t="n"/>
      <c r="F2" s="2" t="n"/>
      <c r="G2" s="2" t="n"/>
      <c r="H2" s="2" t="n"/>
    </row>
    <row r="3">
      <c r="A3" t="inlineStr">
        <is>
          <t>Semaine de départ (lundi)</t>
        </is>
      </c>
      <c r="B3" s="3" t="n">
        <v>45887</v>
      </c>
      <c r="C3" t="inlineStr">
        <is>
          <t>Point de départ du calendrier PDP</t>
        </is>
      </c>
    </row>
    <row r="4">
      <c r="A4" t="inlineStr">
        <is>
          <t>Nombre de semaines (horizon)</t>
        </is>
      </c>
      <c r="B4" t="n">
        <v>12</v>
      </c>
      <c r="C4" t="inlineStr">
        <is>
          <t>Horizon de planification</t>
        </is>
      </c>
    </row>
    <row r="5">
      <c r="A5" t="inlineStr">
        <is>
          <t>Demand Time Fence (semaines)</t>
        </is>
      </c>
      <c r="B5" t="n">
        <v>2</v>
      </c>
      <c r="C5" t="inlineStr">
        <is>
          <t>Sous DTF = Commandes, au-delà = max(Prévision, Commandes)</t>
        </is>
      </c>
    </row>
    <row r="6">
      <c r="A6" t="inlineStr">
        <is>
          <t>Planning Time Fence (semaines)</t>
        </is>
      </c>
      <c r="B6" t="n">
        <v>6</v>
      </c>
      <c r="C6" t="inlineStr">
        <is>
          <t>Indicateur pour geler les changements (info)</t>
        </is>
      </c>
    </row>
    <row r="8">
      <c r="A8" t="inlineStr">
        <is>
          <t>Ressource</t>
        </is>
      </c>
      <c r="B8" t="inlineStr">
        <is>
          <t>Capacité h/sem</t>
        </is>
      </c>
      <c r="C8" t="inlineStr">
        <is>
          <t>Commentaire</t>
        </is>
      </c>
    </row>
    <row r="9">
      <c r="A9" t="inlineStr">
        <is>
          <t>LIGNE_A</t>
        </is>
      </c>
      <c r="B9" t="n">
        <v>320</v>
      </c>
      <c r="C9" t="inlineStr">
        <is>
          <t>Exemple de capacité hebdomadaire</t>
        </is>
      </c>
    </row>
    <row r="10">
      <c r="A10" t="inlineStr">
        <is>
          <t>LIGNE_B</t>
        </is>
      </c>
      <c r="B10" t="n">
        <v>280</v>
      </c>
      <c r="C10" t="inlineStr">
        <is>
          <t>Ajuster selon atelier</t>
        </is>
      </c>
    </row>
  </sheetData>
  <mergeCells count="1">
    <mergeCell ref="A1:H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4"/>
  <sheetViews>
    <sheetView workbookViewId="0">
      <selection activeCell="A1" sqref="A1"/>
    </sheetView>
  </sheetViews>
  <sheetFormatPr baseColWidth="8" defaultRowHeight="15"/>
  <cols>
    <col width="12" customWidth="1" min="1" max="1"/>
    <col width="22" customWidth="1" min="2" max="2"/>
    <col width="22" customWidth="1" min="3" max="3"/>
  </cols>
  <sheetData>
    <row r="1" ht="28" customHeight="1">
      <c r="A1" s="4" t="inlineStr">
        <is>
          <t>Calendrier PDP</t>
        </is>
      </c>
    </row>
    <row r="2">
      <c r="A2" s="5" t="inlineStr">
        <is>
          <t>Semaine#</t>
        </is>
      </c>
      <c r="B2" s="5" t="inlineStr">
        <is>
          <t>Début semaine (lundi)</t>
        </is>
      </c>
      <c r="C2" s="5" t="inlineStr">
        <is>
          <t>Fin semaine (dimanche)</t>
        </is>
      </c>
      <c r="D2" s="5" t="n"/>
      <c r="E2" s="5" t="n"/>
      <c r="F2" s="5" t="n"/>
    </row>
    <row r="3">
      <c r="A3" t="n">
        <v>1</v>
      </c>
      <c r="B3" s="3" t="n">
        <v>45887</v>
      </c>
      <c r="C3" s="3" t="n">
        <v>45893</v>
      </c>
    </row>
    <row r="4">
      <c r="A4" t="n">
        <v>2</v>
      </c>
      <c r="B4" s="3" t="n">
        <v>45894</v>
      </c>
      <c r="C4" s="3" t="n">
        <v>45900</v>
      </c>
    </row>
    <row r="5">
      <c r="A5" t="n">
        <v>3</v>
      </c>
      <c r="B5" s="3" t="n">
        <v>45901</v>
      </c>
      <c r="C5" s="3" t="n">
        <v>45907</v>
      </c>
    </row>
    <row r="6">
      <c r="A6" t="n">
        <v>4</v>
      </c>
      <c r="B6" s="3" t="n">
        <v>45908</v>
      </c>
      <c r="C6" s="3" t="n">
        <v>45914</v>
      </c>
    </row>
    <row r="7">
      <c r="A7" t="n">
        <v>5</v>
      </c>
      <c r="B7" s="3" t="n">
        <v>45915</v>
      </c>
      <c r="C7" s="3" t="n">
        <v>45921</v>
      </c>
    </row>
    <row r="8">
      <c r="A8" t="n">
        <v>6</v>
      </c>
      <c r="B8" s="3" t="n">
        <v>45922</v>
      </c>
      <c r="C8" s="3" t="n">
        <v>45928</v>
      </c>
    </row>
    <row r="9">
      <c r="A9" t="n">
        <v>7</v>
      </c>
      <c r="B9" s="3" t="n">
        <v>45929</v>
      </c>
      <c r="C9" s="3" t="n">
        <v>45935</v>
      </c>
    </row>
    <row r="10">
      <c r="A10" t="n">
        <v>8</v>
      </c>
      <c r="B10" s="3" t="n">
        <v>45936</v>
      </c>
      <c r="C10" s="3" t="n">
        <v>45942</v>
      </c>
    </row>
    <row r="11">
      <c r="A11" t="n">
        <v>9</v>
      </c>
      <c r="B11" s="3" t="n">
        <v>45943</v>
      </c>
      <c r="C11" s="3" t="n">
        <v>45949</v>
      </c>
    </row>
    <row r="12">
      <c r="A12" t="n">
        <v>10</v>
      </c>
      <c r="B12" s="3" t="n">
        <v>45950</v>
      </c>
      <c r="C12" s="3" t="n">
        <v>45956</v>
      </c>
    </row>
    <row r="13">
      <c r="A13" t="n">
        <v>11</v>
      </c>
      <c r="B13" s="3" t="n">
        <v>45957</v>
      </c>
      <c r="C13" s="3" t="n">
        <v>45963</v>
      </c>
    </row>
    <row r="14">
      <c r="A14" t="n">
        <v>12</v>
      </c>
      <c r="B14" s="3" t="n">
        <v>45964</v>
      </c>
      <c r="C14" s="3" t="n">
        <v>45970</v>
      </c>
    </row>
  </sheetData>
  <mergeCells count="1">
    <mergeCell ref="A1:F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L5"/>
  <sheetViews>
    <sheetView workbookViewId="0">
      <selection activeCell="A1" sqref="A1"/>
    </sheetView>
  </sheetViews>
  <sheetFormatPr baseColWidth="8" defaultRowHeight="15"/>
  <cols>
    <col width="14" customWidth="1" min="1" max="1"/>
    <col width="22" customWidth="1" min="2" max="2"/>
    <col width="18" customWidth="1" min="3" max="3"/>
    <col width="16" customWidth="1" min="4" max="4"/>
    <col width="16" customWidth="1" min="5" max="5"/>
    <col width="16" customWidth="1" min="6" max="6"/>
    <col width="18" customWidth="1" min="7" max="7"/>
    <col width="18" customWidth="1" min="8" max="8"/>
    <col width="18" customWidth="1" min="9" max="9"/>
    <col width="18" customWidth="1" min="10" max="10"/>
  </cols>
  <sheetData>
    <row r="1" ht="28" customHeight="1">
      <c r="A1" s="6" t="inlineStr">
        <is>
          <t>Référentiel Produits — PDP</t>
        </is>
      </c>
    </row>
    <row r="2">
      <c r="A2" s="7" t="inlineStr">
        <is>
          <t>SKU</t>
        </is>
      </c>
      <c r="B2" s="7" t="inlineStr">
        <is>
          <t>Famille</t>
        </is>
      </c>
      <c r="C2" s="7" t="inlineStr">
        <is>
          <t>Début inventaire (BI)</t>
        </is>
      </c>
      <c r="D2" s="7" t="inlineStr">
        <is>
          <t>Stock sécurité</t>
        </is>
      </c>
      <c r="E2" s="7" t="inlineStr">
        <is>
          <t>Mode lot (L4L/FOQ)</t>
        </is>
      </c>
      <c r="F2" s="7" t="inlineStr">
        <is>
          <t>Taille lot (FOQ)</t>
        </is>
      </c>
      <c r="G2" s="7" t="inlineStr">
        <is>
          <t>Ressource principale</t>
        </is>
      </c>
      <c r="H2" s="7" t="inlineStr">
        <is>
          <t>Std h/U (ress. princ.)</t>
        </is>
      </c>
      <c r="I2" s="7" t="inlineStr">
        <is>
          <t>Ressource secondaire</t>
        </is>
      </c>
      <c r="J2" s="7" t="inlineStr">
        <is>
          <t>Std h/U (ress. sec.)</t>
        </is>
      </c>
      <c r="K2" s="7" t="n"/>
      <c r="L2" s="7" t="n"/>
    </row>
    <row r="3">
      <c r="A3" t="inlineStr">
        <is>
          <t>P-100</t>
        </is>
      </c>
      <c r="B3" t="inlineStr">
        <is>
          <t>Boisson 33cl</t>
        </is>
      </c>
      <c r="C3" t="n">
        <v>1200</v>
      </c>
      <c r="D3" t="n">
        <v>300</v>
      </c>
      <c r="E3" t="inlineStr">
        <is>
          <t>FOQ</t>
        </is>
      </c>
      <c r="F3" t="n">
        <v>500</v>
      </c>
      <c r="G3" t="inlineStr">
        <is>
          <t>LIGNE_A</t>
        </is>
      </c>
      <c r="H3" t="n">
        <v>0.12</v>
      </c>
      <c r="I3" t="inlineStr">
        <is>
          <t>LIGNE_B</t>
        </is>
      </c>
      <c r="J3" t="n">
        <v>0.05</v>
      </c>
    </row>
    <row r="4">
      <c r="A4" t="inlineStr">
        <is>
          <t>P-200</t>
        </is>
      </c>
      <c r="B4" t="inlineStr">
        <is>
          <t>Boisson 50cl</t>
        </is>
      </c>
      <c r="C4" t="n">
        <v>800</v>
      </c>
      <c r="D4" t="n">
        <v>200</v>
      </c>
      <c r="E4" t="inlineStr">
        <is>
          <t>L4L</t>
        </is>
      </c>
      <c r="F4" t="n">
        <v>0</v>
      </c>
      <c r="G4" t="inlineStr">
        <is>
          <t>LIGNE_A</t>
        </is>
      </c>
      <c r="H4" t="n">
        <v>0.15</v>
      </c>
      <c r="I4" t="inlineStr">
        <is>
          <t>LIGNE_B</t>
        </is>
      </c>
      <c r="J4" t="n">
        <v>0.04</v>
      </c>
    </row>
    <row r="5">
      <c r="A5" t="inlineStr">
        <is>
          <t>P-300</t>
        </is>
      </c>
      <c r="B5" t="inlineStr">
        <is>
          <t>Pack 6x33cl</t>
        </is>
      </c>
      <c r="C5" t="n">
        <v>600</v>
      </c>
      <c r="D5" t="n">
        <v>150</v>
      </c>
      <c r="E5" t="inlineStr">
        <is>
          <t>FOQ</t>
        </is>
      </c>
      <c r="F5" t="n">
        <v>300</v>
      </c>
      <c r="G5" t="inlineStr">
        <is>
          <t>LIGNE_B</t>
        </is>
      </c>
      <c r="H5" t="n">
        <v>0.2</v>
      </c>
      <c r="I5" t="inlineStr">
        <is>
          <t>LIGNE_A</t>
        </is>
      </c>
      <c r="J5" t="n">
        <v>0.06</v>
      </c>
    </row>
  </sheetData>
  <mergeCells count="1">
    <mergeCell ref="A1:L1"/>
  </mergeCells>
  <dataValidations count="1">
    <dataValidation sqref="E3:E1000" showErrorMessage="1" showInputMessage="1" allowBlank="1" type="list">
      <formula1>"L4L,FOQ"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38"/>
  <sheetViews>
    <sheetView workbookViewId="0">
      <selection activeCell="A1" sqref="A1"/>
    </sheetView>
  </sheetViews>
  <sheetFormatPr baseColWidth="8" defaultRowHeight="15"/>
  <cols>
    <col width="14" customWidth="1" min="1" max="1"/>
    <col width="12" customWidth="1" min="2" max="2"/>
    <col width="22" customWidth="1" min="3" max="3"/>
    <col width="16" customWidth="1" min="4" max="4"/>
    <col width="20" customWidth="1" min="5" max="5"/>
  </cols>
  <sheetData>
    <row r="1" ht="28" customHeight="1">
      <c r="A1" s="8" t="inlineStr">
        <is>
          <t>Demande — Prévision &amp; Commandes</t>
        </is>
      </c>
    </row>
    <row r="2">
      <c r="A2" s="9" t="inlineStr">
        <is>
          <t>SKU</t>
        </is>
      </c>
      <c r="B2" s="9" t="inlineStr">
        <is>
          <t>Semaine#</t>
        </is>
      </c>
      <c r="C2" s="9" t="inlineStr">
        <is>
          <t>Semaine (début)</t>
        </is>
      </c>
      <c r="D2" s="9" t="inlineStr">
        <is>
          <t>Prévision</t>
        </is>
      </c>
      <c r="E2" s="9" t="inlineStr">
        <is>
          <t>Commandes (booked)</t>
        </is>
      </c>
      <c r="F2" s="9" t="n"/>
      <c r="G2" s="9" t="n"/>
      <c r="H2" s="9" t="n"/>
    </row>
    <row r="3">
      <c r="A3" t="inlineStr">
        <is>
          <t>P-100</t>
        </is>
      </c>
      <c r="B3" t="n">
        <v>1</v>
      </c>
      <c r="C3" s="3" t="n">
        <v>45887</v>
      </c>
      <c r="D3" t="n">
        <v>475</v>
      </c>
      <c r="E3" t="n">
        <v>498</v>
      </c>
    </row>
    <row r="4">
      <c r="A4" t="inlineStr">
        <is>
          <t>P-100</t>
        </is>
      </c>
      <c r="B4" t="n">
        <v>2</v>
      </c>
      <c r="C4" s="3" t="n">
        <v>45894</v>
      </c>
      <c r="D4" t="n">
        <v>487</v>
      </c>
      <c r="E4" t="n">
        <v>413</v>
      </c>
    </row>
    <row r="5">
      <c r="A5" t="inlineStr">
        <is>
          <t>P-100</t>
        </is>
      </c>
      <c r="B5" t="n">
        <v>3</v>
      </c>
      <c r="C5" s="3" t="n">
        <v>45901</v>
      </c>
      <c r="D5" t="n">
        <v>500</v>
      </c>
      <c r="E5" t="n">
        <v>475</v>
      </c>
    </row>
    <row r="6">
      <c r="A6" t="inlineStr">
        <is>
          <t>P-100</t>
        </is>
      </c>
      <c r="B6" t="n">
        <v>4</v>
      </c>
      <c r="C6" s="3" t="n">
        <v>45908</v>
      </c>
      <c r="D6" t="n">
        <v>462</v>
      </c>
      <c r="E6" t="n">
        <v>485</v>
      </c>
    </row>
    <row r="7">
      <c r="A7" t="inlineStr">
        <is>
          <t>P-100</t>
        </is>
      </c>
      <c r="B7" t="n">
        <v>5</v>
      </c>
      <c r="C7" s="3" t="n">
        <v>45915</v>
      </c>
      <c r="D7" t="n">
        <v>475</v>
      </c>
      <c r="E7" t="n">
        <v>403</v>
      </c>
    </row>
    <row r="8">
      <c r="A8" t="inlineStr">
        <is>
          <t>P-100</t>
        </is>
      </c>
      <c r="B8" t="n">
        <v>6</v>
      </c>
      <c r="C8" s="3" t="n">
        <v>45922</v>
      </c>
      <c r="D8" t="n">
        <v>487</v>
      </c>
      <c r="E8" t="n">
        <v>462</v>
      </c>
    </row>
    <row r="9">
      <c r="A9" t="inlineStr">
        <is>
          <t>P-100</t>
        </is>
      </c>
      <c r="B9" t="n">
        <v>7</v>
      </c>
      <c r="C9" s="3" t="n">
        <v>45929</v>
      </c>
      <c r="D9" t="n">
        <v>500</v>
      </c>
      <c r="E9" t="n">
        <v>525</v>
      </c>
    </row>
    <row r="10">
      <c r="A10" t="inlineStr">
        <is>
          <t>P-100</t>
        </is>
      </c>
      <c r="B10" t="n">
        <v>8</v>
      </c>
      <c r="C10" s="3" t="n">
        <v>45936</v>
      </c>
      <c r="D10" t="n">
        <v>462</v>
      </c>
      <c r="E10" t="n">
        <v>392</v>
      </c>
    </row>
    <row r="11">
      <c r="A11" t="inlineStr">
        <is>
          <t>P-100</t>
        </is>
      </c>
      <c r="B11" t="n">
        <v>9</v>
      </c>
      <c r="C11" s="3" t="n">
        <v>45943</v>
      </c>
      <c r="D11" t="n">
        <v>475</v>
      </c>
      <c r="E11" t="n">
        <v>451</v>
      </c>
    </row>
    <row r="12">
      <c r="A12" t="inlineStr">
        <is>
          <t>P-100</t>
        </is>
      </c>
      <c r="B12" t="n">
        <v>10</v>
      </c>
      <c r="C12" s="3" t="n">
        <v>45950</v>
      </c>
      <c r="D12" t="n">
        <v>487</v>
      </c>
      <c r="E12" t="n">
        <v>511</v>
      </c>
    </row>
    <row r="13">
      <c r="A13" t="inlineStr">
        <is>
          <t>P-100</t>
        </is>
      </c>
      <c r="B13" t="n">
        <v>11</v>
      </c>
      <c r="C13" s="3" t="n">
        <v>45957</v>
      </c>
      <c r="D13" t="n">
        <v>500</v>
      </c>
      <c r="E13" t="n">
        <v>425</v>
      </c>
    </row>
    <row r="14">
      <c r="A14" t="inlineStr">
        <is>
          <t>P-100</t>
        </is>
      </c>
      <c r="B14" t="n">
        <v>12</v>
      </c>
      <c r="C14" s="3" t="n">
        <v>45964</v>
      </c>
      <c r="D14" t="n">
        <v>462</v>
      </c>
      <c r="E14" t="n">
        <v>438</v>
      </c>
    </row>
    <row r="15">
      <c r="A15" t="inlineStr">
        <is>
          <t>P-200</t>
        </is>
      </c>
      <c r="B15" t="n">
        <v>1</v>
      </c>
      <c r="C15" s="3" t="n">
        <v>45887</v>
      </c>
      <c r="D15" t="n">
        <v>332</v>
      </c>
      <c r="E15" t="n">
        <v>348</v>
      </c>
    </row>
    <row r="16">
      <c r="A16" t="inlineStr">
        <is>
          <t>P-200</t>
        </is>
      </c>
      <c r="B16" t="n">
        <v>2</v>
      </c>
      <c r="C16" s="3" t="n">
        <v>45894</v>
      </c>
      <c r="D16" t="n">
        <v>341</v>
      </c>
      <c r="E16" t="n">
        <v>289</v>
      </c>
    </row>
    <row r="17">
      <c r="A17" t="inlineStr">
        <is>
          <t>P-200</t>
        </is>
      </c>
      <c r="B17" t="n">
        <v>3</v>
      </c>
      <c r="C17" s="3" t="n">
        <v>45901</v>
      </c>
      <c r="D17" t="n">
        <v>350</v>
      </c>
      <c r="E17" t="n">
        <v>332</v>
      </c>
    </row>
    <row r="18">
      <c r="A18" t="inlineStr">
        <is>
          <t>P-200</t>
        </is>
      </c>
      <c r="B18" t="n">
        <v>4</v>
      </c>
      <c r="C18" s="3" t="n">
        <v>45908</v>
      </c>
      <c r="D18" t="n">
        <v>323</v>
      </c>
      <c r="E18" t="n">
        <v>339</v>
      </c>
    </row>
    <row r="19">
      <c r="A19" t="inlineStr">
        <is>
          <t>P-200</t>
        </is>
      </c>
      <c r="B19" t="n">
        <v>5</v>
      </c>
      <c r="C19" s="3" t="n">
        <v>45915</v>
      </c>
      <c r="D19" t="n">
        <v>332</v>
      </c>
      <c r="E19" t="n">
        <v>282</v>
      </c>
    </row>
    <row r="20">
      <c r="A20" t="inlineStr">
        <is>
          <t>P-200</t>
        </is>
      </c>
      <c r="B20" t="n">
        <v>6</v>
      </c>
      <c r="C20" s="3" t="n">
        <v>45922</v>
      </c>
      <c r="D20" t="n">
        <v>341</v>
      </c>
      <c r="E20" t="n">
        <v>323</v>
      </c>
    </row>
    <row r="21">
      <c r="A21" t="inlineStr">
        <is>
          <t>P-200</t>
        </is>
      </c>
      <c r="B21" t="n">
        <v>7</v>
      </c>
      <c r="C21" s="3" t="n">
        <v>45929</v>
      </c>
      <c r="D21" t="n">
        <v>350</v>
      </c>
      <c r="E21" t="n">
        <v>367</v>
      </c>
    </row>
    <row r="22">
      <c r="A22" t="inlineStr">
        <is>
          <t>P-200</t>
        </is>
      </c>
      <c r="B22" t="n">
        <v>8</v>
      </c>
      <c r="C22" s="3" t="n">
        <v>45936</v>
      </c>
      <c r="D22" t="n">
        <v>323</v>
      </c>
      <c r="E22" t="n">
        <v>274</v>
      </c>
    </row>
    <row r="23">
      <c r="A23" t="inlineStr">
        <is>
          <t>P-200</t>
        </is>
      </c>
      <c r="B23" t="n">
        <v>9</v>
      </c>
      <c r="C23" s="3" t="n">
        <v>45943</v>
      </c>
      <c r="D23" t="n">
        <v>332</v>
      </c>
      <c r="E23" t="n">
        <v>315</v>
      </c>
    </row>
    <row r="24">
      <c r="A24" t="inlineStr">
        <is>
          <t>P-200</t>
        </is>
      </c>
      <c r="B24" t="n">
        <v>10</v>
      </c>
      <c r="C24" s="3" t="n">
        <v>45950</v>
      </c>
      <c r="D24" t="n">
        <v>341</v>
      </c>
      <c r="E24" t="n">
        <v>358</v>
      </c>
    </row>
    <row r="25">
      <c r="A25" t="inlineStr">
        <is>
          <t>P-200</t>
        </is>
      </c>
      <c r="B25" t="n">
        <v>11</v>
      </c>
      <c r="C25" s="3" t="n">
        <v>45957</v>
      </c>
      <c r="D25" t="n">
        <v>350</v>
      </c>
      <c r="E25" t="n">
        <v>297</v>
      </c>
    </row>
    <row r="26">
      <c r="A26" t="inlineStr">
        <is>
          <t>P-200</t>
        </is>
      </c>
      <c r="B26" t="n">
        <v>12</v>
      </c>
      <c r="C26" s="3" t="n">
        <v>45964</v>
      </c>
      <c r="D26" t="n">
        <v>323</v>
      </c>
      <c r="E26" t="n">
        <v>306</v>
      </c>
    </row>
    <row r="27">
      <c r="A27" t="inlineStr">
        <is>
          <t>P-300</t>
        </is>
      </c>
      <c r="B27" t="n">
        <v>1</v>
      </c>
      <c r="C27" s="3" t="n">
        <v>45887</v>
      </c>
      <c r="D27" t="n">
        <v>399</v>
      </c>
      <c r="E27" t="n">
        <v>418</v>
      </c>
    </row>
    <row r="28">
      <c r="A28" t="inlineStr">
        <is>
          <t>P-300</t>
        </is>
      </c>
      <c r="B28" t="n">
        <v>2</v>
      </c>
      <c r="C28" s="3" t="n">
        <v>45894</v>
      </c>
      <c r="D28" t="n">
        <v>409</v>
      </c>
      <c r="E28" t="n">
        <v>347</v>
      </c>
    </row>
    <row r="29">
      <c r="A29" t="inlineStr">
        <is>
          <t>P-300</t>
        </is>
      </c>
      <c r="B29" t="n">
        <v>3</v>
      </c>
      <c r="C29" s="3" t="n">
        <v>45901</v>
      </c>
      <c r="D29" t="n">
        <v>420</v>
      </c>
      <c r="E29" t="n">
        <v>399</v>
      </c>
    </row>
    <row r="30">
      <c r="A30" t="inlineStr">
        <is>
          <t>P-300</t>
        </is>
      </c>
      <c r="B30" t="n">
        <v>4</v>
      </c>
      <c r="C30" s="3" t="n">
        <v>45908</v>
      </c>
      <c r="D30" t="n">
        <v>388</v>
      </c>
      <c r="E30" t="n">
        <v>407</v>
      </c>
    </row>
    <row r="31">
      <c r="A31" t="inlineStr">
        <is>
          <t>P-300</t>
        </is>
      </c>
      <c r="B31" t="n">
        <v>5</v>
      </c>
      <c r="C31" s="3" t="n">
        <v>45915</v>
      </c>
      <c r="D31" t="n">
        <v>399</v>
      </c>
      <c r="E31" t="n">
        <v>339</v>
      </c>
    </row>
    <row r="32">
      <c r="A32" t="inlineStr">
        <is>
          <t>P-300</t>
        </is>
      </c>
      <c r="B32" t="n">
        <v>6</v>
      </c>
      <c r="C32" s="3" t="n">
        <v>45922</v>
      </c>
      <c r="D32" t="n">
        <v>409</v>
      </c>
      <c r="E32" t="n">
        <v>388</v>
      </c>
    </row>
    <row r="33">
      <c r="A33" t="inlineStr">
        <is>
          <t>P-300</t>
        </is>
      </c>
      <c r="B33" t="n">
        <v>7</v>
      </c>
      <c r="C33" s="3" t="n">
        <v>45929</v>
      </c>
      <c r="D33" t="n">
        <v>420</v>
      </c>
      <c r="E33" t="n">
        <v>441</v>
      </c>
    </row>
    <row r="34">
      <c r="A34" t="inlineStr">
        <is>
          <t>P-300</t>
        </is>
      </c>
      <c r="B34" t="n">
        <v>8</v>
      </c>
      <c r="C34" s="3" t="n">
        <v>45936</v>
      </c>
      <c r="D34" t="n">
        <v>388</v>
      </c>
      <c r="E34" t="n">
        <v>329</v>
      </c>
    </row>
    <row r="35">
      <c r="A35" t="inlineStr">
        <is>
          <t>P-300</t>
        </is>
      </c>
      <c r="B35" t="n">
        <v>9</v>
      </c>
      <c r="C35" s="3" t="n">
        <v>45943</v>
      </c>
      <c r="D35" t="n">
        <v>399</v>
      </c>
      <c r="E35" t="n">
        <v>379</v>
      </c>
    </row>
    <row r="36">
      <c r="A36" t="inlineStr">
        <is>
          <t>P-300</t>
        </is>
      </c>
      <c r="B36" t="n">
        <v>10</v>
      </c>
      <c r="C36" s="3" t="n">
        <v>45950</v>
      </c>
      <c r="D36" t="n">
        <v>409</v>
      </c>
      <c r="E36" t="n">
        <v>429</v>
      </c>
    </row>
    <row r="37">
      <c r="A37" t="inlineStr">
        <is>
          <t>P-300</t>
        </is>
      </c>
      <c r="B37" t="n">
        <v>11</v>
      </c>
      <c r="C37" s="3" t="n">
        <v>45957</v>
      </c>
      <c r="D37" t="n">
        <v>420</v>
      </c>
      <c r="E37" t="n">
        <v>357</v>
      </c>
    </row>
    <row r="38">
      <c r="A38" t="inlineStr">
        <is>
          <t>P-300</t>
        </is>
      </c>
      <c r="B38" t="n">
        <v>12</v>
      </c>
      <c r="C38" s="3" t="n">
        <v>45964</v>
      </c>
      <c r="D38" t="n">
        <v>388</v>
      </c>
      <c r="E38" t="n">
        <v>368</v>
      </c>
    </row>
  </sheetData>
  <mergeCells count="1">
    <mergeCell ref="A1:H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X38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sheetData>
    <row r="1">
      <c r="A1" s="10" t="inlineStr">
        <is>
          <t>Plan Directeur de Production — MPS (Compatible Sans XLOOKUP/LET)</t>
        </is>
      </c>
    </row>
    <row r="2">
      <c r="A2" s="11" t="inlineStr">
        <is>
          <t>SKU</t>
        </is>
      </c>
      <c r="B2" s="11" t="inlineStr">
        <is>
          <t>Famille</t>
        </is>
      </c>
      <c r="C2" s="11" t="inlineStr">
        <is>
          <t>Semaine (début)</t>
        </is>
      </c>
      <c r="D2" s="11" t="inlineStr">
        <is>
          <t>Semaine#</t>
        </is>
      </c>
      <c r="E2" s="12" t="inlineStr">
        <is>
          <t>BI</t>
        </is>
      </c>
      <c r="F2" s="12" t="inlineStr">
        <is>
          <t>Prévision</t>
        </is>
      </c>
      <c r="G2" s="12" t="inlineStr">
        <is>
          <t>Commandes</t>
        </is>
      </c>
      <c r="H2" s="12" t="inlineStr">
        <is>
          <t>Demande utilisée</t>
        </is>
      </c>
      <c r="I2" s="12" t="inlineStr">
        <is>
          <t>Besoins bruts</t>
        </is>
      </c>
      <c r="J2" s="12" t="inlineStr">
        <is>
          <t>MPS (lancements)</t>
        </is>
      </c>
      <c r="K2" s="12" t="inlineStr">
        <is>
          <t>MPS suggéré (auto)</t>
        </is>
      </c>
      <c r="L2" s="13" t="inlineStr">
        <is>
          <t>Prev PAB (auto)</t>
        </is>
      </c>
      <c r="M2" s="13" t="inlineStr">
        <is>
          <t>PAB (proj. dispo)</t>
        </is>
      </c>
      <c r="N2" s="13" t="inlineStr">
        <is>
          <t>ATP (simple)</t>
        </is>
      </c>
      <c r="O2" s="14" t="inlineStr">
        <is>
          <t>Stock sécurité</t>
        </is>
      </c>
      <c r="P2" s="14" t="inlineStr">
        <is>
          <t>Mode lot</t>
        </is>
      </c>
      <c r="Q2" s="14" t="inlineStr">
        <is>
          <t>Taille lot</t>
        </is>
      </c>
      <c r="R2" s="17" t="inlineStr">
        <is>
          <t>Ressource principale</t>
        </is>
      </c>
      <c r="S2" s="17" t="inlineStr">
        <is>
          <t>Std h/U (princ.)</t>
        </is>
      </c>
      <c r="T2" s="17" t="inlineStr">
        <is>
          <t>Ressource secondaire</t>
        </is>
      </c>
      <c r="U2" s="17" t="inlineStr">
        <is>
          <t>Std h/U (sec.)</t>
        </is>
      </c>
      <c r="V2" s="2" t="inlineStr">
        <is>
          <t>Hrs req. (princ.)</t>
        </is>
      </c>
      <c r="W2" s="2" t="inlineStr">
        <is>
          <t>Hrs req. (sec.)</t>
        </is>
      </c>
      <c r="X2" s="2" t="inlineStr">
        <is>
          <t>Note</t>
        </is>
      </c>
    </row>
    <row r="3">
      <c r="A3" t="inlineStr">
        <is>
          <t>P-100</t>
        </is>
      </c>
      <c r="B3">
        <f>IFERROR(INDEX(SKU_Master!$B$3:$B$5, MATCH(A3, SKU_Master!$A$3:$A$5, 0)), "")</f>
        <v/>
      </c>
      <c r="C3" s="3" t="n">
        <v>45887</v>
      </c>
      <c r="D3" t="n">
        <v>1</v>
      </c>
      <c r="E3">
        <f>IF(A3&lt;&gt;A2, IFERROR(INDEX(SKU_Master!$C$3:$C$5, MATCH(A3, SKU_Master!$A$3:$A$5, 0)), ""), "")</f>
        <v/>
      </c>
      <c r="F3">
        <f>SUMIFS(Demand!$D$3:$D$38, Demand!$A$3:$A$38, A3, Demand!$B$3:$B$38, D3)</f>
        <v/>
      </c>
      <c r="G3">
        <f>SUMIFS(Demand!$E$3:$E$38, Demand!$A$3:$A$38, A3, Demand!$B$3:$B$38, D3)</f>
        <v/>
      </c>
      <c r="H3">
        <f>IF(D3&lt;=2, G3, MAX(F3, G3))</f>
        <v/>
      </c>
      <c r="I3">
        <f>H3</f>
        <v/>
      </c>
      <c r="J3">
        <f>K3</f>
        <v/>
      </c>
      <c r="K3">
        <f>IF(P3="L4L",   MAX(0, O3 - (L3 - I3)), IF(P3="FOQ",   IF(Q3&gt;0,      INT( (MAX(0, O3 - (L3 - I3)) + Q3 - 1) / Q3 ) * Q3,      ""),  ""))</f>
        <v/>
      </c>
      <c r="L3">
        <f>IF(A3&lt;&gt;A2, E3, M2)</f>
        <v/>
      </c>
      <c r="M3">
        <f>L3 + J3 - I3</f>
        <v/>
      </c>
      <c r="N3">
        <f>IF(J3&gt;0, J3, "")</f>
        <v/>
      </c>
      <c r="O3">
        <f>IFERROR(INDEX(SKU_Master!$D$3:$D$5, MATCH(A3, SKU_Master!$A$3:$A$5, 0)), "")</f>
        <v/>
      </c>
      <c r="P3">
        <f>IFERROR(INDEX(SKU_Master!$E$3:$E$5, MATCH(A3, SKU_Master!$A$3:$A$5, 0)), "")</f>
        <v/>
      </c>
      <c r="Q3">
        <f>IFERROR(INDEX(SKU_Master!$F$3:$F$5, MATCH(A3, SKU_Master!$A$3:$A$5, 0)), "")</f>
        <v/>
      </c>
      <c r="R3">
        <f>IFERROR(INDEX(SKU_Master!$G$3:$G$5, MATCH(A3, SKU_Master!$A$3:$A$5, 0)), "")</f>
        <v/>
      </c>
      <c r="S3">
        <f>IFERROR(INDEX(SKU_Master!$H$3:$H$5, MATCH(A3, SKU_Master!$A$3:$A$5, 0)), "")</f>
        <v/>
      </c>
      <c r="T3">
        <f>IFERROR(INDEX(SKU_Master!$I$3:$I$5, MATCH(A3, SKU_Master!$A$3:$A$5, 0)), "")</f>
        <v/>
      </c>
      <c r="U3">
        <f>IFERROR(INDEX(SKU_Master!$J$3:$J$5, MATCH(A3, SKU_Master!$A$3:$A$5, 0)), "")</f>
        <v/>
      </c>
      <c r="V3">
        <f>J3*S3</f>
        <v/>
      </c>
      <c r="W3">
        <f>J3*U3</f>
        <v/>
      </c>
    </row>
    <row r="4">
      <c r="A4" t="inlineStr">
        <is>
          <t>P-100</t>
        </is>
      </c>
      <c r="B4">
        <f>IFERROR(INDEX(SKU_Master!$B$3:$B$5, MATCH(A4, SKU_Master!$A$3:$A$5, 0)), "")</f>
        <v/>
      </c>
      <c r="C4" s="3" t="n">
        <v>45894</v>
      </c>
      <c r="D4" t="n">
        <v>2</v>
      </c>
      <c r="E4">
        <f>IF(A4&lt;&gt;A3, IFERROR(INDEX(SKU_Master!$C$3:$C$5, MATCH(A4, SKU_Master!$A$3:$A$5, 0)), ""), "")</f>
        <v/>
      </c>
      <c r="F4">
        <f>SUMIFS(Demand!$D$3:$D$38, Demand!$A$3:$A$38, A4, Demand!$B$3:$B$38, D4)</f>
        <v/>
      </c>
      <c r="G4">
        <f>SUMIFS(Demand!$E$3:$E$38, Demand!$A$3:$A$38, A4, Demand!$B$3:$B$38, D4)</f>
        <v/>
      </c>
      <c r="H4">
        <f>IF(D4&lt;=2, G4, MAX(F4, G4))</f>
        <v/>
      </c>
      <c r="I4">
        <f>H4</f>
        <v/>
      </c>
      <c r="J4">
        <f>K4</f>
        <v/>
      </c>
      <c r="K4">
        <f>IF(P4="L4L",   MAX(0, O4 - (L4 - I4)), IF(P4="FOQ",   IF(Q4&gt;0,      INT( (MAX(0, O4 - (L4 - I4)) + Q4 - 1) / Q4 ) * Q4,      ""),  ""))</f>
        <v/>
      </c>
      <c r="L4">
        <f>IF(A4&lt;&gt;A3, E4, M3)</f>
        <v/>
      </c>
      <c r="M4">
        <f>L4 + J4 - I4</f>
        <v/>
      </c>
      <c r="N4">
        <f>IF(J4&gt;0, J4, "")</f>
        <v/>
      </c>
      <c r="O4">
        <f>IFERROR(INDEX(SKU_Master!$D$3:$D$5, MATCH(A4, SKU_Master!$A$3:$A$5, 0)), "")</f>
        <v/>
      </c>
      <c r="P4">
        <f>IFERROR(INDEX(SKU_Master!$E$3:$E$5, MATCH(A4, SKU_Master!$A$3:$A$5, 0)), "")</f>
        <v/>
      </c>
      <c r="Q4">
        <f>IFERROR(INDEX(SKU_Master!$F$3:$F$5, MATCH(A4, SKU_Master!$A$3:$A$5, 0)), "")</f>
        <v/>
      </c>
      <c r="R4">
        <f>IFERROR(INDEX(SKU_Master!$G$3:$G$5, MATCH(A4, SKU_Master!$A$3:$A$5, 0)), "")</f>
        <v/>
      </c>
      <c r="S4">
        <f>IFERROR(INDEX(SKU_Master!$H$3:$H$5, MATCH(A4, SKU_Master!$A$3:$A$5, 0)), "")</f>
        <v/>
      </c>
      <c r="T4">
        <f>IFERROR(INDEX(SKU_Master!$I$3:$I$5, MATCH(A4, SKU_Master!$A$3:$A$5, 0)), "")</f>
        <v/>
      </c>
      <c r="U4">
        <f>IFERROR(INDEX(SKU_Master!$J$3:$J$5, MATCH(A4, SKU_Master!$A$3:$A$5, 0)), "")</f>
        <v/>
      </c>
      <c r="V4">
        <f>J4*S4</f>
        <v/>
      </c>
      <c r="W4">
        <f>J4*U4</f>
        <v/>
      </c>
    </row>
    <row r="5">
      <c r="A5" t="inlineStr">
        <is>
          <t>P-100</t>
        </is>
      </c>
      <c r="B5">
        <f>IFERROR(INDEX(SKU_Master!$B$3:$B$5, MATCH(A5, SKU_Master!$A$3:$A$5, 0)), "")</f>
        <v/>
      </c>
      <c r="C5" s="3" t="n">
        <v>45901</v>
      </c>
      <c r="D5" t="n">
        <v>3</v>
      </c>
      <c r="E5">
        <f>IF(A5&lt;&gt;A4, IFERROR(INDEX(SKU_Master!$C$3:$C$5, MATCH(A5, SKU_Master!$A$3:$A$5, 0)), ""), "")</f>
        <v/>
      </c>
      <c r="F5">
        <f>SUMIFS(Demand!$D$3:$D$38, Demand!$A$3:$A$38, A5, Demand!$B$3:$B$38, D5)</f>
        <v/>
      </c>
      <c r="G5">
        <f>SUMIFS(Demand!$E$3:$E$38, Demand!$A$3:$A$38, A5, Demand!$B$3:$B$38, D5)</f>
        <v/>
      </c>
      <c r="H5">
        <f>IF(D5&lt;=2, G5, MAX(F5, G5))</f>
        <v/>
      </c>
      <c r="I5">
        <f>H5</f>
        <v/>
      </c>
      <c r="J5">
        <f>K5</f>
        <v/>
      </c>
      <c r="K5">
        <f>IF(P5="L4L",   MAX(0, O5 - (L5 - I5)), IF(P5="FOQ",   IF(Q5&gt;0,      INT( (MAX(0, O5 - (L5 - I5)) + Q5 - 1) / Q5 ) * Q5,      ""),  ""))</f>
        <v/>
      </c>
      <c r="L5">
        <f>IF(A5&lt;&gt;A4, E5, M4)</f>
        <v/>
      </c>
      <c r="M5">
        <f>L5 + J5 - I5</f>
        <v/>
      </c>
      <c r="N5">
        <f>IF(J5&gt;0, J5, "")</f>
        <v/>
      </c>
      <c r="O5">
        <f>IFERROR(INDEX(SKU_Master!$D$3:$D$5, MATCH(A5, SKU_Master!$A$3:$A$5, 0)), "")</f>
        <v/>
      </c>
      <c r="P5">
        <f>IFERROR(INDEX(SKU_Master!$E$3:$E$5, MATCH(A5, SKU_Master!$A$3:$A$5, 0)), "")</f>
        <v/>
      </c>
      <c r="Q5">
        <f>IFERROR(INDEX(SKU_Master!$F$3:$F$5, MATCH(A5, SKU_Master!$A$3:$A$5, 0)), "")</f>
        <v/>
      </c>
      <c r="R5">
        <f>IFERROR(INDEX(SKU_Master!$G$3:$G$5, MATCH(A5, SKU_Master!$A$3:$A$5, 0)), "")</f>
        <v/>
      </c>
      <c r="S5">
        <f>IFERROR(INDEX(SKU_Master!$H$3:$H$5, MATCH(A5, SKU_Master!$A$3:$A$5, 0)), "")</f>
        <v/>
      </c>
      <c r="T5">
        <f>IFERROR(INDEX(SKU_Master!$I$3:$I$5, MATCH(A5, SKU_Master!$A$3:$A$5, 0)), "")</f>
        <v/>
      </c>
      <c r="U5">
        <f>IFERROR(INDEX(SKU_Master!$J$3:$J$5, MATCH(A5, SKU_Master!$A$3:$A$5, 0)), "")</f>
        <v/>
      </c>
      <c r="V5">
        <f>J5*S5</f>
        <v/>
      </c>
      <c r="W5">
        <f>J5*U5</f>
        <v/>
      </c>
    </row>
    <row r="6">
      <c r="A6" t="inlineStr">
        <is>
          <t>P-100</t>
        </is>
      </c>
      <c r="B6">
        <f>IFERROR(INDEX(SKU_Master!$B$3:$B$5, MATCH(A6, SKU_Master!$A$3:$A$5, 0)), "")</f>
        <v/>
      </c>
      <c r="C6" s="3" t="n">
        <v>45908</v>
      </c>
      <c r="D6" t="n">
        <v>4</v>
      </c>
      <c r="E6">
        <f>IF(A6&lt;&gt;A5, IFERROR(INDEX(SKU_Master!$C$3:$C$5, MATCH(A6, SKU_Master!$A$3:$A$5, 0)), ""), "")</f>
        <v/>
      </c>
      <c r="F6">
        <f>SUMIFS(Demand!$D$3:$D$38, Demand!$A$3:$A$38, A6, Demand!$B$3:$B$38, D6)</f>
        <v/>
      </c>
      <c r="G6">
        <f>SUMIFS(Demand!$E$3:$E$38, Demand!$A$3:$A$38, A6, Demand!$B$3:$B$38, D6)</f>
        <v/>
      </c>
      <c r="H6">
        <f>IF(D6&lt;=2, G6, MAX(F6, G6))</f>
        <v/>
      </c>
      <c r="I6">
        <f>H6</f>
        <v/>
      </c>
      <c r="J6">
        <f>K6</f>
        <v/>
      </c>
      <c r="K6">
        <f>IF(P6="L4L",   MAX(0, O6 - (L6 - I6)), IF(P6="FOQ",   IF(Q6&gt;0,      INT( (MAX(0, O6 - (L6 - I6)) + Q6 - 1) / Q6 ) * Q6,      ""),  ""))</f>
        <v/>
      </c>
      <c r="L6">
        <f>IF(A6&lt;&gt;A5, E6, M5)</f>
        <v/>
      </c>
      <c r="M6">
        <f>L6 + J6 - I6</f>
        <v/>
      </c>
      <c r="N6">
        <f>IF(J6&gt;0, J6, "")</f>
        <v/>
      </c>
      <c r="O6">
        <f>IFERROR(INDEX(SKU_Master!$D$3:$D$5, MATCH(A6, SKU_Master!$A$3:$A$5, 0)), "")</f>
        <v/>
      </c>
      <c r="P6">
        <f>IFERROR(INDEX(SKU_Master!$E$3:$E$5, MATCH(A6, SKU_Master!$A$3:$A$5, 0)), "")</f>
        <v/>
      </c>
      <c r="Q6">
        <f>IFERROR(INDEX(SKU_Master!$F$3:$F$5, MATCH(A6, SKU_Master!$A$3:$A$5, 0)), "")</f>
        <v/>
      </c>
      <c r="R6">
        <f>IFERROR(INDEX(SKU_Master!$G$3:$G$5, MATCH(A6, SKU_Master!$A$3:$A$5, 0)), "")</f>
        <v/>
      </c>
      <c r="S6">
        <f>IFERROR(INDEX(SKU_Master!$H$3:$H$5, MATCH(A6, SKU_Master!$A$3:$A$5, 0)), "")</f>
        <v/>
      </c>
      <c r="T6">
        <f>IFERROR(INDEX(SKU_Master!$I$3:$I$5, MATCH(A6, SKU_Master!$A$3:$A$5, 0)), "")</f>
        <v/>
      </c>
      <c r="U6">
        <f>IFERROR(INDEX(SKU_Master!$J$3:$J$5, MATCH(A6, SKU_Master!$A$3:$A$5, 0)), "")</f>
        <v/>
      </c>
      <c r="V6">
        <f>J6*S6</f>
        <v/>
      </c>
      <c r="W6">
        <f>J6*U6</f>
        <v/>
      </c>
    </row>
    <row r="7">
      <c r="A7" t="inlineStr">
        <is>
          <t>P-100</t>
        </is>
      </c>
      <c r="B7">
        <f>IFERROR(INDEX(SKU_Master!$B$3:$B$5, MATCH(A7, SKU_Master!$A$3:$A$5, 0)), "")</f>
        <v/>
      </c>
      <c r="C7" s="3" t="n">
        <v>45915</v>
      </c>
      <c r="D7" t="n">
        <v>5</v>
      </c>
      <c r="E7">
        <f>IF(A7&lt;&gt;A6, IFERROR(INDEX(SKU_Master!$C$3:$C$5, MATCH(A7, SKU_Master!$A$3:$A$5, 0)), ""), "")</f>
        <v/>
      </c>
      <c r="F7">
        <f>SUMIFS(Demand!$D$3:$D$38, Demand!$A$3:$A$38, A7, Demand!$B$3:$B$38, D7)</f>
        <v/>
      </c>
      <c r="G7">
        <f>SUMIFS(Demand!$E$3:$E$38, Demand!$A$3:$A$38, A7, Demand!$B$3:$B$38, D7)</f>
        <v/>
      </c>
      <c r="H7">
        <f>IF(D7&lt;=2, G7, MAX(F7, G7))</f>
        <v/>
      </c>
      <c r="I7">
        <f>H7</f>
        <v/>
      </c>
      <c r="J7">
        <f>K7</f>
        <v/>
      </c>
      <c r="K7">
        <f>IF(P7="L4L",   MAX(0, O7 - (L7 - I7)), IF(P7="FOQ",   IF(Q7&gt;0,      INT( (MAX(0, O7 - (L7 - I7)) + Q7 - 1) / Q7 ) * Q7,      ""),  ""))</f>
        <v/>
      </c>
      <c r="L7">
        <f>IF(A7&lt;&gt;A6, E7, M6)</f>
        <v/>
      </c>
      <c r="M7">
        <f>L7 + J7 - I7</f>
        <v/>
      </c>
      <c r="N7">
        <f>IF(J7&gt;0, J7, "")</f>
        <v/>
      </c>
      <c r="O7">
        <f>IFERROR(INDEX(SKU_Master!$D$3:$D$5, MATCH(A7, SKU_Master!$A$3:$A$5, 0)), "")</f>
        <v/>
      </c>
      <c r="P7">
        <f>IFERROR(INDEX(SKU_Master!$E$3:$E$5, MATCH(A7, SKU_Master!$A$3:$A$5, 0)), "")</f>
        <v/>
      </c>
      <c r="Q7">
        <f>IFERROR(INDEX(SKU_Master!$F$3:$F$5, MATCH(A7, SKU_Master!$A$3:$A$5, 0)), "")</f>
        <v/>
      </c>
      <c r="R7">
        <f>IFERROR(INDEX(SKU_Master!$G$3:$G$5, MATCH(A7, SKU_Master!$A$3:$A$5, 0)), "")</f>
        <v/>
      </c>
      <c r="S7">
        <f>IFERROR(INDEX(SKU_Master!$H$3:$H$5, MATCH(A7, SKU_Master!$A$3:$A$5, 0)), "")</f>
        <v/>
      </c>
      <c r="T7">
        <f>IFERROR(INDEX(SKU_Master!$I$3:$I$5, MATCH(A7, SKU_Master!$A$3:$A$5, 0)), "")</f>
        <v/>
      </c>
      <c r="U7">
        <f>IFERROR(INDEX(SKU_Master!$J$3:$J$5, MATCH(A7, SKU_Master!$A$3:$A$5, 0)), "")</f>
        <v/>
      </c>
      <c r="V7">
        <f>J7*S7</f>
        <v/>
      </c>
      <c r="W7">
        <f>J7*U7</f>
        <v/>
      </c>
    </row>
    <row r="8">
      <c r="A8" t="inlineStr">
        <is>
          <t>P-100</t>
        </is>
      </c>
      <c r="B8">
        <f>IFERROR(INDEX(SKU_Master!$B$3:$B$5, MATCH(A8, SKU_Master!$A$3:$A$5, 0)), "")</f>
        <v/>
      </c>
      <c r="C8" s="3" t="n">
        <v>45922</v>
      </c>
      <c r="D8" t="n">
        <v>6</v>
      </c>
      <c r="E8">
        <f>IF(A8&lt;&gt;A7, IFERROR(INDEX(SKU_Master!$C$3:$C$5, MATCH(A8, SKU_Master!$A$3:$A$5, 0)), ""), "")</f>
        <v/>
      </c>
      <c r="F8">
        <f>SUMIFS(Demand!$D$3:$D$38, Demand!$A$3:$A$38, A8, Demand!$B$3:$B$38, D8)</f>
        <v/>
      </c>
      <c r="G8">
        <f>SUMIFS(Demand!$E$3:$E$38, Demand!$A$3:$A$38, A8, Demand!$B$3:$B$38, D8)</f>
        <v/>
      </c>
      <c r="H8">
        <f>IF(D8&lt;=2, G8, MAX(F8, G8))</f>
        <v/>
      </c>
      <c r="I8">
        <f>H8</f>
        <v/>
      </c>
      <c r="J8">
        <f>K8</f>
        <v/>
      </c>
      <c r="K8">
        <f>IF(P8="L4L",   MAX(0, O8 - (L8 - I8)), IF(P8="FOQ",   IF(Q8&gt;0,      INT( (MAX(0, O8 - (L8 - I8)) + Q8 - 1) / Q8 ) * Q8,      ""),  ""))</f>
        <v/>
      </c>
      <c r="L8">
        <f>IF(A8&lt;&gt;A7, E8, M7)</f>
        <v/>
      </c>
      <c r="M8">
        <f>L8 + J8 - I8</f>
        <v/>
      </c>
      <c r="N8">
        <f>IF(J8&gt;0, J8, "")</f>
        <v/>
      </c>
      <c r="O8">
        <f>IFERROR(INDEX(SKU_Master!$D$3:$D$5, MATCH(A8, SKU_Master!$A$3:$A$5, 0)), "")</f>
        <v/>
      </c>
      <c r="P8">
        <f>IFERROR(INDEX(SKU_Master!$E$3:$E$5, MATCH(A8, SKU_Master!$A$3:$A$5, 0)), "")</f>
        <v/>
      </c>
      <c r="Q8">
        <f>IFERROR(INDEX(SKU_Master!$F$3:$F$5, MATCH(A8, SKU_Master!$A$3:$A$5, 0)), "")</f>
        <v/>
      </c>
      <c r="R8">
        <f>IFERROR(INDEX(SKU_Master!$G$3:$G$5, MATCH(A8, SKU_Master!$A$3:$A$5, 0)), "")</f>
        <v/>
      </c>
      <c r="S8">
        <f>IFERROR(INDEX(SKU_Master!$H$3:$H$5, MATCH(A8, SKU_Master!$A$3:$A$5, 0)), "")</f>
        <v/>
      </c>
      <c r="T8">
        <f>IFERROR(INDEX(SKU_Master!$I$3:$I$5, MATCH(A8, SKU_Master!$A$3:$A$5, 0)), "")</f>
        <v/>
      </c>
      <c r="U8">
        <f>IFERROR(INDEX(SKU_Master!$J$3:$J$5, MATCH(A8, SKU_Master!$A$3:$A$5, 0)), "")</f>
        <v/>
      </c>
      <c r="V8">
        <f>J8*S8</f>
        <v/>
      </c>
      <c r="W8">
        <f>J8*U8</f>
        <v/>
      </c>
    </row>
    <row r="9">
      <c r="A9" t="inlineStr">
        <is>
          <t>P-100</t>
        </is>
      </c>
      <c r="B9">
        <f>IFERROR(INDEX(SKU_Master!$B$3:$B$5, MATCH(A9, SKU_Master!$A$3:$A$5, 0)), "")</f>
        <v/>
      </c>
      <c r="C9" s="3" t="n">
        <v>45929</v>
      </c>
      <c r="D9" t="n">
        <v>7</v>
      </c>
      <c r="E9">
        <f>IF(A9&lt;&gt;A8, IFERROR(INDEX(SKU_Master!$C$3:$C$5, MATCH(A9, SKU_Master!$A$3:$A$5, 0)), ""), "")</f>
        <v/>
      </c>
      <c r="F9">
        <f>SUMIFS(Demand!$D$3:$D$38, Demand!$A$3:$A$38, A9, Demand!$B$3:$B$38, D9)</f>
        <v/>
      </c>
      <c r="G9">
        <f>SUMIFS(Demand!$E$3:$E$38, Demand!$A$3:$A$38, A9, Demand!$B$3:$B$38, D9)</f>
        <v/>
      </c>
      <c r="H9">
        <f>IF(D9&lt;=2, G9, MAX(F9, G9))</f>
        <v/>
      </c>
      <c r="I9">
        <f>H9</f>
        <v/>
      </c>
      <c r="J9">
        <f>K9</f>
        <v/>
      </c>
      <c r="K9">
        <f>IF(P9="L4L",   MAX(0, O9 - (L9 - I9)), IF(P9="FOQ",   IF(Q9&gt;0,      INT( (MAX(0, O9 - (L9 - I9)) + Q9 - 1) / Q9 ) * Q9,      ""),  ""))</f>
        <v/>
      </c>
      <c r="L9">
        <f>IF(A9&lt;&gt;A8, E9, M8)</f>
        <v/>
      </c>
      <c r="M9">
        <f>L9 + J9 - I9</f>
        <v/>
      </c>
      <c r="N9">
        <f>IF(J9&gt;0, J9, "")</f>
        <v/>
      </c>
      <c r="O9">
        <f>IFERROR(INDEX(SKU_Master!$D$3:$D$5, MATCH(A9, SKU_Master!$A$3:$A$5, 0)), "")</f>
        <v/>
      </c>
      <c r="P9">
        <f>IFERROR(INDEX(SKU_Master!$E$3:$E$5, MATCH(A9, SKU_Master!$A$3:$A$5, 0)), "")</f>
        <v/>
      </c>
      <c r="Q9">
        <f>IFERROR(INDEX(SKU_Master!$F$3:$F$5, MATCH(A9, SKU_Master!$A$3:$A$5, 0)), "")</f>
        <v/>
      </c>
      <c r="R9">
        <f>IFERROR(INDEX(SKU_Master!$G$3:$G$5, MATCH(A9, SKU_Master!$A$3:$A$5, 0)), "")</f>
        <v/>
      </c>
      <c r="S9">
        <f>IFERROR(INDEX(SKU_Master!$H$3:$H$5, MATCH(A9, SKU_Master!$A$3:$A$5, 0)), "")</f>
        <v/>
      </c>
      <c r="T9">
        <f>IFERROR(INDEX(SKU_Master!$I$3:$I$5, MATCH(A9, SKU_Master!$A$3:$A$5, 0)), "")</f>
        <v/>
      </c>
      <c r="U9">
        <f>IFERROR(INDEX(SKU_Master!$J$3:$J$5, MATCH(A9, SKU_Master!$A$3:$A$5, 0)), "")</f>
        <v/>
      </c>
      <c r="V9">
        <f>J9*S9</f>
        <v/>
      </c>
      <c r="W9">
        <f>J9*U9</f>
        <v/>
      </c>
    </row>
    <row r="10">
      <c r="A10" t="inlineStr">
        <is>
          <t>P-100</t>
        </is>
      </c>
      <c r="B10">
        <f>IFERROR(INDEX(SKU_Master!$B$3:$B$5, MATCH(A10, SKU_Master!$A$3:$A$5, 0)), "")</f>
        <v/>
      </c>
      <c r="C10" s="3" t="n">
        <v>45936</v>
      </c>
      <c r="D10" t="n">
        <v>8</v>
      </c>
      <c r="E10">
        <f>IF(A10&lt;&gt;A9, IFERROR(INDEX(SKU_Master!$C$3:$C$5, MATCH(A10, SKU_Master!$A$3:$A$5, 0)), ""), "")</f>
        <v/>
      </c>
      <c r="F10">
        <f>SUMIFS(Demand!$D$3:$D$38, Demand!$A$3:$A$38, A10, Demand!$B$3:$B$38, D10)</f>
        <v/>
      </c>
      <c r="G10">
        <f>SUMIFS(Demand!$E$3:$E$38, Demand!$A$3:$A$38, A10, Demand!$B$3:$B$38, D10)</f>
        <v/>
      </c>
      <c r="H10">
        <f>IF(D10&lt;=2, G10, MAX(F10, G10))</f>
        <v/>
      </c>
      <c r="I10">
        <f>H10</f>
        <v/>
      </c>
      <c r="J10">
        <f>K10</f>
        <v/>
      </c>
      <c r="K10">
        <f>IF(P10="L4L",   MAX(0, O10 - (L10 - I10)), IF(P10="FOQ",   IF(Q10&gt;0,      INT( (MAX(0, O10 - (L10 - I10)) + Q10 - 1) / Q10 ) * Q10,      ""),  ""))</f>
        <v/>
      </c>
      <c r="L10">
        <f>IF(A10&lt;&gt;A9, E10, M9)</f>
        <v/>
      </c>
      <c r="M10">
        <f>L10 + J10 - I10</f>
        <v/>
      </c>
      <c r="N10">
        <f>IF(J10&gt;0, J10, "")</f>
        <v/>
      </c>
      <c r="O10">
        <f>IFERROR(INDEX(SKU_Master!$D$3:$D$5, MATCH(A10, SKU_Master!$A$3:$A$5, 0)), "")</f>
        <v/>
      </c>
      <c r="P10">
        <f>IFERROR(INDEX(SKU_Master!$E$3:$E$5, MATCH(A10, SKU_Master!$A$3:$A$5, 0)), "")</f>
        <v/>
      </c>
      <c r="Q10">
        <f>IFERROR(INDEX(SKU_Master!$F$3:$F$5, MATCH(A10, SKU_Master!$A$3:$A$5, 0)), "")</f>
        <v/>
      </c>
      <c r="R10">
        <f>IFERROR(INDEX(SKU_Master!$G$3:$G$5, MATCH(A10, SKU_Master!$A$3:$A$5, 0)), "")</f>
        <v/>
      </c>
      <c r="S10">
        <f>IFERROR(INDEX(SKU_Master!$H$3:$H$5, MATCH(A10, SKU_Master!$A$3:$A$5, 0)), "")</f>
        <v/>
      </c>
      <c r="T10">
        <f>IFERROR(INDEX(SKU_Master!$I$3:$I$5, MATCH(A10, SKU_Master!$A$3:$A$5, 0)), "")</f>
        <v/>
      </c>
      <c r="U10">
        <f>IFERROR(INDEX(SKU_Master!$J$3:$J$5, MATCH(A10, SKU_Master!$A$3:$A$5, 0)), "")</f>
        <v/>
      </c>
      <c r="V10">
        <f>J10*S10</f>
        <v/>
      </c>
      <c r="W10">
        <f>J10*U10</f>
        <v/>
      </c>
    </row>
    <row r="11">
      <c r="A11" t="inlineStr">
        <is>
          <t>P-100</t>
        </is>
      </c>
      <c r="B11">
        <f>IFERROR(INDEX(SKU_Master!$B$3:$B$5, MATCH(A11, SKU_Master!$A$3:$A$5, 0)), "")</f>
        <v/>
      </c>
      <c r="C11" s="3" t="n">
        <v>45943</v>
      </c>
      <c r="D11" t="n">
        <v>9</v>
      </c>
      <c r="E11">
        <f>IF(A11&lt;&gt;A10, IFERROR(INDEX(SKU_Master!$C$3:$C$5, MATCH(A11, SKU_Master!$A$3:$A$5, 0)), ""), "")</f>
        <v/>
      </c>
      <c r="F11">
        <f>SUMIFS(Demand!$D$3:$D$38, Demand!$A$3:$A$38, A11, Demand!$B$3:$B$38, D11)</f>
        <v/>
      </c>
      <c r="G11">
        <f>SUMIFS(Demand!$E$3:$E$38, Demand!$A$3:$A$38, A11, Demand!$B$3:$B$38, D11)</f>
        <v/>
      </c>
      <c r="H11">
        <f>IF(D11&lt;=2, G11, MAX(F11, G11))</f>
        <v/>
      </c>
      <c r="I11">
        <f>H11</f>
        <v/>
      </c>
      <c r="J11">
        <f>K11</f>
        <v/>
      </c>
      <c r="K11">
        <f>IF(P11="L4L",   MAX(0, O11 - (L11 - I11)), IF(P11="FOQ",   IF(Q11&gt;0,      INT( (MAX(0, O11 - (L11 - I11)) + Q11 - 1) / Q11 ) * Q11,      ""),  ""))</f>
        <v/>
      </c>
      <c r="L11">
        <f>IF(A11&lt;&gt;A10, E11, M10)</f>
        <v/>
      </c>
      <c r="M11">
        <f>L11 + J11 - I11</f>
        <v/>
      </c>
      <c r="N11">
        <f>IF(J11&gt;0, J11, "")</f>
        <v/>
      </c>
      <c r="O11">
        <f>IFERROR(INDEX(SKU_Master!$D$3:$D$5, MATCH(A11, SKU_Master!$A$3:$A$5, 0)), "")</f>
        <v/>
      </c>
      <c r="P11">
        <f>IFERROR(INDEX(SKU_Master!$E$3:$E$5, MATCH(A11, SKU_Master!$A$3:$A$5, 0)), "")</f>
        <v/>
      </c>
      <c r="Q11">
        <f>IFERROR(INDEX(SKU_Master!$F$3:$F$5, MATCH(A11, SKU_Master!$A$3:$A$5, 0)), "")</f>
        <v/>
      </c>
      <c r="R11">
        <f>IFERROR(INDEX(SKU_Master!$G$3:$G$5, MATCH(A11, SKU_Master!$A$3:$A$5, 0)), "")</f>
        <v/>
      </c>
      <c r="S11">
        <f>IFERROR(INDEX(SKU_Master!$H$3:$H$5, MATCH(A11, SKU_Master!$A$3:$A$5, 0)), "")</f>
        <v/>
      </c>
      <c r="T11">
        <f>IFERROR(INDEX(SKU_Master!$I$3:$I$5, MATCH(A11, SKU_Master!$A$3:$A$5, 0)), "")</f>
        <v/>
      </c>
      <c r="U11">
        <f>IFERROR(INDEX(SKU_Master!$J$3:$J$5, MATCH(A11, SKU_Master!$A$3:$A$5, 0)), "")</f>
        <v/>
      </c>
      <c r="V11">
        <f>J11*S11</f>
        <v/>
      </c>
      <c r="W11">
        <f>J11*U11</f>
        <v/>
      </c>
    </row>
    <row r="12">
      <c r="A12" t="inlineStr">
        <is>
          <t>P-100</t>
        </is>
      </c>
      <c r="B12">
        <f>IFERROR(INDEX(SKU_Master!$B$3:$B$5, MATCH(A12, SKU_Master!$A$3:$A$5, 0)), "")</f>
        <v/>
      </c>
      <c r="C12" s="3" t="n">
        <v>45950</v>
      </c>
      <c r="D12" t="n">
        <v>10</v>
      </c>
      <c r="E12">
        <f>IF(A12&lt;&gt;A11, IFERROR(INDEX(SKU_Master!$C$3:$C$5, MATCH(A12, SKU_Master!$A$3:$A$5, 0)), ""), "")</f>
        <v/>
      </c>
      <c r="F12">
        <f>SUMIFS(Demand!$D$3:$D$38, Demand!$A$3:$A$38, A12, Demand!$B$3:$B$38, D12)</f>
        <v/>
      </c>
      <c r="G12">
        <f>SUMIFS(Demand!$E$3:$E$38, Demand!$A$3:$A$38, A12, Demand!$B$3:$B$38, D12)</f>
        <v/>
      </c>
      <c r="H12">
        <f>IF(D12&lt;=2, G12, MAX(F12, G12))</f>
        <v/>
      </c>
      <c r="I12">
        <f>H12</f>
        <v/>
      </c>
      <c r="J12">
        <f>K12</f>
        <v/>
      </c>
      <c r="K12">
        <f>IF(P12="L4L",   MAX(0, O12 - (L12 - I12)), IF(P12="FOQ",   IF(Q12&gt;0,      INT( (MAX(0, O12 - (L12 - I12)) + Q12 - 1) / Q12 ) * Q12,      ""),  ""))</f>
        <v/>
      </c>
      <c r="L12">
        <f>IF(A12&lt;&gt;A11, E12, M11)</f>
        <v/>
      </c>
      <c r="M12">
        <f>L12 + J12 - I12</f>
        <v/>
      </c>
      <c r="N12">
        <f>IF(J12&gt;0, J12, "")</f>
        <v/>
      </c>
      <c r="O12">
        <f>IFERROR(INDEX(SKU_Master!$D$3:$D$5, MATCH(A12, SKU_Master!$A$3:$A$5, 0)), "")</f>
        <v/>
      </c>
      <c r="P12">
        <f>IFERROR(INDEX(SKU_Master!$E$3:$E$5, MATCH(A12, SKU_Master!$A$3:$A$5, 0)), "")</f>
        <v/>
      </c>
      <c r="Q12">
        <f>IFERROR(INDEX(SKU_Master!$F$3:$F$5, MATCH(A12, SKU_Master!$A$3:$A$5, 0)), "")</f>
        <v/>
      </c>
      <c r="R12">
        <f>IFERROR(INDEX(SKU_Master!$G$3:$G$5, MATCH(A12, SKU_Master!$A$3:$A$5, 0)), "")</f>
        <v/>
      </c>
      <c r="S12">
        <f>IFERROR(INDEX(SKU_Master!$H$3:$H$5, MATCH(A12, SKU_Master!$A$3:$A$5, 0)), "")</f>
        <v/>
      </c>
      <c r="T12">
        <f>IFERROR(INDEX(SKU_Master!$I$3:$I$5, MATCH(A12, SKU_Master!$A$3:$A$5, 0)), "")</f>
        <v/>
      </c>
      <c r="U12">
        <f>IFERROR(INDEX(SKU_Master!$J$3:$J$5, MATCH(A12, SKU_Master!$A$3:$A$5, 0)), "")</f>
        <v/>
      </c>
      <c r="V12">
        <f>J12*S12</f>
        <v/>
      </c>
      <c r="W12">
        <f>J12*U12</f>
        <v/>
      </c>
    </row>
    <row r="13">
      <c r="A13" t="inlineStr">
        <is>
          <t>P-100</t>
        </is>
      </c>
      <c r="B13">
        <f>IFERROR(INDEX(SKU_Master!$B$3:$B$5, MATCH(A13, SKU_Master!$A$3:$A$5, 0)), "")</f>
        <v/>
      </c>
      <c r="C13" s="3" t="n">
        <v>45957</v>
      </c>
      <c r="D13" t="n">
        <v>11</v>
      </c>
      <c r="E13">
        <f>IF(A13&lt;&gt;A12, IFERROR(INDEX(SKU_Master!$C$3:$C$5, MATCH(A13, SKU_Master!$A$3:$A$5, 0)), ""), "")</f>
        <v/>
      </c>
      <c r="F13">
        <f>SUMIFS(Demand!$D$3:$D$38, Demand!$A$3:$A$38, A13, Demand!$B$3:$B$38, D13)</f>
        <v/>
      </c>
      <c r="G13">
        <f>SUMIFS(Demand!$E$3:$E$38, Demand!$A$3:$A$38, A13, Demand!$B$3:$B$38, D13)</f>
        <v/>
      </c>
      <c r="H13">
        <f>IF(D13&lt;=2, G13, MAX(F13, G13))</f>
        <v/>
      </c>
      <c r="I13">
        <f>H13</f>
        <v/>
      </c>
      <c r="J13">
        <f>K13</f>
        <v/>
      </c>
      <c r="K13">
        <f>IF(P13="L4L",   MAX(0, O13 - (L13 - I13)), IF(P13="FOQ",   IF(Q13&gt;0,      INT( (MAX(0, O13 - (L13 - I13)) + Q13 - 1) / Q13 ) * Q13,      ""),  ""))</f>
        <v/>
      </c>
      <c r="L13">
        <f>IF(A13&lt;&gt;A12, E13, M12)</f>
        <v/>
      </c>
      <c r="M13">
        <f>L13 + J13 - I13</f>
        <v/>
      </c>
      <c r="N13">
        <f>IF(J13&gt;0, J13, "")</f>
        <v/>
      </c>
      <c r="O13">
        <f>IFERROR(INDEX(SKU_Master!$D$3:$D$5, MATCH(A13, SKU_Master!$A$3:$A$5, 0)), "")</f>
        <v/>
      </c>
      <c r="P13">
        <f>IFERROR(INDEX(SKU_Master!$E$3:$E$5, MATCH(A13, SKU_Master!$A$3:$A$5, 0)), "")</f>
        <v/>
      </c>
      <c r="Q13">
        <f>IFERROR(INDEX(SKU_Master!$F$3:$F$5, MATCH(A13, SKU_Master!$A$3:$A$5, 0)), "")</f>
        <v/>
      </c>
      <c r="R13">
        <f>IFERROR(INDEX(SKU_Master!$G$3:$G$5, MATCH(A13, SKU_Master!$A$3:$A$5, 0)), "")</f>
        <v/>
      </c>
      <c r="S13">
        <f>IFERROR(INDEX(SKU_Master!$H$3:$H$5, MATCH(A13, SKU_Master!$A$3:$A$5, 0)), "")</f>
        <v/>
      </c>
      <c r="T13">
        <f>IFERROR(INDEX(SKU_Master!$I$3:$I$5, MATCH(A13, SKU_Master!$A$3:$A$5, 0)), "")</f>
        <v/>
      </c>
      <c r="U13">
        <f>IFERROR(INDEX(SKU_Master!$J$3:$J$5, MATCH(A13, SKU_Master!$A$3:$A$5, 0)), "")</f>
        <v/>
      </c>
      <c r="V13">
        <f>J13*S13</f>
        <v/>
      </c>
      <c r="W13">
        <f>J13*U13</f>
        <v/>
      </c>
    </row>
    <row r="14">
      <c r="A14" t="inlineStr">
        <is>
          <t>P-100</t>
        </is>
      </c>
      <c r="B14">
        <f>IFERROR(INDEX(SKU_Master!$B$3:$B$5, MATCH(A14, SKU_Master!$A$3:$A$5, 0)), "")</f>
        <v/>
      </c>
      <c r="C14" s="3" t="n">
        <v>45964</v>
      </c>
      <c r="D14" t="n">
        <v>12</v>
      </c>
      <c r="E14">
        <f>IF(A14&lt;&gt;A13, IFERROR(INDEX(SKU_Master!$C$3:$C$5, MATCH(A14, SKU_Master!$A$3:$A$5, 0)), ""), "")</f>
        <v/>
      </c>
      <c r="F14">
        <f>SUMIFS(Demand!$D$3:$D$38, Demand!$A$3:$A$38, A14, Demand!$B$3:$B$38, D14)</f>
        <v/>
      </c>
      <c r="G14">
        <f>SUMIFS(Demand!$E$3:$E$38, Demand!$A$3:$A$38, A14, Demand!$B$3:$B$38, D14)</f>
        <v/>
      </c>
      <c r="H14">
        <f>IF(D14&lt;=2, G14, MAX(F14, G14))</f>
        <v/>
      </c>
      <c r="I14">
        <f>H14</f>
        <v/>
      </c>
      <c r="J14">
        <f>K14</f>
        <v/>
      </c>
      <c r="K14">
        <f>IF(P14="L4L",   MAX(0, O14 - (L14 - I14)), IF(P14="FOQ",   IF(Q14&gt;0,      INT( (MAX(0, O14 - (L14 - I14)) + Q14 - 1) / Q14 ) * Q14,      ""),  ""))</f>
        <v/>
      </c>
      <c r="L14">
        <f>IF(A14&lt;&gt;A13, E14, M13)</f>
        <v/>
      </c>
      <c r="M14">
        <f>L14 + J14 - I14</f>
        <v/>
      </c>
      <c r="N14">
        <f>IF(J14&gt;0, J14, "")</f>
        <v/>
      </c>
      <c r="O14">
        <f>IFERROR(INDEX(SKU_Master!$D$3:$D$5, MATCH(A14, SKU_Master!$A$3:$A$5, 0)), "")</f>
        <v/>
      </c>
      <c r="P14">
        <f>IFERROR(INDEX(SKU_Master!$E$3:$E$5, MATCH(A14, SKU_Master!$A$3:$A$5, 0)), "")</f>
        <v/>
      </c>
      <c r="Q14">
        <f>IFERROR(INDEX(SKU_Master!$F$3:$F$5, MATCH(A14, SKU_Master!$A$3:$A$5, 0)), "")</f>
        <v/>
      </c>
      <c r="R14">
        <f>IFERROR(INDEX(SKU_Master!$G$3:$G$5, MATCH(A14, SKU_Master!$A$3:$A$5, 0)), "")</f>
        <v/>
      </c>
      <c r="S14">
        <f>IFERROR(INDEX(SKU_Master!$H$3:$H$5, MATCH(A14, SKU_Master!$A$3:$A$5, 0)), "")</f>
        <v/>
      </c>
      <c r="T14">
        <f>IFERROR(INDEX(SKU_Master!$I$3:$I$5, MATCH(A14, SKU_Master!$A$3:$A$5, 0)), "")</f>
        <v/>
      </c>
      <c r="U14">
        <f>IFERROR(INDEX(SKU_Master!$J$3:$J$5, MATCH(A14, SKU_Master!$A$3:$A$5, 0)), "")</f>
        <v/>
      </c>
      <c r="V14">
        <f>J14*S14</f>
        <v/>
      </c>
      <c r="W14">
        <f>J14*U14</f>
        <v/>
      </c>
    </row>
    <row r="15">
      <c r="A15" t="inlineStr">
        <is>
          <t>P-200</t>
        </is>
      </c>
      <c r="B15">
        <f>IFERROR(INDEX(SKU_Master!$B$3:$B$5, MATCH(A15, SKU_Master!$A$3:$A$5, 0)), "")</f>
        <v/>
      </c>
      <c r="C15" s="3" t="n">
        <v>45887</v>
      </c>
      <c r="D15" t="n">
        <v>1</v>
      </c>
      <c r="E15">
        <f>IF(A15&lt;&gt;A14, IFERROR(INDEX(SKU_Master!$C$3:$C$5, MATCH(A15, SKU_Master!$A$3:$A$5, 0)), ""), "")</f>
        <v/>
      </c>
      <c r="F15">
        <f>SUMIFS(Demand!$D$3:$D$38, Demand!$A$3:$A$38, A15, Demand!$B$3:$B$38, D15)</f>
        <v/>
      </c>
      <c r="G15">
        <f>SUMIFS(Demand!$E$3:$E$38, Demand!$A$3:$A$38, A15, Demand!$B$3:$B$38, D15)</f>
        <v/>
      </c>
      <c r="H15">
        <f>IF(D15&lt;=2, G15, MAX(F15, G15))</f>
        <v/>
      </c>
      <c r="I15">
        <f>H15</f>
        <v/>
      </c>
      <c r="J15">
        <f>K15</f>
        <v/>
      </c>
      <c r="K15">
        <f>IF(P15="L4L",   MAX(0, O15 - (L15 - I15)), IF(P15="FOQ",   IF(Q15&gt;0,      INT( (MAX(0, O15 - (L15 - I15)) + Q15 - 1) / Q15 ) * Q15,      ""),  ""))</f>
        <v/>
      </c>
      <c r="L15">
        <f>IF(A15&lt;&gt;A14, E15, M14)</f>
        <v/>
      </c>
      <c r="M15">
        <f>L15 + J15 - I15</f>
        <v/>
      </c>
      <c r="N15">
        <f>IF(J15&gt;0, J15, "")</f>
        <v/>
      </c>
      <c r="O15">
        <f>IFERROR(INDEX(SKU_Master!$D$3:$D$5, MATCH(A15, SKU_Master!$A$3:$A$5, 0)), "")</f>
        <v/>
      </c>
      <c r="P15">
        <f>IFERROR(INDEX(SKU_Master!$E$3:$E$5, MATCH(A15, SKU_Master!$A$3:$A$5, 0)), "")</f>
        <v/>
      </c>
      <c r="Q15">
        <f>IFERROR(INDEX(SKU_Master!$F$3:$F$5, MATCH(A15, SKU_Master!$A$3:$A$5, 0)), "")</f>
        <v/>
      </c>
      <c r="R15">
        <f>IFERROR(INDEX(SKU_Master!$G$3:$G$5, MATCH(A15, SKU_Master!$A$3:$A$5, 0)), "")</f>
        <v/>
      </c>
      <c r="S15">
        <f>IFERROR(INDEX(SKU_Master!$H$3:$H$5, MATCH(A15, SKU_Master!$A$3:$A$5, 0)), "")</f>
        <v/>
      </c>
      <c r="T15">
        <f>IFERROR(INDEX(SKU_Master!$I$3:$I$5, MATCH(A15, SKU_Master!$A$3:$A$5, 0)), "")</f>
        <v/>
      </c>
      <c r="U15">
        <f>IFERROR(INDEX(SKU_Master!$J$3:$J$5, MATCH(A15, SKU_Master!$A$3:$A$5, 0)), "")</f>
        <v/>
      </c>
      <c r="V15">
        <f>J15*S15</f>
        <v/>
      </c>
      <c r="W15">
        <f>J15*U15</f>
        <v/>
      </c>
    </row>
    <row r="16">
      <c r="A16" t="inlineStr">
        <is>
          <t>P-200</t>
        </is>
      </c>
      <c r="B16">
        <f>IFERROR(INDEX(SKU_Master!$B$3:$B$5, MATCH(A16, SKU_Master!$A$3:$A$5, 0)), "")</f>
        <v/>
      </c>
      <c r="C16" s="3" t="n">
        <v>45894</v>
      </c>
      <c r="D16" t="n">
        <v>2</v>
      </c>
      <c r="E16">
        <f>IF(A16&lt;&gt;A15, IFERROR(INDEX(SKU_Master!$C$3:$C$5, MATCH(A16, SKU_Master!$A$3:$A$5, 0)), ""), "")</f>
        <v/>
      </c>
      <c r="F16">
        <f>SUMIFS(Demand!$D$3:$D$38, Demand!$A$3:$A$38, A16, Demand!$B$3:$B$38, D16)</f>
        <v/>
      </c>
      <c r="G16">
        <f>SUMIFS(Demand!$E$3:$E$38, Demand!$A$3:$A$38, A16, Demand!$B$3:$B$38, D16)</f>
        <v/>
      </c>
      <c r="H16">
        <f>IF(D16&lt;=2, G16, MAX(F16, G16))</f>
        <v/>
      </c>
      <c r="I16">
        <f>H16</f>
        <v/>
      </c>
      <c r="J16">
        <f>K16</f>
        <v/>
      </c>
      <c r="K16">
        <f>IF(P16="L4L",   MAX(0, O16 - (L16 - I16)), IF(P16="FOQ",   IF(Q16&gt;0,      INT( (MAX(0, O16 - (L16 - I16)) + Q16 - 1) / Q16 ) * Q16,      ""),  ""))</f>
        <v/>
      </c>
      <c r="L16">
        <f>IF(A16&lt;&gt;A15, E16, M15)</f>
        <v/>
      </c>
      <c r="M16">
        <f>L16 + J16 - I16</f>
        <v/>
      </c>
      <c r="N16">
        <f>IF(J16&gt;0, J16, "")</f>
        <v/>
      </c>
      <c r="O16">
        <f>IFERROR(INDEX(SKU_Master!$D$3:$D$5, MATCH(A16, SKU_Master!$A$3:$A$5, 0)), "")</f>
        <v/>
      </c>
      <c r="P16">
        <f>IFERROR(INDEX(SKU_Master!$E$3:$E$5, MATCH(A16, SKU_Master!$A$3:$A$5, 0)), "")</f>
        <v/>
      </c>
      <c r="Q16">
        <f>IFERROR(INDEX(SKU_Master!$F$3:$F$5, MATCH(A16, SKU_Master!$A$3:$A$5, 0)), "")</f>
        <v/>
      </c>
      <c r="R16">
        <f>IFERROR(INDEX(SKU_Master!$G$3:$G$5, MATCH(A16, SKU_Master!$A$3:$A$5, 0)), "")</f>
        <v/>
      </c>
      <c r="S16">
        <f>IFERROR(INDEX(SKU_Master!$H$3:$H$5, MATCH(A16, SKU_Master!$A$3:$A$5, 0)), "")</f>
        <v/>
      </c>
      <c r="T16">
        <f>IFERROR(INDEX(SKU_Master!$I$3:$I$5, MATCH(A16, SKU_Master!$A$3:$A$5, 0)), "")</f>
        <v/>
      </c>
      <c r="U16">
        <f>IFERROR(INDEX(SKU_Master!$J$3:$J$5, MATCH(A16, SKU_Master!$A$3:$A$5, 0)), "")</f>
        <v/>
      </c>
      <c r="V16">
        <f>J16*S16</f>
        <v/>
      </c>
      <c r="W16">
        <f>J16*U16</f>
        <v/>
      </c>
    </row>
    <row r="17">
      <c r="A17" t="inlineStr">
        <is>
          <t>P-200</t>
        </is>
      </c>
      <c r="B17">
        <f>IFERROR(INDEX(SKU_Master!$B$3:$B$5, MATCH(A17, SKU_Master!$A$3:$A$5, 0)), "")</f>
        <v/>
      </c>
      <c r="C17" s="3" t="n">
        <v>45901</v>
      </c>
      <c r="D17" t="n">
        <v>3</v>
      </c>
      <c r="E17">
        <f>IF(A17&lt;&gt;A16, IFERROR(INDEX(SKU_Master!$C$3:$C$5, MATCH(A17, SKU_Master!$A$3:$A$5, 0)), ""), "")</f>
        <v/>
      </c>
      <c r="F17">
        <f>SUMIFS(Demand!$D$3:$D$38, Demand!$A$3:$A$38, A17, Demand!$B$3:$B$38, D17)</f>
        <v/>
      </c>
      <c r="G17">
        <f>SUMIFS(Demand!$E$3:$E$38, Demand!$A$3:$A$38, A17, Demand!$B$3:$B$38, D17)</f>
        <v/>
      </c>
      <c r="H17">
        <f>IF(D17&lt;=2, G17, MAX(F17, G17))</f>
        <v/>
      </c>
      <c r="I17">
        <f>H17</f>
        <v/>
      </c>
      <c r="J17">
        <f>K17</f>
        <v/>
      </c>
      <c r="K17">
        <f>IF(P17="L4L",   MAX(0, O17 - (L17 - I17)), IF(P17="FOQ",   IF(Q17&gt;0,      INT( (MAX(0, O17 - (L17 - I17)) + Q17 - 1) / Q17 ) * Q17,      ""),  ""))</f>
        <v/>
      </c>
      <c r="L17">
        <f>IF(A17&lt;&gt;A16, E17, M16)</f>
        <v/>
      </c>
      <c r="M17">
        <f>L17 + J17 - I17</f>
        <v/>
      </c>
      <c r="N17">
        <f>IF(J17&gt;0, J17, "")</f>
        <v/>
      </c>
      <c r="O17">
        <f>IFERROR(INDEX(SKU_Master!$D$3:$D$5, MATCH(A17, SKU_Master!$A$3:$A$5, 0)), "")</f>
        <v/>
      </c>
      <c r="P17">
        <f>IFERROR(INDEX(SKU_Master!$E$3:$E$5, MATCH(A17, SKU_Master!$A$3:$A$5, 0)), "")</f>
        <v/>
      </c>
      <c r="Q17">
        <f>IFERROR(INDEX(SKU_Master!$F$3:$F$5, MATCH(A17, SKU_Master!$A$3:$A$5, 0)), "")</f>
        <v/>
      </c>
      <c r="R17">
        <f>IFERROR(INDEX(SKU_Master!$G$3:$G$5, MATCH(A17, SKU_Master!$A$3:$A$5, 0)), "")</f>
        <v/>
      </c>
      <c r="S17">
        <f>IFERROR(INDEX(SKU_Master!$H$3:$H$5, MATCH(A17, SKU_Master!$A$3:$A$5, 0)), "")</f>
        <v/>
      </c>
      <c r="T17">
        <f>IFERROR(INDEX(SKU_Master!$I$3:$I$5, MATCH(A17, SKU_Master!$A$3:$A$5, 0)), "")</f>
        <v/>
      </c>
      <c r="U17">
        <f>IFERROR(INDEX(SKU_Master!$J$3:$J$5, MATCH(A17, SKU_Master!$A$3:$A$5, 0)), "")</f>
        <v/>
      </c>
      <c r="V17">
        <f>J17*S17</f>
        <v/>
      </c>
      <c r="W17">
        <f>J17*U17</f>
        <v/>
      </c>
    </row>
    <row r="18">
      <c r="A18" t="inlineStr">
        <is>
          <t>P-200</t>
        </is>
      </c>
      <c r="B18">
        <f>IFERROR(INDEX(SKU_Master!$B$3:$B$5, MATCH(A18, SKU_Master!$A$3:$A$5, 0)), "")</f>
        <v/>
      </c>
      <c r="C18" s="3" t="n">
        <v>45908</v>
      </c>
      <c r="D18" t="n">
        <v>4</v>
      </c>
      <c r="E18">
        <f>IF(A18&lt;&gt;A17, IFERROR(INDEX(SKU_Master!$C$3:$C$5, MATCH(A18, SKU_Master!$A$3:$A$5, 0)), ""), "")</f>
        <v/>
      </c>
      <c r="F18">
        <f>SUMIFS(Demand!$D$3:$D$38, Demand!$A$3:$A$38, A18, Demand!$B$3:$B$38, D18)</f>
        <v/>
      </c>
      <c r="G18">
        <f>SUMIFS(Demand!$E$3:$E$38, Demand!$A$3:$A$38, A18, Demand!$B$3:$B$38, D18)</f>
        <v/>
      </c>
      <c r="H18">
        <f>IF(D18&lt;=2, G18, MAX(F18, G18))</f>
        <v/>
      </c>
      <c r="I18">
        <f>H18</f>
        <v/>
      </c>
      <c r="J18">
        <f>K18</f>
        <v/>
      </c>
      <c r="K18">
        <f>IF(P18="L4L",   MAX(0, O18 - (L18 - I18)), IF(P18="FOQ",   IF(Q18&gt;0,      INT( (MAX(0, O18 - (L18 - I18)) + Q18 - 1) / Q18 ) * Q18,      ""),  ""))</f>
        <v/>
      </c>
      <c r="L18">
        <f>IF(A18&lt;&gt;A17, E18, M17)</f>
        <v/>
      </c>
      <c r="M18">
        <f>L18 + J18 - I18</f>
        <v/>
      </c>
      <c r="N18">
        <f>IF(J18&gt;0, J18, "")</f>
        <v/>
      </c>
      <c r="O18">
        <f>IFERROR(INDEX(SKU_Master!$D$3:$D$5, MATCH(A18, SKU_Master!$A$3:$A$5, 0)), "")</f>
        <v/>
      </c>
      <c r="P18">
        <f>IFERROR(INDEX(SKU_Master!$E$3:$E$5, MATCH(A18, SKU_Master!$A$3:$A$5, 0)), "")</f>
        <v/>
      </c>
      <c r="Q18">
        <f>IFERROR(INDEX(SKU_Master!$F$3:$F$5, MATCH(A18, SKU_Master!$A$3:$A$5, 0)), "")</f>
        <v/>
      </c>
      <c r="R18">
        <f>IFERROR(INDEX(SKU_Master!$G$3:$G$5, MATCH(A18, SKU_Master!$A$3:$A$5, 0)), "")</f>
        <v/>
      </c>
      <c r="S18">
        <f>IFERROR(INDEX(SKU_Master!$H$3:$H$5, MATCH(A18, SKU_Master!$A$3:$A$5, 0)), "")</f>
        <v/>
      </c>
      <c r="T18">
        <f>IFERROR(INDEX(SKU_Master!$I$3:$I$5, MATCH(A18, SKU_Master!$A$3:$A$5, 0)), "")</f>
        <v/>
      </c>
      <c r="U18">
        <f>IFERROR(INDEX(SKU_Master!$J$3:$J$5, MATCH(A18, SKU_Master!$A$3:$A$5, 0)), "")</f>
        <v/>
      </c>
      <c r="V18">
        <f>J18*S18</f>
        <v/>
      </c>
      <c r="W18">
        <f>J18*U18</f>
        <v/>
      </c>
    </row>
    <row r="19">
      <c r="A19" t="inlineStr">
        <is>
          <t>P-200</t>
        </is>
      </c>
      <c r="B19">
        <f>IFERROR(INDEX(SKU_Master!$B$3:$B$5, MATCH(A19, SKU_Master!$A$3:$A$5, 0)), "")</f>
        <v/>
      </c>
      <c r="C19" s="3" t="n">
        <v>45915</v>
      </c>
      <c r="D19" t="n">
        <v>5</v>
      </c>
      <c r="E19">
        <f>IF(A19&lt;&gt;A18, IFERROR(INDEX(SKU_Master!$C$3:$C$5, MATCH(A19, SKU_Master!$A$3:$A$5, 0)), ""), "")</f>
        <v/>
      </c>
      <c r="F19">
        <f>SUMIFS(Demand!$D$3:$D$38, Demand!$A$3:$A$38, A19, Demand!$B$3:$B$38, D19)</f>
        <v/>
      </c>
      <c r="G19">
        <f>SUMIFS(Demand!$E$3:$E$38, Demand!$A$3:$A$38, A19, Demand!$B$3:$B$38, D19)</f>
        <v/>
      </c>
      <c r="H19">
        <f>IF(D19&lt;=2, G19, MAX(F19, G19))</f>
        <v/>
      </c>
      <c r="I19">
        <f>H19</f>
        <v/>
      </c>
      <c r="J19">
        <f>K19</f>
        <v/>
      </c>
      <c r="K19">
        <f>IF(P19="L4L",   MAX(0, O19 - (L19 - I19)), IF(P19="FOQ",   IF(Q19&gt;0,      INT( (MAX(0, O19 - (L19 - I19)) + Q19 - 1) / Q19 ) * Q19,      ""),  ""))</f>
        <v/>
      </c>
      <c r="L19">
        <f>IF(A19&lt;&gt;A18, E19, M18)</f>
        <v/>
      </c>
      <c r="M19">
        <f>L19 + J19 - I19</f>
        <v/>
      </c>
      <c r="N19">
        <f>IF(J19&gt;0, J19, "")</f>
        <v/>
      </c>
      <c r="O19">
        <f>IFERROR(INDEX(SKU_Master!$D$3:$D$5, MATCH(A19, SKU_Master!$A$3:$A$5, 0)), "")</f>
        <v/>
      </c>
      <c r="P19">
        <f>IFERROR(INDEX(SKU_Master!$E$3:$E$5, MATCH(A19, SKU_Master!$A$3:$A$5, 0)), "")</f>
        <v/>
      </c>
      <c r="Q19">
        <f>IFERROR(INDEX(SKU_Master!$F$3:$F$5, MATCH(A19, SKU_Master!$A$3:$A$5, 0)), "")</f>
        <v/>
      </c>
      <c r="R19">
        <f>IFERROR(INDEX(SKU_Master!$G$3:$G$5, MATCH(A19, SKU_Master!$A$3:$A$5, 0)), "")</f>
        <v/>
      </c>
      <c r="S19">
        <f>IFERROR(INDEX(SKU_Master!$H$3:$H$5, MATCH(A19, SKU_Master!$A$3:$A$5, 0)), "")</f>
        <v/>
      </c>
      <c r="T19">
        <f>IFERROR(INDEX(SKU_Master!$I$3:$I$5, MATCH(A19, SKU_Master!$A$3:$A$5, 0)), "")</f>
        <v/>
      </c>
      <c r="U19">
        <f>IFERROR(INDEX(SKU_Master!$J$3:$J$5, MATCH(A19, SKU_Master!$A$3:$A$5, 0)), "")</f>
        <v/>
      </c>
      <c r="V19">
        <f>J19*S19</f>
        <v/>
      </c>
      <c r="W19">
        <f>J19*U19</f>
        <v/>
      </c>
    </row>
    <row r="20">
      <c r="A20" t="inlineStr">
        <is>
          <t>P-200</t>
        </is>
      </c>
      <c r="B20">
        <f>IFERROR(INDEX(SKU_Master!$B$3:$B$5, MATCH(A20, SKU_Master!$A$3:$A$5, 0)), "")</f>
        <v/>
      </c>
      <c r="C20" s="3" t="n">
        <v>45922</v>
      </c>
      <c r="D20" t="n">
        <v>6</v>
      </c>
      <c r="E20">
        <f>IF(A20&lt;&gt;A19, IFERROR(INDEX(SKU_Master!$C$3:$C$5, MATCH(A20, SKU_Master!$A$3:$A$5, 0)), ""), "")</f>
        <v/>
      </c>
      <c r="F20">
        <f>SUMIFS(Demand!$D$3:$D$38, Demand!$A$3:$A$38, A20, Demand!$B$3:$B$38, D20)</f>
        <v/>
      </c>
      <c r="G20">
        <f>SUMIFS(Demand!$E$3:$E$38, Demand!$A$3:$A$38, A20, Demand!$B$3:$B$38, D20)</f>
        <v/>
      </c>
      <c r="H20">
        <f>IF(D20&lt;=2, G20, MAX(F20, G20))</f>
        <v/>
      </c>
      <c r="I20">
        <f>H20</f>
        <v/>
      </c>
      <c r="J20">
        <f>K20</f>
        <v/>
      </c>
      <c r="K20">
        <f>IF(P20="L4L",   MAX(0, O20 - (L20 - I20)), IF(P20="FOQ",   IF(Q20&gt;0,      INT( (MAX(0, O20 - (L20 - I20)) + Q20 - 1) / Q20 ) * Q20,      ""),  ""))</f>
        <v/>
      </c>
      <c r="L20">
        <f>IF(A20&lt;&gt;A19, E20, M19)</f>
        <v/>
      </c>
      <c r="M20">
        <f>L20 + J20 - I20</f>
        <v/>
      </c>
      <c r="N20">
        <f>IF(J20&gt;0, J20, "")</f>
        <v/>
      </c>
      <c r="O20">
        <f>IFERROR(INDEX(SKU_Master!$D$3:$D$5, MATCH(A20, SKU_Master!$A$3:$A$5, 0)), "")</f>
        <v/>
      </c>
      <c r="P20">
        <f>IFERROR(INDEX(SKU_Master!$E$3:$E$5, MATCH(A20, SKU_Master!$A$3:$A$5, 0)), "")</f>
        <v/>
      </c>
      <c r="Q20">
        <f>IFERROR(INDEX(SKU_Master!$F$3:$F$5, MATCH(A20, SKU_Master!$A$3:$A$5, 0)), "")</f>
        <v/>
      </c>
      <c r="R20">
        <f>IFERROR(INDEX(SKU_Master!$G$3:$G$5, MATCH(A20, SKU_Master!$A$3:$A$5, 0)), "")</f>
        <v/>
      </c>
      <c r="S20">
        <f>IFERROR(INDEX(SKU_Master!$H$3:$H$5, MATCH(A20, SKU_Master!$A$3:$A$5, 0)), "")</f>
        <v/>
      </c>
      <c r="T20">
        <f>IFERROR(INDEX(SKU_Master!$I$3:$I$5, MATCH(A20, SKU_Master!$A$3:$A$5, 0)), "")</f>
        <v/>
      </c>
      <c r="U20">
        <f>IFERROR(INDEX(SKU_Master!$J$3:$J$5, MATCH(A20, SKU_Master!$A$3:$A$5, 0)), "")</f>
        <v/>
      </c>
      <c r="V20">
        <f>J20*S20</f>
        <v/>
      </c>
      <c r="W20">
        <f>J20*U20</f>
        <v/>
      </c>
    </row>
    <row r="21">
      <c r="A21" t="inlineStr">
        <is>
          <t>P-200</t>
        </is>
      </c>
      <c r="B21">
        <f>IFERROR(INDEX(SKU_Master!$B$3:$B$5, MATCH(A21, SKU_Master!$A$3:$A$5, 0)), "")</f>
        <v/>
      </c>
      <c r="C21" s="3" t="n">
        <v>45929</v>
      </c>
      <c r="D21" t="n">
        <v>7</v>
      </c>
      <c r="E21">
        <f>IF(A21&lt;&gt;A20, IFERROR(INDEX(SKU_Master!$C$3:$C$5, MATCH(A21, SKU_Master!$A$3:$A$5, 0)), ""), "")</f>
        <v/>
      </c>
      <c r="F21">
        <f>SUMIFS(Demand!$D$3:$D$38, Demand!$A$3:$A$38, A21, Demand!$B$3:$B$38, D21)</f>
        <v/>
      </c>
      <c r="G21">
        <f>SUMIFS(Demand!$E$3:$E$38, Demand!$A$3:$A$38, A21, Demand!$B$3:$B$38, D21)</f>
        <v/>
      </c>
      <c r="H21">
        <f>IF(D21&lt;=2, G21, MAX(F21, G21))</f>
        <v/>
      </c>
      <c r="I21">
        <f>H21</f>
        <v/>
      </c>
      <c r="J21">
        <f>K21</f>
        <v/>
      </c>
      <c r="K21">
        <f>IF(P21="L4L",   MAX(0, O21 - (L21 - I21)), IF(P21="FOQ",   IF(Q21&gt;0,      INT( (MAX(0, O21 - (L21 - I21)) + Q21 - 1) / Q21 ) * Q21,      ""),  ""))</f>
        <v/>
      </c>
      <c r="L21">
        <f>IF(A21&lt;&gt;A20, E21, M20)</f>
        <v/>
      </c>
      <c r="M21">
        <f>L21 + J21 - I21</f>
        <v/>
      </c>
      <c r="N21">
        <f>IF(J21&gt;0, J21, "")</f>
        <v/>
      </c>
      <c r="O21">
        <f>IFERROR(INDEX(SKU_Master!$D$3:$D$5, MATCH(A21, SKU_Master!$A$3:$A$5, 0)), "")</f>
        <v/>
      </c>
      <c r="P21">
        <f>IFERROR(INDEX(SKU_Master!$E$3:$E$5, MATCH(A21, SKU_Master!$A$3:$A$5, 0)), "")</f>
        <v/>
      </c>
      <c r="Q21">
        <f>IFERROR(INDEX(SKU_Master!$F$3:$F$5, MATCH(A21, SKU_Master!$A$3:$A$5, 0)), "")</f>
        <v/>
      </c>
      <c r="R21">
        <f>IFERROR(INDEX(SKU_Master!$G$3:$G$5, MATCH(A21, SKU_Master!$A$3:$A$5, 0)), "")</f>
        <v/>
      </c>
      <c r="S21">
        <f>IFERROR(INDEX(SKU_Master!$H$3:$H$5, MATCH(A21, SKU_Master!$A$3:$A$5, 0)), "")</f>
        <v/>
      </c>
      <c r="T21">
        <f>IFERROR(INDEX(SKU_Master!$I$3:$I$5, MATCH(A21, SKU_Master!$A$3:$A$5, 0)), "")</f>
        <v/>
      </c>
      <c r="U21">
        <f>IFERROR(INDEX(SKU_Master!$J$3:$J$5, MATCH(A21, SKU_Master!$A$3:$A$5, 0)), "")</f>
        <v/>
      </c>
      <c r="V21">
        <f>J21*S21</f>
        <v/>
      </c>
      <c r="W21">
        <f>J21*U21</f>
        <v/>
      </c>
    </row>
    <row r="22">
      <c r="A22" t="inlineStr">
        <is>
          <t>P-200</t>
        </is>
      </c>
      <c r="B22">
        <f>IFERROR(INDEX(SKU_Master!$B$3:$B$5, MATCH(A22, SKU_Master!$A$3:$A$5, 0)), "")</f>
        <v/>
      </c>
      <c r="C22" s="3" t="n">
        <v>45936</v>
      </c>
      <c r="D22" t="n">
        <v>8</v>
      </c>
      <c r="E22">
        <f>IF(A22&lt;&gt;A21, IFERROR(INDEX(SKU_Master!$C$3:$C$5, MATCH(A22, SKU_Master!$A$3:$A$5, 0)), ""), "")</f>
        <v/>
      </c>
      <c r="F22">
        <f>SUMIFS(Demand!$D$3:$D$38, Demand!$A$3:$A$38, A22, Demand!$B$3:$B$38, D22)</f>
        <v/>
      </c>
      <c r="G22">
        <f>SUMIFS(Demand!$E$3:$E$38, Demand!$A$3:$A$38, A22, Demand!$B$3:$B$38, D22)</f>
        <v/>
      </c>
      <c r="H22">
        <f>IF(D22&lt;=2, G22, MAX(F22, G22))</f>
        <v/>
      </c>
      <c r="I22">
        <f>H22</f>
        <v/>
      </c>
      <c r="J22">
        <f>K22</f>
        <v/>
      </c>
      <c r="K22">
        <f>IF(P22="L4L",   MAX(0, O22 - (L22 - I22)), IF(P22="FOQ",   IF(Q22&gt;0,      INT( (MAX(0, O22 - (L22 - I22)) + Q22 - 1) / Q22 ) * Q22,      ""),  ""))</f>
        <v/>
      </c>
      <c r="L22">
        <f>IF(A22&lt;&gt;A21, E22, M21)</f>
        <v/>
      </c>
      <c r="M22">
        <f>L22 + J22 - I22</f>
        <v/>
      </c>
      <c r="N22">
        <f>IF(J22&gt;0, J22, "")</f>
        <v/>
      </c>
      <c r="O22">
        <f>IFERROR(INDEX(SKU_Master!$D$3:$D$5, MATCH(A22, SKU_Master!$A$3:$A$5, 0)), "")</f>
        <v/>
      </c>
      <c r="P22">
        <f>IFERROR(INDEX(SKU_Master!$E$3:$E$5, MATCH(A22, SKU_Master!$A$3:$A$5, 0)), "")</f>
        <v/>
      </c>
      <c r="Q22">
        <f>IFERROR(INDEX(SKU_Master!$F$3:$F$5, MATCH(A22, SKU_Master!$A$3:$A$5, 0)), "")</f>
        <v/>
      </c>
      <c r="R22">
        <f>IFERROR(INDEX(SKU_Master!$G$3:$G$5, MATCH(A22, SKU_Master!$A$3:$A$5, 0)), "")</f>
        <v/>
      </c>
      <c r="S22">
        <f>IFERROR(INDEX(SKU_Master!$H$3:$H$5, MATCH(A22, SKU_Master!$A$3:$A$5, 0)), "")</f>
        <v/>
      </c>
      <c r="T22">
        <f>IFERROR(INDEX(SKU_Master!$I$3:$I$5, MATCH(A22, SKU_Master!$A$3:$A$5, 0)), "")</f>
        <v/>
      </c>
      <c r="U22">
        <f>IFERROR(INDEX(SKU_Master!$J$3:$J$5, MATCH(A22, SKU_Master!$A$3:$A$5, 0)), "")</f>
        <v/>
      </c>
      <c r="V22">
        <f>J22*S22</f>
        <v/>
      </c>
      <c r="W22">
        <f>J22*U22</f>
        <v/>
      </c>
    </row>
    <row r="23">
      <c r="A23" t="inlineStr">
        <is>
          <t>P-200</t>
        </is>
      </c>
      <c r="B23">
        <f>IFERROR(INDEX(SKU_Master!$B$3:$B$5, MATCH(A23, SKU_Master!$A$3:$A$5, 0)), "")</f>
        <v/>
      </c>
      <c r="C23" s="3" t="n">
        <v>45943</v>
      </c>
      <c r="D23" t="n">
        <v>9</v>
      </c>
      <c r="E23">
        <f>IF(A23&lt;&gt;A22, IFERROR(INDEX(SKU_Master!$C$3:$C$5, MATCH(A23, SKU_Master!$A$3:$A$5, 0)), ""), "")</f>
        <v/>
      </c>
      <c r="F23">
        <f>SUMIFS(Demand!$D$3:$D$38, Demand!$A$3:$A$38, A23, Demand!$B$3:$B$38, D23)</f>
        <v/>
      </c>
      <c r="G23">
        <f>SUMIFS(Demand!$E$3:$E$38, Demand!$A$3:$A$38, A23, Demand!$B$3:$B$38, D23)</f>
        <v/>
      </c>
      <c r="H23">
        <f>IF(D23&lt;=2, G23, MAX(F23, G23))</f>
        <v/>
      </c>
      <c r="I23">
        <f>H23</f>
        <v/>
      </c>
      <c r="J23">
        <f>K23</f>
        <v/>
      </c>
      <c r="K23">
        <f>IF(P23="L4L",   MAX(0, O23 - (L23 - I23)), IF(P23="FOQ",   IF(Q23&gt;0,      INT( (MAX(0, O23 - (L23 - I23)) + Q23 - 1) / Q23 ) * Q23,      ""),  ""))</f>
        <v/>
      </c>
      <c r="L23">
        <f>IF(A23&lt;&gt;A22, E23, M22)</f>
        <v/>
      </c>
      <c r="M23">
        <f>L23 + J23 - I23</f>
        <v/>
      </c>
      <c r="N23">
        <f>IF(J23&gt;0, J23, "")</f>
        <v/>
      </c>
      <c r="O23">
        <f>IFERROR(INDEX(SKU_Master!$D$3:$D$5, MATCH(A23, SKU_Master!$A$3:$A$5, 0)), "")</f>
        <v/>
      </c>
      <c r="P23">
        <f>IFERROR(INDEX(SKU_Master!$E$3:$E$5, MATCH(A23, SKU_Master!$A$3:$A$5, 0)), "")</f>
        <v/>
      </c>
      <c r="Q23">
        <f>IFERROR(INDEX(SKU_Master!$F$3:$F$5, MATCH(A23, SKU_Master!$A$3:$A$5, 0)), "")</f>
        <v/>
      </c>
      <c r="R23">
        <f>IFERROR(INDEX(SKU_Master!$G$3:$G$5, MATCH(A23, SKU_Master!$A$3:$A$5, 0)), "")</f>
        <v/>
      </c>
      <c r="S23">
        <f>IFERROR(INDEX(SKU_Master!$H$3:$H$5, MATCH(A23, SKU_Master!$A$3:$A$5, 0)), "")</f>
        <v/>
      </c>
      <c r="T23">
        <f>IFERROR(INDEX(SKU_Master!$I$3:$I$5, MATCH(A23, SKU_Master!$A$3:$A$5, 0)), "")</f>
        <v/>
      </c>
      <c r="U23">
        <f>IFERROR(INDEX(SKU_Master!$J$3:$J$5, MATCH(A23, SKU_Master!$A$3:$A$5, 0)), "")</f>
        <v/>
      </c>
      <c r="V23">
        <f>J23*S23</f>
        <v/>
      </c>
      <c r="W23">
        <f>J23*U23</f>
        <v/>
      </c>
    </row>
    <row r="24">
      <c r="A24" t="inlineStr">
        <is>
          <t>P-200</t>
        </is>
      </c>
      <c r="B24">
        <f>IFERROR(INDEX(SKU_Master!$B$3:$B$5, MATCH(A24, SKU_Master!$A$3:$A$5, 0)), "")</f>
        <v/>
      </c>
      <c r="C24" s="3" t="n">
        <v>45950</v>
      </c>
      <c r="D24" t="n">
        <v>10</v>
      </c>
      <c r="E24">
        <f>IF(A24&lt;&gt;A23, IFERROR(INDEX(SKU_Master!$C$3:$C$5, MATCH(A24, SKU_Master!$A$3:$A$5, 0)), ""), "")</f>
        <v/>
      </c>
      <c r="F24">
        <f>SUMIFS(Demand!$D$3:$D$38, Demand!$A$3:$A$38, A24, Demand!$B$3:$B$38, D24)</f>
        <v/>
      </c>
      <c r="G24">
        <f>SUMIFS(Demand!$E$3:$E$38, Demand!$A$3:$A$38, A24, Demand!$B$3:$B$38, D24)</f>
        <v/>
      </c>
      <c r="H24">
        <f>IF(D24&lt;=2, G24, MAX(F24, G24))</f>
        <v/>
      </c>
      <c r="I24">
        <f>H24</f>
        <v/>
      </c>
      <c r="J24">
        <f>K24</f>
        <v/>
      </c>
      <c r="K24">
        <f>IF(P24="L4L",   MAX(0, O24 - (L24 - I24)), IF(P24="FOQ",   IF(Q24&gt;0,      INT( (MAX(0, O24 - (L24 - I24)) + Q24 - 1) / Q24 ) * Q24,      ""),  ""))</f>
        <v/>
      </c>
      <c r="L24">
        <f>IF(A24&lt;&gt;A23, E24, M23)</f>
        <v/>
      </c>
      <c r="M24">
        <f>L24 + J24 - I24</f>
        <v/>
      </c>
      <c r="N24">
        <f>IF(J24&gt;0, J24, "")</f>
        <v/>
      </c>
      <c r="O24">
        <f>IFERROR(INDEX(SKU_Master!$D$3:$D$5, MATCH(A24, SKU_Master!$A$3:$A$5, 0)), "")</f>
        <v/>
      </c>
      <c r="P24">
        <f>IFERROR(INDEX(SKU_Master!$E$3:$E$5, MATCH(A24, SKU_Master!$A$3:$A$5, 0)), "")</f>
        <v/>
      </c>
      <c r="Q24">
        <f>IFERROR(INDEX(SKU_Master!$F$3:$F$5, MATCH(A24, SKU_Master!$A$3:$A$5, 0)), "")</f>
        <v/>
      </c>
      <c r="R24">
        <f>IFERROR(INDEX(SKU_Master!$G$3:$G$5, MATCH(A24, SKU_Master!$A$3:$A$5, 0)), "")</f>
        <v/>
      </c>
      <c r="S24">
        <f>IFERROR(INDEX(SKU_Master!$H$3:$H$5, MATCH(A24, SKU_Master!$A$3:$A$5, 0)), "")</f>
        <v/>
      </c>
      <c r="T24">
        <f>IFERROR(INDEX(SKU_Master!$I$3:$I$5, MATCH(A24, SKU_Master!$A$3:$A$5, 0)), "")</f>
        <v/>
      </c>
      <c r="U24">
        <f>IFERROR(INDEX(SKU_Master!$J$3:$J$5, MATCH(A24, SKU_Master!$A$3:$A$5, 0)), "")</f>
        <v/>
      </c>
      <c r="V24">
        <f>J24*S24</f>
        <v/>
      </c>
      <c r="W24">
        <f>J24*U24</f>
        <v/>
      </c>
    </row>
    <row r="25">
      <c r="A25" t="inlineStr">
        <is>
          <t>P-200</t>
        </is>
      </c>
      <c r="B25">
        <f>IFERROR(INDEX(SKU_Master!$B$3:$B$5, MATCH(A25, SKU_Master!$A$3:$A$5, 0)), "")</f>
        <v/>
      </c>
      <c r="C25" s="3" t="n">
        <v>45957</v>
      </c>
      <c r="D25" t="n">
        <v>11</v>
      </c>
      <c r="E25">
        <f>IF(A25&lt;&gt;A24, IFERROR(INDEX(SKU_Master!$C$3:$C$5, MATCH(A25, SKU_Master!$A$3:$A$5, 0)), ""), "")</f>
        <v/>
      </c>
      <c r="F25">
        <f>SUMIFS(Demand!$D$3:$D$38, Demand!$A$3:$A$38, A25, Demand!$B$3:$B$38, D25)</f>
        <v/>
      </c>
      <c r="G25">
        <f>SUMIFS(Demand!$E$3:$E$38, Demand!$A$3:$A$38, A25, Demand!$B$3:$B$38, D25)</f>
        <v/>
      </c>
      <c r="H25">
        <f>IF(D25&lt;=2, G25, MAX(F25, G25))</f>
        <v/>
      </c>
      <c r="I25">
        <f>H25</f>
        <v/>
      </c>
      <c r="J25">
        <f>K25</f>
        <v/>
      </c>
      <c r="K25">
        <f>IF(P25="L4L",   MAX(0, O25 - (L25 - I25)), IF(P25="FOQ",   IF(Q25&gt;0,      INT( (MAX(0, O25 - (L25 - I25)) + Q25 - 1) / Q25 ) * Q25,      ""),  ""))</f>
        <v/>
      </c>
      <c r="L25">
        <f>IF(A25&lt;&gt;A24, E25, M24)</f>
        <v/>
      </c>
      <c r="M25">
        <f>L25 + J25 - I25</f>
        <v/>
      </c>
      <c r="N25">
        <f>IF(J25&gt;0, J25, "")</f>
        <v/>
      </c>
      <c r="O25">
        <f>IFERROR(INDEX(SKU_Master!$D$3:$D$5, MATCH(A25, SKU_Master!$A$3:$A$5, 0)), "")</f>
        <v/>
      </c>
      <c r="P25">
        <f>IFERROR(INDEX(SKU_Master!$E$3:$E$5, MATCH(A25, SKU_Master!$A$3:$A$5, 0)), "")</f>
        <v/>
      </c>
      <c r="Q25">
        <f>IFERROR(INDEX(SKU_Master!$F$3:$F$5, MATCH(A25, SKU_Master!$A$3:$A$5, 0)), "")</f>
        <v/>
      </c>
      <c r="R25">
        <f>IFERROR(INDEX(SKU_Master!$G$3:$G$5, MATCH(A25, SKU_Master!$A$3:$A$5, 0)), "")</f>
        <v/>
      </c>
      <c r="S25">
        <f>IFERROR(INDEX(SKU_Master!$H$3:$H$5, MATCH(A25, SKU_Master!$A$3:$A$5, 0)), "")</f>
        <v/>
      </c>
      <c r="T25">
        <f>IFERROR(INDEX(SKU_Master!$I$3:$I$5, MATCH(A25, SKU_Master!$A$3:$A$5, 0)), "")</f>
        <v/>
      </c>
      <c r="U25">
        <f>IFERROR(INDEX(SKU_Master!$J$3:$J$5, MATCH(A25, SKU_Master!$A$3:$A$5, 0)), "")</f>
        <v/>
      </c>
      <c r="V25">
        <f>J25*S25</f>
        <v/>
      </c>
      <c r="W25">
        <f>J25*U25</f>
        <v/>
      </c>
    </row>
    <row r="26">
      <c r="A26" t="inlineStr">
        <is>
          <t>P-200</t>
        </is>
      </c>
      <c r="B26">
        <f>IFERROR(INDEX(SKU_Master!$B$3:$B$5, MATCH(A26, SKU_Master!$A$3:$A$5, 0)), "")</f>
        <v/>
      </c>
      <c r="C26" s="3" t="n">
        <v>45964</v>
      </c>
      <c r="D26" t="n">
        <v>12</v>
      </c>
      <c r="E26">
        <f>IF(A26&lt;&gt;A25, IFERROR(INDEX(SKU_Master!$C$3:$C$5, MATCH(A26, SKU_Master!$A$3:$A$5, 0)), ""), "")</f>
        <v/>
      </c>
      <c r="F26">
        <f>SUMIFS(Demand!$D$3:$D$38, Demand!$A$3:$A$38, A26, Demand!$B$3:$B$38, D26)</f>
        <v/>
      </c>
      <c r="G26">
        <f>SUMIFS(Demand!$E$3:$E$38, Demand!$A$3:$A$38, A26, Demand!$B$3:$B$38, D26)</f>
        <v/>
      </c>
      <c r="H26">
        <f>IF(D26&lt;=2, G26, MAX(F26, G26))</f>
        <v/>
      </c>
      <c r="I26">
        <f>H26</f>
        <v/>
      </c>
      <c r="J26">
        <f>K26</f>
        <v/>
      </c>
      <c r="K26">
        <f>IF(P26="L4L",   MAX(0, O26 - (L26 - I26)), IF(P26="FOQ",   IF(Q26&gt;0,      INT( (MAX(0, O26 - (L26 - I26)) + Q26 - 1) / Q26 ) * Q26,      ""),  ""))</f>
        <v/>
      </c>
      <c r="L26">
        <f>IF(A26&lt;&gt;A25, E26, M25)</f>
        <v/>
      </c>
      <c r="M26">
        <f>L26 + J26 - I26</f>
        <v/>
      </c>
      <c r="N26">
        <f>IF(J26&gt;0, J26, "")</f>
        <v/>
      </c>
      <c r="O26">
        <f>IFERROR(INDEX(SKU_Master!$D$3:$D$5, MATCH(A26, SKU_Master!$A$3:$A$5, 0)), "")</f>
        <v/>
      </c>
      <c r="P26">
        <f>IFERROR(INDEX(SKU_Master!$E$3:$E$5, MATCH(A26, SKU_Master!$A$3:$A$5, 0)), "")</f>
        <v/>
      </c>
      <c r="Q26">
        <f>IFERROR(INDEX(SKU_Master!$F$3:$F$5, MATCH(A26, SKU_Master!$A$3:$A$5, 0)), "")</f>
        <v/>
      </c>
      <c r="R26">
        <f>IFERROR(INDEX(SKU_Master!$G$3:$G$5, MATCH(A26, SKU_Master!$A$3:$A$5, 0)), "")</f>
        <v/>
      </c>
      <c r="S26">
        <f>IFERROR(INDEX(SKU_Master!$H$3:$H$5, MATCH(A26, SKU_Master!$A$3:$A$5, 0)), "")</f>
        <v/>
      </c>
      <c r="T26">
        <f>IFERROR(INDEX(SKU_Master!$I$3:$I$5, MATCH(A26, SKU_Master!$A$3:$A$5, 0)), "")</f>
        <v/>
      </c>
      <c r="U26">
        <f>IFERROR(INDEX(SKU_Master!$J$3:$J$5, MATCH(A26, SKU_Master!$A$3:$A$5, 0)), "")</f>
        <v/>
      </c>
      <c r="V26">
        <f>J26*S26</f>
        <v/>
      </c>
      <c r="W26">
        <f>J26*U26</f>
        <v/>
      </c>
    </row>
    <row r="27">
      <c r="A27" t="inlineStr">
        <is>
          <t>P-300</t>
        </is>
      </c>
      <c r="B27">
        <f>IFERROR(INDEX(SKU_Master!$B$3:$B$5, MATCH(A27, SKU_Master!$A$3:$A$5, 0)), "")</f>
        <v/>
      </c>
      <c r="C27" s="3" t="n">
        <v>45887</v>
      </c>
      <c r="D27" t="n">
        <v>1</v>
      </c>
      <c r="E27">
        <f>IF(A27&lt;&gt;A26, IFERROR(INDEX(SKU_Master!$C$3:$C$5, MATCH(A27, SKU_Master!$A$3:$A$5, 0)), ""), "")</f>
        <v/>
      </c>
      <c r="F27">
        <f>SUMIFS(Demand!$D$3:$D$38, Demand!$A$3:$A$38, A27, Demand!$B$3:$B$38, D27)</f>
        <v/>
      </c>
      <c r="G27">
        <f>SUMIFS(Demand!$E$3:$E$38, Demand!$A$3:$A$38, A27, Demand!$B$3:$B$38, D27)</f>
        <v/>
      </c>
      <c r="H27">
        <f>IF(D27&lt;=2, G27, MAX(F27, G27))</f>
        <v/>
      </c>
      <c r="I27">
        <f>H27</f>
        <v/>
      </c>
      <c r="J27">
        <f>K27</f>
        <v/>
      </c>
      <c r="K27">
        <f>IF(P27="L4L",   MAX(0, O27 - (L27 - I27)), IF(P27="FOQ",   IF(Q27&gt;0,      INT( (MAX(0, O27 - (L27 - I27)) + Q27 - 1) / Q27 ) * Q27,      ""),  ""))</f>
        <v/>
      </c>
      <c r="L27">
        <f>IF(A27&lt;&gt;A26, E27, M26)</f>
        <v/>
      </c>
      <c r="M27">
        <f>L27 + J27 - I27</f>
        <v/>
      </c>
      <c r="N27">
        <f>IF(J27&gt;0, J27, "")</f>
        <v/>
      </c>
      <c r="O27">
        <f>IFERROR(INDEX(SKU_Master!$D$3:$D$5, MATCH(A27, SKU_Master!$A$3:$A$5, 0)), "")</f>
        <v/>
      </c>
      <c r="P27">
        <f>IFERROR(INDEX(SKU_Master!$E$3:$E$5, MATCH(A27, SKU_Master!$A$3:$A$5, 0)), "")</f>
        <v/>
      </c>
      <c r="Q27">
        <f>IFERROR(INDEX(SKU_Master!$F$3:$F$5, MATCH(A27, SKU_Master!$A$3:$A$5, 0)), "")</f>
        <v/>
      </c>
      <c r="R27">
        <f>IFERROR(INDEX(SKU_Master!$G$3:$G$5, MATCH(A27, SKU_Master!$A$3:$A$5, 0)), "")</f>
        <v/>
      </c>
      <c r="S27">
        <f>IFERROR(INDEX(SKU_Master!$H$3:$H$5, MATCH(A27, SKU_Master!$A$3:$A$5, 0)), "")</f>
        <v/>
      </c>
      <c r="T27">
        <f>IFERROR(INDEX(SKU_Master!$I$3:$I$5, MATCH(A27, SKU_Master!$A$3:$A$5, 0)), "")</f>
        <v/>
      </c>
      <c r="U27">
        <f>IFERROR(INDEX(SKU_Master!$J$3:$J$5, MATCH(A27, SKU_Master!$A$3:$A$5, 0)), "")</f>
        <v/>
      </c>
      <c r="V27">
        <f>J27*S27</f>
        <v/>
      </c>
      <c r="W27">
        <f>J27*U27</f>
        <v/>
      </c>
    </row>
    <row r="28">
      <c r="A28" t="inlineStr">
        <is>
          <t>P-300</t>
        </is>
      </c>
      <c r="B28">
        <f>IFERROR(INDEX(SKU_Master!$B$3:$B$5, MATCH(A28, SKU_Master!$A$3:$A$5, 0)), "")</f>
        <v/>
      </c>
      <c r="C28" s="3" t="n">
        <v>45894</v>
      </c>
      <c r="D28" t="n">
        <v>2</v>
      </c>
      <c r="E28">
        <f>IF(A28&lt;&gt;A27, IFERROR(INDEX(SKU_Master!$C$3:$C$5, MATCH(A28, SKU_Master!$A$3:$A$5, 0)), ""), "")</f>
        <v/>
      </c>
      <c r="F28">
        <f>SUMIFS(Demand!$D$3:$D$38, Demand!$A$3:$A$38, A28, Demand!$B$3:$B$38, D28)</f>
        <v/>
      </c>
      <c r="G28">
        <f>SUMIFS(Demand!$E$3:$E$38, Demand!$A$3:$A$38, A28, Demand!$B$3:$B$38, D28)</f>
        <v/>
      </c>
      <c r="H28">
        <f>IF(D28&lt;=2, G28, MAX(F28, G28))</f>
        <v/>
      </c>
      <c r="I28">
        <f>H28</f>
        <v/>
      </c>
      <c r="J28">
        <f>K28</f>
        <v/>
      </c>
      <c r="K28">
        <f>IF(P28="L4L",   MAX(0, O28 - (L28 - I28)), IF(P28="FOQ",   IF(Q28&gt;0,      INT( (MAX(0, O28 - (L28 - I28)) + Q28 - 1) / Q28 ) * Q28,      ""),  ""))</f>
        <v/>
      </c>
      <c r="L28">
        <f>IF(A28&lt;&gt;A27, E28, M27)</f>
        <v/>
      </c>
      <c r="M28">
        <f>L28 + J28 - I28</f>
        <v/>
      </c>
      <c r="N28">
        <f>IF(J28&gt;0, J28, "")</f>
        <v/>
      </c>
      <c r="O28">
        <f>IFERROR(INDEX(SKU_Master!$D$3:$D$5, MATCH(A28, SKU_Master!$A$3:$A$5, 0)), "")</f>
        <v/>
      </c>
      <c r="P28">
        <f>IFERROR(INDEX(SKU_Master!$E$3:$E$5, MATCH(A28, SKU_Master!$A$3:$A$5, 0)), "")</f>
        <v/>
      </c>
      <c r="Q28">
        <f>IFERROR(INDEX(SKU_Master!$F$3:$F$5, MATCH(A28, SKU_Master!$A$3:$A$5, 0)), "")</f>
        <v/>
      </c>
      <c r="R28">
        <f>IFERROR(INDEX(SKU_Master!$G$3:$G$5, MATCH(A28, SKU_Master!$A$3:$A$5, 0)), "")</f>
        <v/>
      </c>
      <c r="S28">
        <f>IFERROR(INDEX(SKU_Master!$H$3:$H$5, MATCH(A28, SKU_Master!$A$3:$A$5, 0)), "")</f>
        <v/>
      </c>
      <c r="T28">
        <f>IFERROR(INDEX(SKU_Master!$I$3:$I$5, MATCH(A28, SKU_Master!$A$3:$A$5, 0)), "")</f>
        <v/>
      </c>
      <c r="U28">
        <f>IFERROR(INDEX(SKU_Master!$J$3:$J$5, MATCH(A28, SKU_Master!$A$3:$A$5, 0)), "")</f>
        <v/>
      </c>
      <c r="V28">
        <f>J28*S28</f>
        <v/>
      </c>
      <c r="W28">
        <f>J28*U28</f>
        <v/>
      </c>
    </row>
    <row r="29">
      <c r="A29" t="inlineStr">
        <is>
          <t>P-300</t>
        </is>
      </c>
      <c r="B29">
        <f>IFERROR(INDEX(SKU_Master!$B$3:$B$5, MATCH(A29, SKU_Master!$A$3:$A$5, 0)), "")</f>
        <v/>
      </c>
      <c r="C29" s="3" t="n">
        <v>45901</v>
      </c>
      <c r="D29" t="n">
        <v>3</v>
      </c>
      <c r="E29">
        <f>IF(A29&lt;&gt;A28, IFERROR(INDEX(SKU_Master!$C$3:$C$5, MATCH(A29, SKU_Master!$A$3:$A$5, 0)), ""), "")</f>
        <v/>
      </c>
      <c r="F29">
        <f>SUMIFS(Demand!$D$3:$D$38, Demand!$A$3:$A$38, A29, Demand!$B$3:$B$38, D29)</f>
        <v/>
      </c>
      <c r="G29">
        <f>SUMIFS(Demand!$E$3:$E$38, Demand!$A$3:$A$38, A29, Demand!$B$3:$B$38, D29)</f>
        <v/>
      </c>
      <c r="H29">
        <f>IF(D29&lt;=2, G29, MAX(F29, G29))</f>
        <v/>
      </c>
      <c r="I29">
        <f>H29</f>
        <v/>
      </c>
      <c r="J29">
        <f>K29</f>
        <v/>
      </c>
      <c r="K29">
        <f>IF(P29="L4L",   MAX(0, O29 - (L29 - I29)), IF(P29="FOQ",   IF(Q29&gt;0,      INT( (MAX(0, O29 - (L29 - I29)) + Q29 - 1) / Q29 ) * Q29,      ""),  ""))</f>
        <v/>
      </c>
      <c r="L29">
        <f>IF(A29&lt;&gt;A28, E29, M28)</f>
        <v/>
      </c>
      <c r="M29">
        <f>L29 + J29 - I29</f>
        <v/>
      </c>
      <c r="N29">
        <f>IF(J29&gt;0, J29, "")</f>
        <v/>
      </c>
      <c r="O29">
        <f>IFERROR(INDEX(SKU_Master!$D$3:$D$5, MATCH(A29, SKU_Master!$A$3:$A$5, 0)), "")</f>
        <v/>
      </c>
      <c r="P29">
        <f>IFERROR(INDEX(SKU_Master!$E$3:$E$5, MATCH(A29, SKU_Master!$A$3:$A$5, 0)), "")</f>
        <v/>
      </c>
      <c r="Q29">
        <f>IFERROR(INDEX(SKU_Master!$F$3:$F$5, MATCH(A29, SKU_Master!$A$3:$A$5, 0)), "")</f>
        <v/>
      </c>
      <c r="R29">
        <f>IFERROR(INDEX(SKU_Master!$G$3:$G$5, MATCH(A29, SKU_Master!$A$3:$A$5, 0)), "")</f>
        <v/>
      </c>
      <c r="S29">
        <f>IFERROR(INDEX(SKU_Master!$H$3:$H$5, MATCH(A29, SKU_Master!$A$3:$A$5, 0)), "")</f>
        <v/>
      </c>
      <c r="T29">
        <f>IFERROR(INDEX(SKU_Master!$I$3:$I$5, MATCH(A29, SKU_Master!$A$3:$A$5, 0)), "")</f>
        <v/>
      </c>
      <c r="U29">
        <f>IFERROR(INDEX(SKU_Master!$J$3:$J$5, MATCH(A29, SKU_Master!$A$3:$A$5, 0)), "")</f>
        <v/>
      </c>
      <c r="V29">
        <f>J29*S29</f>
        <v/>
      </c>
      <c r="W29">
        <f>J29*U29</f>
        <v/>
      </c>
    </row>
    <row r="30">
      <c r="A30" t="inlineStr">
        <is>
          <t>P-300</t>
        </is>
      </c>
      <c r="B30">
        <f>IFERROR(INDEX(SKU_Master!$B$3:$B$5, MATCH(A30, SKU_Master!$A$3:$A$5, 0)), "")</f>
        <v/>
      </c>
      <c r="C30" s="3" t="n">
        <v>45908</v>
      </c>
      <c r="D30" t="n">
        <v>4</v>
      </c>
      <c r="E30">
        <f>IF(A30&lt;&gt;A29, IFERROR(INDEX(SKU_Master!$C$3:$C$5, MATCH(A30, SKU_Master!$A$3:$A$5, 0)), ""), "")</f>
        <v/>
      </c>
      <c r="F30">
        <f>SUMIFS(Demand!$D$3:$D$38, Demand!$A$3:$A$38, A30, Demand!$B$3:$B$38, D30)</f>
        <v/>
      </c>
      <c r="G30">
        <f>SUMIFS(Demand!$E$3:$E$38, Demand!$A$3:$A$38, A30, Demand!$B$3:$B$38, D30)</f>
        <v/>
      </c>
      <c r="H30">
        <f>IF(D30&lt;=2, G30, MAX(F30, G30))</f>
        <v/>
      </c>
      <c r="I30">
        <f>H30</f>
        <v/>
      </c>
      <c r="J30">
        <f>K30</f>
        <v/>
      </c>
      <c r="K30">
        <f>IF(P30="L4L",   MAX(0, O30 - (L30 - I30)), IF(P30="FOQ",   IF(Q30&gt;0,      INT( (MAX(0, O30 - (L30 - I30)) + Q30 - 1) / Q30 ) * Q30,      ""),  ""))</f>
        <v/>
      </c>
      <c r="L30">
        <f>IF(A30&lt;&gt;A29, E30, M29)</f>
        <v/>
      </c>
      <c r="M30">
        <f>L30 + J30 - I30</f>
        <v/>
      </c>
      <c r="N30">
        <f>IF(J30&gt;0, J30, "")</f>
        <v/>
      </c>
      <c r="O30">
        <f>IFERROR(INDEX(SKU_Master!$D$3:$D$5, MATCH(A30, SKU_Master!$A$3:$A$5, 0)), "")</f>
        <v/>
      </c>
      <c r="P30">
        <f>IFERROR(INDEX(SKU_Master!$E$3:$E$5, MATCH(A30, SKU_Master!$A$3:$A$5, 0)), "")</f>
        <v/>
      </c>
      <c r="Q30">
        <f>IFERROR(INDEX(SKU_Master!$F$3:$F$5, MATCH(A30, SKU_Master!$A$3:$A$5, 0)), "")</f>
        <v/>
      </c>
      <c r="R30">
        <f>IFERROR(INDEX(SKU_Master!$G$3:$G$5, MATCH(A30, SKU_Master!$A$3:$A$5, 0)), "")</f>
        <v/>
      </c>
      <c r="S30">
        <f>IFERROR(INDEX(SKU_Master!$H$3:$H$5, MATCH(A30, SKU_Master!$A$3:$A$5, 0)), "")</f>
        <v/>
      </c>
      <c r="T30">
        <f>IFERROR(INDEX(SKU_Master!$I$3:$I$5, MATCH(A30, SKU_Master!$A$3:$A$5, 0)), "")</f>
        <v/>
      </c>
      <c r="U30">
        <f>IFERROR(INDEX(SKU_Master!$J$3:$J$5, MATCH(A30, SKU_Master!$A$3:$A$5, 0)), "")</f>
        <v/>
      </c>
      <c r="V30">
        <f>J30*S30</f>
        <v/>
      </c>
      <c r="W30">
        <f>J30*U30</f>
        <v/>
      </c>
    </row>
    <row r="31">
      <c r="A31" t="inlineStr">
        <is>
          <t>P-300</t>
        </is>
      </c>
      <c r="B31">
        <f>IFERROR(INDEX(SKU_Master!$B$3:$B$5, MATCH(A31, SKU_Master!$A$3:$A$5, 0)), "")</f>
        <v/>
      </c>
      <c r="C31" s="3" t="n">
        <v>45915</v>
      </c>
      <c r="D31" t="n">
        <v>5</v>
      </c>
      <c r="E31">
        <f>IF(A31&lt;&gt;A30, IFERROR(INDEX(SKU_Master!$C$3:$C$5, MATCH(A31, SKU_Master!$A$3:$A$5, 0)), ""), "")</f>
        <v/>
      </c>
      <c r="F31">
        <f>SUMIFS(Demand!$D$3:$D$38, Demand!$A$3:$A$38, A31, Demand!$B$3:$B$38, D31)</f>
        <v/>
      </c>
      <c r="G31">
        <f>SUMIFS(Demand!$E$3:$E$38, Demand!$A$3:$A$38, A31, Demand!$B$3:$B$38, D31)</f>
        <v/>
      </c>
      <c r="H31">
        <f>IF(D31&lt;=2, G31, MAX(F31, G31))</f>
        <v/>
      </c>
      <c r="I31">
        <f>H31</f>
        <v/>
      </c>
      <c r="J31">
        <f>K31</f>
        <v/>
      </c>
      <c r="K31">
        <f>IF(P31="L4L",   MAX(0, O31 - (L31 - I31)), IF(P31="FOQ",   IF(Q31&gt;0,      INT( (MAX(0, O31 - (L31 - I31)) + Q31 - 1) / Q31 ) * Q31,      ""),  ""))</f>
        <v/>
      </c>
      <c r="L31">
        <f>IF(A31&lt;&gt;A30, E31, M30)</f>
        <v/>
      </c>
      <c r="M31">
        <f>L31 + J31 - I31</f>
        <v/>
      </c>
      <c r="N31">
        <f>IF(J31&gt;0, J31, "")</f>
        <v/>
      </c>
      <c r="O31">
        <f>IFERROR(INDEX(SKU_Master!$D$3:$D$5, MATCH(A31, SKU_Master!$A$3:$A$5, 0)), "")</f>
        <v/>
      </c>
      <c r="P31">
        <f>IFERROR(INDEX(SKU_Master!$E$3:$E$5, MATCH(A31, SKU_Master!$A$3:$A$5, 0)), "")</f>
        <v/>
      </c>
      <c r="Q31">
        <f>IFERROR(INDEX(SKU_Master!$F$3:$F$5, MATCH(A31, SKU_Master!$A$3:$A$5, 0)), "")</f>
        <v/>
      </c>
      <c r="R31">
        <f>IFERROR(INDEX(SKU_Master!$G$3:$G$5, MATCH(A31, SKU_Master!$A$3:$A$5, 0)), "")</f>
        <v/>
      </c>
      <c r="S31">
        <f>IFERROR(INDEX(SKU_Master!$H$3:$H$5, MATCH(A31, SKU_Master!$A$3:$A$5, 0)), "")</f>
        <v/>
      </c>
      <c r="T31">
        <f>IFERROR(INDEX(SKU_Master!$I$3:$I$5, MATCH(A31, SKU_Master!$A$3:$A$5, 0)), "")</f>
        <v/>
      </c>
      <c r="U31">
        <f>IFERROR(INDEX(SKU_Master!$J$3:$J$5, MATCH(A31, SKU_Master!$A$3:$A$5, 0)), "")</f>
        <v/>
      </c>
      <c r="V31">
        <f>J31*S31</f>
        <v/>
      </c>
      <c r="W31">
        <f>J31*U31</f>
        <v/>
      </c>
    </row>
    <row r="32">
      <c r="A32" t="inlineStr">
        <is>
          <t>P-300</t>
        </is>
      </c>
      <c r="B32">
        <f>IFERROR(INDEX(SKU_Master!$B$3:$B$5, MATCH(A32, SKU_Master!$A$3:$A$5, 0)), "")</f>
        <v/>
      </c>
      <c r="C32" s="3" t="n">
        <v>45922</v>
      </c>
      <c r="D32" t="n">
        <v>6</v>
      </c>
      <c r="E32">
        <f>IF(A32&lt;&gt;A31, IFERROR(INDEX(SKU_Master!$C$3:$C$5, MATCH(A32, SKU_Master!$A$3:$A$5, 0)), ""), "")</f>
        <v/>
      </c>
      <c r="F32">
        <f>SUMIFS(Demand!$D$3:$D$38, Demand!$A$3:$A$38, A32, Demand!$B$3:$B$38, D32)</f>
        <v/>
      </c>
      <c r="G32">
        <f>SUMIFS(Demand!$E$3:$E$38, Demand!$A$3:$A$38, A32, Demand!$B$3:$B$38, D32)</f>
        <v/>
      </c>
      <c r="H32">
        <f>IF(D32&lt;=2, G32, MAX(F32, G32))</f>
        <v/>
      </c>
      <c r="I32">
        <f>H32</f>
        <v/>
      </c>
      <c r="J32">
        <f>K32</f>
        <v/>
      </c>
      <c r="K32">
        <f>IF(P32="L4L",   MAX(0, O32 - (L32 - I32)), IF(P32="FOQ",   IF(Q32&gt;0,      INT( (MAX(0, O32 - (L32 - I32)) + Q32 - 1) / Q32 ) * Q32,      ""),  ""))</f>
        <v/>
      </c>
      <c r="L32">
        <f>IF(A32&lt;&gt;A31, E32, M31)</f>
        <v/>
      </c>
      <c r="M32">
        <f>L32 + J32 - I32</f>
        <v/>
      </c>
      <c r="N32">
        <f>IF(J32&gt;0, J32, "")</f>
        <v/>
      </c>
      <c r="O32">
        <f>IFERROR(INDEX(SKU_Master!$D$3:$D$5, MATCH(A32, SKU_Master!$A$3:$A$5, 0)), "")</f>
        <v/>
      </c>
      <c r="P32">
        <f>IFERROR(INDEX(SKU_Master!$E$3:$E$5, MATCH(A32, SKU_Master!$A$3:$A$5, 0)), "")</f>
        <v/>
      </c>
      <c r="Q32">
        <f>IFERROR(INDEX(SKU_Master!$F$3:$F$5, MATCH(A32, SKU_Master!$A$3:$A$5, 0)), "")</f>
        <v/>
      </c>
      <c r="R32">
        <f>IFERROR(INDEX(SKU_Master!$G$3:$G$5, MATCH(A32, SKU_Master!$A$3:$A$5, 0)), "")</f>
        <v/>
      </c>
      <c r="S32">
        <f>IFERROR(INDEX(SKU_Master!$H$3:$H$5, MATCH(A32, SKU_Master!$A$3:$A$5, 0)), "")</f>
        <v/>
      </c>
      <c r="T32">
        <f>IFERROR(INDEX(SKU_Master!$I$3:$I$5, MATCH(A32, SKU_Master!$A$3:$A$5, 0)), "")</f>
        <v/>
      </c>
      <c r="U32">
        <f>IFERROR(INDEX(SKU_Master!$J$3:$J$5, MATCH(A32, SKU_Master!$A$3:$A$5, 0)), "")</f>
        <v/>
      </c>
      <c r="V32">
        <f>J32*S32</f>
        <v/>
      </c>
      <c r="W32">
        <f>J32*U32</f>
        <v/>
      </c>
    </row>
    <row r="33">
      <c r="A33" t="inlineStr">
        <is>
          <t>P-300</t>
        </is>
      </c>
      <c r="B33">
        <f>IFERROR(INDEX(SKU_Master!$B$3:$B$5, MATCH(A33, SKU_Master!$A$3:$A$5, 0)), "")</f>
        <v/>
      </c>
      <c r="C33" s="3" t="n">
        <v>45929</v>
      </c>
      <c r="D33" t="n">
        <v>7</v>
      </c>
      <c r="E33">
        <f>IF(A33&lt;&gt;A32, IFERROR(INDEX(SKU_Master!$C$3:$C$5, MATCH(A33, SKU_Master!$A$3:$A$5, 0)), ""), "")</f>
        <v/>
      </c>
      <c r="F33">
        <f>SUMIFS(Demand!$D$3:$D$38, Demand!$A$3:$A$38, A33, Demand!$B$3:$B$38, D33)</f>
        <v/>
      </c>
      <c r="G33">
        <f>SUMIFS(Demand!$E$3:$E$38, Demand!$A$3:$A$38, A33, Demand!$B$3:$B$38, D33)</f>
        <v/>
      </c>
      <c r="H33">
        <f>IF(D33&lt;=2, G33, MAX(F33, G33))</f>
        <v/>
      </c>
      <c r="I33">
        <f>H33</f>
        <v/>
      </c>
      <c r="J33">
        <f>K33</f>
        <v/>
      </c>
      <c r="K33">
        <f>IF(P33="L4L",   MAX(0, O33 - (L33 - I33)), IF(P33="FOQ",   IF(Q33&gt;0,      INT( (MAX(0, O33 - (L33 - I33)) + Q33 - 1) / Q33 ) * Q33,      ""),  ""))</f>
        <v/>
      </c>
      <c r="L33">
        <f>IF(A33&lt;&gt;A32, E33, M32)</f>
        <v/>
      </c>
      <c r="M33">
        <f>L33 + J33 - I33</f>
        <v/>
      </c>
      <c r="N33">
        <f>IF(J33&gt;0, J33, "")</f>
        <v/>
      </c>
      <c r="O33">
        <f>IFERROR(INDEX(SKU_Master!$D$3:$D$5, MATCH(A33, SKU_Master!$A$3:$A$5, 0)), "")</f>
        <v/>
      </c>
      <c r="P33">
        <f>IFERROR(INDEX(SKU_Master!$E$3:$E$5, MATCH(A33, SKU_Master!$A$3:$A$5, 0)), "")</f>
        <v/>
      </c>
      <c r="Q33">
        <f>IFERROR(INDEX(SKU_Master!$F$3:$F$5, MATCH(A33, SKU_Master!$A$3:$A$5, 0)), "")</f>
        <v/>
      </c>
      <c r="R33">
        <f>IFERROR(INDEX(SKU_Master!$G$3:$G$5, MATCH(A33, SKU_Master!$A$3:$A$5, 0)), "")</f>
        <v/>
      </c>
      <c r="S33">
        <f>IFERROR(INDEX(SKU_Master!$H$3:$H$5, MATCH(A33, SKU_Master!$A$3:$A$5, 0)), "")</f>
        <v/>
      </c>
      <c r="T33">
        <f>IFERROR(INDEX(SKU_Master!$I$3:$I$5, MATCH(A33, SKU_Master!$A$3:$A$5, 0)), "")</f>
        <v/>
      </c>
      <c r="U33">
        <f>IFERROR(INDEX(SKU_Master!$J$3:$J$5, MATCH(A33, SKU_Master!$A$3:$A$5, 0)), "")</f>
        <v/>
      </c>
      <c r="V33">
        <f>J33*S33</f>
        <v/>
      </c>
      <c r="W33">
        <f>J33*U33</f>
        <v/>
      </c>
    </row>
    <row r="34">
      <c r="A34" t="inlineStr">
        <is>
          <t>P-300</t>
        </is>
      </c>
      <c r="B34">
        <f>IFERROR(INDEX(SKU_Master!$B$3:$B$5, MATCH(A34, SKU_Master!$A$3:$A$5, 0)), "")</f>
        <v/>
      </c>
      <c r="C34" s="3" t="n">
        <v>45936</v>
      </c>
      <c r="D34" t="n">
        <v>8</v>
      </c>
      <c r="E34">
        <f>IF(A34&lt;&gt;A33, IFERROR(INDEX(SKU_Master!$C$3:$C$5, MATCH(A34, SKU_Master!$A$3:$A$5, 0)), ""), "")</f>
        <v/>
      </c>
      <c r="F34">
        <f>SUMIFS(Demand!$D$3:$D$38, Demand!$A$3:$A$38, A34, Demand!$B$3:$B$38, D34)</f>
        <v/>
      </c>
      <c r="G34">
        <f>SUMIFS(Demand!$E$3:$E$38, Demand!$A$3:$A$38, A34, Demand!$B$3:$B$38, D34)</f>
        <v/>
      </c>
      <c r="H34">
        <f>IF(D34&lt;=2, G34, MAX(F34, G34))</f>
        <v/>
      </c>
      <c r="I34">
        <f>H34</f>
        <v/>
      </c>
      <c r="J34">
        <f>K34</f>
        <v/>
      </c>
      <c r="K34">
        <f>IF(P34="L4L",   MAX(0, O34 - (L34 - I34)), IF(P34="FOQ",   IF(Q34&gt;0,      INT( (MAX(0, O34 - (L34 - I34)) + Q34 - 1) / Q34 ) * Q34,      ""),  ""))</f>
        <v/>
      </c>
      <c r="L34">
        <f>IF(A34&lt;&gt;A33, E34, M33)</f>
        <v/>
      </c>
      <c r="M34">
        <f>L34 + J34 - I34</f>
        <v/>
      </c>
      <c r="N34">
        <f>IF(J34&gt;0, J34, "")</f>
        <v/>
      </c>
      <c r="O34">
        <f>IFERROR(INDEX(SKU_Master!$D$3:$D$5, MATCH(A34, SKU_Master!$A$3:$A$5, 0)), "")</f>
        <v/>
      </c>
      <c r="P34">
        <f>IFERROR(INDEX(SKU_Master!$E$3:$E$5, MATCH(A34, SKU_Master!$A$3:$A$5, 0)), "")</f>
        <v/>
      </c>
      <c r="Q34">
        <f>IFERROR(INDEX(SKU_Master!$F$3:$F$5, MATCH(A34, SKU_Master!$A$3:$A$5, 0)), "")</f>
        <v/>
      </c>
      <c r="R34">
        <f>IFERROR(INDEX(SKU_Master!$G$3:$G$5, MATCH(A34, SKU_Master!$A$3:$A$5, 0)), "")</f>
        <v/>
      </c>
      <c r="S34">
        <f>IFERROR(INDEX(SKU_Master!$H$3:$H$5, MATCH(A34, SKU_Master!$A$3:$A$5, 0)), "")</f>
        <v/>
      </c>
      <c r="T34">
        <f>IFERROR(INDEX(SKU_Master!$I$3:$I$5, MATCH(A34, SKU_Master!$A$3:$A$5, 0)), "")</f>
        <v/>
      </c>
      <c r="U34">
        <f>IFERROR(INDEX(SKU_Master!$J$3:$J$5, MATCH(A34, SKU_Master!$A$3:$A$5, 0)), "")</f>
        <v/>
      </c>
      <c r="V34">
        <f>J34*S34</f>
        <v/>
      </c>
      <c r="W34">
        <f>J34*U34</f>
        <v/>
      </c>
    </row>
    <row r="35">
      <c r="A35" t="inlineStr">
        <is>
          <t>P-300</t>
        </is>
      </c>
      <c r="B35">
        <f>IFERROR(INDEX(SKU_Master!$B$3:$B$5, MATCH(A35, SKU_Master!$A$3:$A$5, 0)), "")</f>
        <v/>
      </c>
      <c r="C35" s="3" t="n">
        <v>45943</v>
      </c>
      <c r="D35" t="n">
        <v>9</v>
      </c>
      <c r="E35">
        <f>IF(A35&lt;&gt;A34, IFERROR(INDEX(SKU_Master!$C$3:$C$5, MATCH(A35, SKU_Master!$A$3:$A$5, 0)), ""), "")</f>
        <v/>
      </c>
      <c r="F35">
        <f>SUMIFS(Demand!$D$3:$D$38, Demand!$A$3:$A$38, A35, Demand!$B$3:$B$38, D35)</f>
        <v/>
      </c>
      <c r="G35">
        <f>SUMIFS(Demand!$E$3:$E$38, Demand!$A$3:$A$38, A35, Demand!$B$3:$B$38, D35)</f>
        <v/>
      </c>
      <c r="H35">
        <f>IF(D35&lt;=2, G35, MAX(F35, G35))</f>
        <v/>
      </c>
      <c r="I35">
        <f>H35</f>
        <v/>
      </c>
      <c r="J35">
        <f>K35</f>
        <v/>
      </c>
      <c r="K35">
        <f>IF(P35="L4L",   MAX(0, O35 - (L35 - I35)), IF(P35="FOQ",   IF(Q35&gt;0,      INT( (MAX(0, O35 - (L35 - I35)) + Q35 - 1) / Q35 ) * Q35,      ""),  ""))</f>
        <v/>
      </c>
      <c r="L35">
        <f>IF(A35&lt;&gt;A34, E35, M34)</f>
        <v/>
      </c>
      <c r="M35">
        <f>L35 + J35 - I35</f>
        <v/>
      </c>
      <c r="N35">
        <f>IF(J35&gt;0, J35, "")</f>
        <v/>
      </c>
      <c r="O35">
        <f>IFERROR(INDEX(SKU_Master!$D$3:$D$5, MATCH(A35, SKU_Master!$A$3:$A$5, 0)), "")</f>
        <v/>
      </c>
      <c r="P35">
        <f>IFERROR(INDEX(SKU_Master!$E$3:$E$5, MATCH(A35, SKU_Master!$A$3:$A$5, 0)), "")</f>
        <v/>
      </c>
      <c r="Q35">
        <f>IFERROR(INDEX(SKU_Master!$F$3:$F$5, MATCH(A35, SKU_Master!$A$3:$A$5, 0)), "")</f>
        <v/>
      </c>
      <c r="R35">
        <f>IFERROR(INDEX(SKU_Master!$G$3:$G$5, MATCH(A35, SKU_Master!$A$3:$A$5, 0)), "")</f>
        <v/>
      </c>
      <c r="S35">
        <f>IFERROR(INDEX(SKU_Master!$H$3:$H$5, MATCH(A35, SKU_Master!$A$3:$A$5, 0)), "")</f>
        <v/>
      </c>
      <c r="T35">
        <f>IFERROR(INDEX(SKU_Master!$I$3:$I$5, MATCH(A35, SKU_Master!$A$3:$A$5, 0)), "")</f>
        <v/>
      </c>
      <c r="U35">
        <f>IFERROR(INDEX(SKU_Master!$J$3:$J$5, MATCH(A35, SKU_Master!$A$3:$A$5, 0)), "")</f>
        <v/>
      </c>
      <c r="V35">
        <f>J35*S35</f>
        <v/>
      </c>
      <c r="W35">
        <f>J35*U35</f>
        <v/>
      </c>
    </row>
    <row r="36">
      <c r="A36" t="inlineStr">
        <is>
          <t>P-300</t>
        </is>
      </c>
      <c r="B36">
        <f>IFERROR(INDEX(SKU_Master!$B$3:$B$5, MATCH(A36, SKU_Master!$A$3:$A$5, 0)), "")</f>
        <v/>
      </c>
      <c r="C36" s="3" t="n">
        <v>45950</v>
      </c>
      <c r="D36" t="n">
        <v>10</v>
      </c>
      <c r="E36">
        <f>IF(A36&lt;&gt;A35, IFERROR(INDEX(SKU_Master!$C$3:$C$5, MATCH(A36, SKU_Master!$A$3:$A$5, 0)), ""), "")</f>
        <v/>
      </c>
      <c r="F36">
        <f>SUMIFS(Demand!$D$3:$D$38, Demand!$A$3:$A$38, A36, Demand!$B$3:$B$38, D36)</f>
        <v/>
      </c>
      <c r="G36">
        <f>SUMIFS(Demand!$E$3:$E$38, Demand!$A$3:$A$38, A36, Demand!$B$3:$B$38, D36)</f>
        <v/>
      </c>
      <c r="H36">
        <f>IF(D36&lt;=2, G36, MAX(F36, G36))</f>
        <v/>
      </c>
      <c r="I36">
        <f>H36</f>
        <v/>
      </c>
      <c r="J36">
        <f>K36</f>
        <v/>
      </c>
      <c r="K36">
        <f>IF(P36="L4L",   MAX(0, O36 - (L36 - I36)), IF(P36="FOQ",   IF(Q36&gt;0,      INT( (MAX(0, O36 - (L36 - I36)) + Q36 - 1) / Q36 ) * Q36,      ""),  ""))</f>
        <v/>
      </c>
      <c r="L36">
        <f>IF(A36&lt;&gt;A35, E36, M35)</f>
        <v/>
      </c>
      <c r="M36">
        <f>L36 + J36 - I36</f>
        <v/>
      </c>
      <c r="N36">
        <f>IF(J36&gt;0, J36, "")</f>
        <v/>
      </c>
      <c r="O36">
        <f>IFERROR(INDEX(SKU_Master!$D$3:$D$5, MATCH(A36, SKU_Master!$A$3:$A$5, 0)), "")</f>
        <v/>
      </c>
      <c r="P36">
        <f>IFERROR(INDEX(SKU_Master!$E$3:$E$5, MATCH(A36, SKU_Master!$A$3:$A$5, 0)), "")</f>
        <v/>
      </c>
      <c r="Q36">
        <f>IFERROR(INDEX(SKU_Master!$F$3:$F$5, MATCH(A36, SKU_Master!$A$3:$A$5, 0)), "")</f>
        <v/>
      </c>
      <c r="R36">
        <f>IFERROR(INDEX(SKU_Master!$G$3:$G$5, MATCH(A36, SKU_Master!$A$3:$A$5, 0)), "")</f>
        <v/>
      </c>
      <c r="S36">
        <f>IFERROR(INDEX(SKU_Master!$H$3:$H$5, MATCH(A36, SKU_Master!$A$3:$A$5, 0)), "")</f>
        <v/>
      </c>
      <c r="T36">
        <f>IFERROR(INDEX(SKU_Master!$I$3:$I$5, MATCH(A36, SKU_Master!$A$3:$A$5, 0)), "")</f>
        <v/>
      </c>
      <c r="U36">
        <f>IFERROR(INDEX(SKU_Master!$J$3:$J$5, MATCH(A36, SKU_Master!$A$3:$A$5, 0)), "")</f>
        <v/>
      </c>
      <c r="V36">
        <f>J36*S36</f>
        <v/>
      </c>
      <c r="W36">
        <f>J36*U36</f>
        <v/>
      </c>
    </row>
    <row r="37">
      <c r="A37" t="inlineStr">
        <is>
          <t>P-300</t>
        </is>
      </c>
      <c r="B37">
        <f>IFERROR(INDEX(SKU_Master!$B$3:$B$5, MATCH(A37, SKU_Master!$A$3:$A$5, 0)), "")</f>
        <v/>
      </c>
      <c r="C37" s="3" t="n">
        <v>45957</v>
      </c>
      <c r="D37" t="n">
        <v>11</v>
      </c>
      <c r="E37">
        <f>IF(A37&lt;&gt;A36, IFERROR(INDEX(SKU_Master!$C$3:$C$5, MATCH(A37, SKU_Master!$A$3:$A$5, 0)), ""), "")</f>
        <v/>
      </c>
      <c r="F37">
        <f>SUMIFS(Demand!$D$3:$D$38, Demand!$A$3:$A$38, A37, Demand!$B$3:$B$38, D37)</f>
        <v/>
      </c>
      <c r="G37">
        <f>SUMIFS(Demand!$E$3:$E$38, Demand!$A$3:$A$38, A37, Demand!$B$3:$B$38, D37)</f>
        <v/>
      </c>
      <c r="H37">
        <f>IF(D37&lt;=2, G37, MAX(F37, G37))</f>
        <v/>
      </c>
      <c r="I37">
        <f>H37</f>
        <v/>
      </c>
      <c r="J37">
        <f>K37</f>
        <v/>
      </c>
      <c r="K37">
        <f>IF(P37="L4L",   MAX(0, O37 - (L37 - I37)), IF(P37="FOQ",   IF(Q37&gt;0,      INT( (MAX(0, O37 - (L37 - I37)) + Q37 - 1) / Q37 ) * Q37,      ""),  ""))</f>
        <v/>
      </c>
      <c r="L37">
        <f>IF(A37&lt;&gt;A36, E37, M36)</f>
        <v/>
      </c>
      <c r="M37">
        <f>L37 + J37 - I37</f>
        <v/>
      </c>
      <c r="N37">
        <f>IF(J37&gt;0, J37, "")</f>
        <v/>
      </c>
      <c r="O37">
        <f>IFERROR(INDEX(SKU_Master!$D$3:$D$5, MATCH(A37, SKU_Master!$A$3:$A$5, 0)), "")</f>
        <v/>
      </c>
      <c r="P37">
        <f>IFERROR(INDEX(SKU_Master!$E$3:$E$5, MATCH(A37, SKU_Master!$A$3:$A$5, 0)), "")</f>
        <v/>
      </c>
      <c r="Q37">
        <f>IFERROR(INDEX(SKU_Master!$F$3:$F$5, MATCH(A37, SKU_Master!$A$3:$A$5, 0)), "")</f>
        <v/>
      </c>
      <c r="R37">
        <f>IFERROR(INDEX(SKU_Master!$G$3:$G$5, MATCH(A37, SKU_Master!$A$3:$A$5, 0)), "")</f>
        <v/>
      </c>
      <c r="S37">
        <f>IFERROR(INDEX(SKU_Master!$H$3:$H$5, MATCH(A37, SKU_Master!$A$3:$A$5, 0)), "")</f>
        <v/>
      </c>
      <c r="T37">
        <f>IFERROR(INDEX(SKU_Master!$I$3:$I$5, MATCH(A37, SKU_Master!$A$3:$A$5, 0)), "")</f>
        <v/>
      </c>
      <c r="U37">
        <f>IFERROR(INDEX(SKU_Master!$J$3:$J$5, MATCH(A37, SKU_Master!$A$3:$A$5, 0)), "")</f>
        <v/>
      </c>
      <c r="V37">
        <f>J37*S37</f>
        <v/>
      </c>
      <c r="W37">
        <f>J37*U37</f>
        <v/>
      </c>
    </row>
    <row r="38">
      <c r="A38" t="inlineStr">
        <is>
          <t>P-300</t>
        </is>
      </c>
      <c r="B38">
        <f>IFERROR(INDEX(SKU_Master!$B$3:$B$5, MATCH(A38, SKU_Master!$A$3:$A$5, 0)), "")</f>
        <v/>
      </c>
      <c r="C38" s="3" t="n">
        <v>45964</v>
      </c>
      <c r="D38" t="n">
        <v>12</v>
      </c>
      <c r="E38">
        <f>IF(A38&lt;&gt;A37, IFERROR(INDEX(SKU_Master!$C$3:$C$5, MATCH(A38, SKU_Master!$A$3:$A$5, 0)), ""), "")</f>
        <v/>
      </c>
      <c r="F38">
        <f>SUMIFS(Demand!$D$3:$D$38, Demand!$A$3:$A$38, A38, Demand!$B$3:$B$38, D38)</f>
        <v/>
      </c>
      <c r="G38">
        <f>SUMIFS(Demand!$E$3:$E$38, Demand!$A$3:$A$38, A38, Demand!$B$3:$B$38, D38)</f>
        <v/>
      </c>
      <c r="H38">
        <f>IF(D38&lt;=2, G38, MAX(F38, G38))</f>
        <v/>
      </c>
      <c r="I38">
        <f>H38</f>
        <v/>
      </c>
      <c r="J38">
        <f>K38</f>
        <v/>
      </c>
      <c r="K38">
        <f>IF(P38="L4L",   MAX(0, O38 - (L38 - I38)), IF(P38="FOQ",   IF(Q38&gt;0,      INT( (MAX(0, O38 - (L38 - I38)) + Q38 - 1) / Q38 ) * Q38,      ""),  ""))</f>
        <v/>
      </c>
      <c r="L38">
        <f>IF(A38&lt;&gt;A37, E38, M37)</f>
        <v/>
      </c>
      <c r="M38">
        <f>L38 + J38 - I38</f>
        <v/>
      </c>
      <c r="N38">
        <f>IF(J38&gt;0, J38, "")</f>
        <v/>
      </c>
      <c r="O38">
        <f>IFERROR(INDEX(SKU_Master!$D$3:$D$5, MATCH(A38, SKU_Master!$A$3:$A$5, 0)), "")</f>
        <v/>
      </c>
      <c r="P38">
        <f>IFERROR(INDEX(SKU_Master!$E$3:$E$5, MATCH(A38, SKU_Master!$A$3:$A$5, 0)), "")</f>
        <v/>
      </c>
      <c r="Q38">
        <f>IFERROR(INDEX(SKU_Master!$F$3:$F$5, MATCH(A38, SKU_Master!$A$3:$A$5, 0)), "")</f>
        <v/>
      </c>
      <c r="R38">
        <f>IFERROR(INDEX(SKU_Master!$G$3:$G$5, MATCH(A38, SKU_Master!$A$3:$A$5, 0)), "")</f>
        <v/>
      </c>
      <c r="S38">
        <f>IFERROR(INDEX(SKU_Master!$H$3:$H$5, MATCH(A38, SKU_Master!$A$3:$A$5, 0)), "")</f>
        <v/>
      </c>
      <c r="T38">
        <f>IFERROR(INDEX(SKU_Master!$I$3:$I$5, MATCH(A38, SKU_Master!$A$3:$A$5, 0)), "")</f>
        <v/>
      </c>
      <c r="U38">
        <f>IFERROR(INDEX(SKU_Master!$J$3:$J$5, MATCH(A38, SKU_Master!$A$3:$A$5, 0)), "")</f>
        <v/>
      </c>
      <c r="V38">
        <f>J38*S38</f>
        <v/>
      </c>
      <c r="W38">
        <f>J38*U38</f>
        <v/>
      </c>
    </row>
  </sheetData>
  <mergeCells count="1">
    <mergeCell ref="A1:X1"/>
  </mergeCells>
  <dataValidations count="1">
    <dataValidation sqref="A3:A38" showErrorMessage="1" showInputMessage="1" allowBlank="0" type="list">
      <formula1>=SKU_Master_Table[SKU]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H26"/>
  <sheetViews>
    <sheetView workbookViewId="0">
      <selection activeCell="A1" sqref="A1"/>
    </sheetView>
  </sheetViews>
  <sheetFormatPr baseColWidth="8" defaultRowHeight="15"/>
  <sheetData>
    <row r="1">
      <c r="A1" s="15" t="inlineStr">
        <is>
          <t>Rough-Cut Capacity Planning — Charge vs Capacité (Compatible)</t>
        </is>
      </c>
    </row>
    <row r="2">
      <c r="A2" s="16" t="inlineStr">
        <is>
          <t>Semaine#</t>
        </is>
      </c>
      <c r="B2" s="16" t="inlineStr">
        <is>
          <t>Semaine (début)</t>
        </is>
      </c>
      <c r="C2" s="16" t="inlineStr">
        <is>
          <t>Ressource</t>
        </is>
      </c>
      <c r="D2" s="16" t="inlineStr">
        <is>
          <t>Capacité h/sem</t>
        </is>
      </c>
      <c r="E2" s="16" t="inlineStr">
        <is>
          <t>Heures requises</t>
        </is>
      </c>
      <c r="F2" s="16" t="inlineStr">
        <is>
          <t>Charge %</t>
        </is>
      </c>
      <c r="G2" s="16" t="inlineStr">
        <is>
          <t>Statut</t>
        </is>
      </c>
      <c r="H2" s="16" t="inlineStr">
        <is>
          <t>Note</t>
        </is>
      </c>
    </row>
    <row r="3">
      <c r="A3" t="n">
        <v>1</v>
      </c>
      <c r="B3" s="3" t="n">
        <v>45887</v>
      </c>
      <c r="C3" t="inlineStr">
        <is>
          <t>LIGNE_A</t>
        </is>
      </c>
      <c r="D3" t="n">
        <v>320</v>
      </c>
      <c r="E3">
        <f>SUMIFS(MPS_Table[Hrs req. (princ.)], MPS_Table[Semaine#], A3, MPS_Table[Ressource principale], C3) + SUMIFS(MPS_Table[Hrs req. (sec.)], MPS_Table[Semaine#], A3, MPS_Table[Ressource secondaire], C3)</f>
        <v/>
      </c>
      <c r="F3">
        <f>IF(D3=0,"",ROUND(100*E3/D3,1))</f>
        <v/>
      </c>
      <c r="G3">
        <f>IF(F3&gt;100,"Surcharge","OK")</f>
        <v/>
      </c>
    </row>
    <row r="4">
      <c r="A4" t="n">
        <v>1</v>
      </c>
      <c r="B4" s="3" t="n">
        <v>45887</v>
      </c>
      <c r="C4" t="inlineStr">
        <is>
          <t>LIGNE_B</t>
        </is>
      </c>
      <c r="D4" t="n">
        <v>280</v>
      </c>
      <c r="E4">
        <f>SUMIFS(MPS_Table[Hrs req. (princ.)], MPS_Table[Semaine#], A4, MPS_Table[Ressource principale], C4) + SUMIFS(MPS_Table[Hrs req. (sec.)], MPS_Table[Semaine#], A4, MPS_Table[Ressource secondaire], C4)</f>
        <v/>
      </c>
      <c r="F4">
        <f>IF(D4=0,"",ROUND(100*E4/D4,1))</f>
        <v/>
      </c>
      <c r="G4">
        <f>IF(F4&gt;100,"Surcharge","OK")</f>
        <v/>
      </c>
    </row>
    <row r="5">
      <c r="A5" t="n">
        <v>2</v>
      </c>
      <c r="B5" s="3" t="n">
        <v>45894</v>
      </c>
      <c r="C5" t="inlineStr">
        <is>
          <t>LIGNE_A</t>
        </is>
      </c>
      <c r="D5" t="n">
        <v>320</v>
      </c>
      <c r="E5">
        <f>SUMIFS(MPS_Table[Hrs req. (princ.)], MPS_Table[Semaine#], A5, MPS_Table[Ressource principale], C5) + SUMIFS(MPS_Table[Hrs req. (sec.)], MPS_Table[Semaine#], A5, MPS_Table[Ressource secondaire], C5)</f>
        <v/>
      </c>
      <c r="F5">
        <f>IF(D5=0,"",ROUND(100*E5/D5,1))</f>
        <v/>
      </c>
      <c r="G5">
        <f>IF(F5&gt;100,"Surcharge","OK")</f>
        <v/>
      </c>
    </row>
    <row r="6">
      <c r="A6" t="n">
        <v>2</v>
      </c>
      <c r="B6" s="3" t="n">
        <v>45894</v>
      </c>
      <c r="C6" t="inlineStr">
        <is>
          <t>LIGNE_B</t>
        </is>
      </c>
      <c r="D6" t="n">
        <v>280</v>
      </c>
      <c r="E6">
        <f>SUMIFS(MPS_Table[Hrs req. (princ.)], MPS_Table[Semaine#], A6, MPS_Table[Ressource principale], C6) + SUMIFS(MPS_Table[Hrs req. (sec.)], MPS_Table[Semaine#], A6, MPS_Table[Ressource secondaire], C6)</f>
        <v/>
      </c>
      <c r="F6">
        <f>IF(D6=0,"",ROUND(100*E6/D6,1))</f>
        <v/>
      </c>
      <c r="G6">
        <f>IF(F6&gt;100,"Surcharge","OK")</f>
        <v/>
      </c>
    </row>
    <row r="7">
      <c r="A7" t="n">
        <v>3</v>
      </c>
      <c r="B7" s="3" t="n">
        <v>45901</v>
      </c>
      <c r="C7" t="inlineStr">
        <is>
          <t>LIGNE_A</t>
        </is>
      </c>
      <c r="D7" t="n">
        <v>320</v>
      </c>
      <c r="E7">
        <f>SUMIFS(MPS_Table[Hrs req. (princ.)], MPS_Table[Semaine#], A7, MPS_Table[Ressource principale], C7) + SUMIFS(MPS_Table[Hrs req. (sec.)], MPS_Table[Semaine#], A7, MPS_Table[Ressource secondaire], C7)</f>
        <v/>
      </c>
      <c r="F7">
        <f>IF(D7=0,"",ROUND(100*E7/D7,1))</f>
        <v/>
      </c>
      <c r="G7">
        <f>IF(F7&gt;100,"Surcharge","OK")</f>
        <v/>
      </c>
    </row>
    <row r="8">
      <c r="A8" t="n">
        <v>3</v>
      </c>
      <c r="B8" s="3" t="n">
        <v>45901</v>
      </c>
      <c r="C8" t="inlineStr">
        <is>
          <t>LIGNE_B</t>
        </is>
      </c>
      <c r="D8" t="n">
        <v>280</v>
      </c>
      <c r="E8">
        <f>SUMIFS(MPS_Table[Hrs req. (princ.)], MPS_Table[Semaine#], A8, MPS_Table[Ressource principale], C8) + SUMIFS(MPS_Table[Hrs req. (sec.)], MPS_Table[Semaine#], A8, MPS_Table[Ressource secondaire], C8)</f>
        <v/>
      </c>
      <c r="F8">
        <f>IF(D8=0,"",ROUND(100*E8/D8,1))</f>
        <v/>
      </c>
      <c r="G8">
        <f>IF(F8&gt;100,"Surcharge","OK")</f>
        <v/>
      </c>
    </row>
    <row r="9">
      <c r="A9" t="n">
        <v>4</v>
      </c>
      <c r="B9" s="3" t="n">
        <v>45908</v>
      </c>
      <c r="C9" t="inlineStr">
        <is>
          <t>LIGNE_A</t>
        </is>
      </c>
      <c r="D9" t="n">
        <v>320</v>
      </c>
      <c r="E9">
        <f>SUMIFS(MPS_Table[Hrs req. (princ.)], MPS_Table[Semaine#], A9, MPS_Table[Ressource principale], C9) + SUMIFS(MPS_Table[Hrs req. (sec.)], MPS_Table[Semaine#], A9, MPS_Table[Ressource secondaire], C9)</f>
        <v/>
      </c>
      <c r="F9">
        <f>IF(D9=0,"",ROUND(100*E9/D9,1))</f>
        <v/>
      </c>
      <c r="G9">
        <f>IF(F9&gt;100,"Surcharge","OK")</f>
        <v/>
      </c>
    </row>
    <row r="10">
      <c r="A10" t="n">
        <v>4</v>
      </c>
      <c r="B10" s="3" t="n">
        <v>45908</v>
      </c>
      <c r="C10" t="inlineStr">
        <is>
          <t>LIGNE_B</t>
        </is>
      </c>
      <c r="D10" t="n">
        <v>280</v>
      </c>
      <c r="E10">
        <f>SUMIFS(MPS_Table[Hrs req. (princ.)], MPS_Table[Semaine#], A10, MPS_Table[Ressource principale], C10) + SUMIFS(MPS_Table[Hrs req. (sec.)], MPS_Table[Semaine#], A10, MPS_Table[Ressource secondaire], C10)</f>
        <v/>
      </c>
      <c r="F10">
        <f>IF(D10=0,"",ROUND(100*E10/D10,1))</f>
        <v/>
      </c>
      <c r="G10">
        <f>IF(F10&gt;100,"Surcharge","OK")</f>
        <v/>
      </c>
    </row>
    <row r="11">
      <c r="A11" t="n">
        <v>5</v>
      </c>
      <c r="B11" s="3" t="n">
        <v>45915</v>
      </c>
      <c r="C11" t="inlineStr">
        <is>
          <t>LIGNE_A</t>
        </is>
      </c>
      <c r="D11" t="n">
        <v>320</v>
      </c>
      <c r="E11">
        <f>SUMIFS(MPS_Table[Hrs req. (princ.)], MPS_Table[Semaine#], A11, MPS_Table[Ressource principale], C11) + SUMIFS(MPS_Table[Hrs req. (sec.)], MPS_Table[Semaine#], A11, MPS_Table[Ressource secondaire], C11)</f>
        <v/>
      </c>
      <c r="F11">
        <f>IF(D11=0,"",ROUND(100*E11/D11,1))</f>
        <v/>
      </c>
      <c r="G11">
        <f>IF(F11&gt;100,"Surcharge","OK")</f>
        <v/>
      </c>
    </row>
    <row r="12">
      <c r="A12" t="n">
        <v>5</v>
      </c>
      <c r="B12" s="3" t="n">
        <v>45915</v>
      </c>
      <c r="C12" t="inlineStr">
        <is>
          <t>LIGNE_B</t>
        </is>
      </c>
      <c r="D12" t="n">
        <v>280</v>
      </c>
      <c r="E12">
        <f>SUMIFS(MPS_Table[Hrs req. (princ.)], MPS_Table[Semaine#], A12, MPS_Table[Ressource principale], C12) + SUMIFS(MPS_Table[Hrs req. (sec.)], MPS_Table[Semaine#], A12, MPS_Table[Ressource secondaire], C12)</f>
        <v/>
      </c>
      <c r="F12">
        <f>IF(D12=0,"",ROUND(100*E12/D12,1))</f>
        <v/>
      </c>
      <c r="G12">
        <f>IF(F12&gt;100,"Surcharge","OK")</f>
        <v/>
      </c>
    </row>
    <row r="13">
      <c r="A13" t="n">
        <v>6</v>
      </c>
      <c r="B13" s="3" t="n">
        <v>45922</v>
      </c>
      <c r="C13" t="inlineStr">
        <is>
          <t>LIGNE_A</t>
        </is>
      </c>
      <c r="D13" t="n">
        <v>320</v>
      </c>
      <c r="E13">
        <f>SUMIFS(MPS_Table[Hrs req. (princ.)], MPS_Table[Semaine#], A13, MPS_Table[Ressource principale], C13) + SUMIFS(MPS_Table[Hrs req. (sec.)], MPS_Table[Semaine#], A13, MPS_Table[Ressource secondaire], C13)</f>
        <v/>
      </c>
      <c r="F13">
        <f>IF(D13=0,"",ROUND(100*E13/D13,1))</f>
        <v/>
      </c>
      <c r="G13">
        <f>IF(F13&gt;100,"Surcharge","OK")</f>
        <v/>
      </c>
    </row>
    <row r="14">
      <c r="A14" t="n">
        <v>6</v>
      </c>
      <c r="B14" s="3" t="n">
        <v>45922</v>
      </c>
      <c r="C14" t="inlineStr">
        <is>
          <t>LIGNE_B</t>
        </is>
      </c>
      <c r="D14" t="n">
        <v>280</v>
      </c>
      <c r="E14">
        <f>SUMIFS(MPS_Table[Hrs req. (princ.)], MPS_Table[Semaine#], A14, MPS_Table[Ressource principale], C14) + SUMIFS(MPS_Table[Hrs req. (sec.)], MPS_Table[Semaine#], A14, MPS_Table[Ressource secondaire], C14)</f>
        <v/>
      </c>
      <c r="F14">
        <f>IF(D14=0,"",ROUND(100*E14/D14,1))</f>
        <v/>
      </c>
      <c r="G14">
        <f>IF(F14&gt;100,"Surcharge","OK")</f>
        <v/>
      </c>
    </row>
    <row r="15">
      <c r="A15" t="n">
        <v>7</v>
      </c>
      <c r="B15" s="3" t="n">
        <v>45929</v>
      </c>
      <c r="C15" t="inlineStr">
        <is>
          <t>LIGNE_A</t>
        </is>
      </c>
      <c r="D15" t="n">
        <v>320</v>
      </c>
      <c r="E15">
        <f>SUMIFS(MPS_Table[Hrs req. (princ.)], MPS_Table[Semaine#], A15, MPS_Table[Ressource principale], C15) + SUMIFS(MPS_Table[Hrs req. (sec.)], MPS_Table[Semaine#], A15, MPS_Table[Ressource secondaire], C15)</f>
        <v/>
      </c>
      <c r="F15">
        <f>IF(D15=0,"",ROUND(100*E15/D15,1))</f>
        <v/>
      </c>
      <c r="G15">
        <f>IF(F15&gt;100,"Surcharge","OK")</f>
        <v/>
      </c>
    </row>
    <row r="16">
      <c r="A16" t="n">
        <v>7</v>
      </c>
      <c r="B16" s="3" t="n">
        <v>45929</v>
      </c>
      <c r="C16" t="inlineStr">
        <is>
          <t>LIGNE_B</t>
        </is>
      </c>
      <c r="D16" t="n">
        <v>280</v>
      </c>
      <c r="E16">
        <f>SUMIFS(MPS_Table[Hrs req. (princ.)], MPS_Table[Semaine#], A16, MPS_Table[Ressource principale], C16) + SUMIFS(MPS_Table[Hrs req. (sec.)], MPS_Table[Semaine#], A16, MPS_Table[Ressource secondaire], C16)</f>
        <v/>
      </c>
      <c r="F16">
        <f>IF(D16=0,"",ROUND(100*E16/D16,1))</f>
        <v/>
      </c>
      <c r="G16">
        <f>IF(F16&gt;100,"Surcharge","OK")</f>
        <v/>
      </c>
    </row>
    <row r="17">
      <c r="A17" t="n">
        <v>8</v>
      </c>
      <c r="B17" s="3" t="n">
        <v>45936</v>
      </c>
      <c r="C17" t="inlineStr">
        <is>
          <t>LIGNE_A</t>
        </is>
      </c>
      <c r="D17" t="n">
        <v>320</v>
      </c>
      <c r="E17">
        <f>SUMIFS(MPS_Table[Hrs req. (princ.)], MPS_Table[Semaine#], A17, MPS_Table[Ressource principale], C17) + SUMIFS(MPS_Table[Hrs req. (sec.)], MPS_Table[Semaine#], A17, MPS_Table[Ressource secondaire], C17)</f>
        <v/>
      </c>
      <c r="F17">
        <f>IF(D17=0,"",ROUND(100*E17/D17,1))</f>
        <v/>
      </c>
      <c r="G17">
        <f>IF(F17&gt;100,"Surcharge","OK")</f>
        <v/>
      </c>
    </row>
    <row r="18">
      <c r="A18" t="n">
        <v>8</v>
      </c>
      <c r="B18" s="3" t="n">
        <v>45936</v>
      </c>
      <c r="C18" t="inlineStr">
        <is>
          <t>LIGNE_B</t>
        </is>
      </c>
      <c r="D18" t="n">
        <v>280</v>
      </c>
      <c r="E18">
        <f>SUMIFS(MPS_Table[Hrs req. (princ.)], MPS_Table[Semaine#], A18, MPS_Table[Ressource principale], C18) + SUMIFS(MPS_Table[Hrs req. (sec.)], MPS_Table[Semaine#], A18, MPS_Table[Ressource secondaire], C18)</f>
        <v/>
      </c>
      <c r="F18">
        <f>IF(D18=0,"",ROUND(100*E18/D18,1))</f>
        <v/>
      </c>
      <c r="G18">
        <f>IF(F18&gt;100,"Surcharge","OK")</f>
        <v/>
      </c>
    </row>
    <row r="19">
      <c r="A19" t="n">
        <v>9</v>
      </c>
      <c r="B19" s="3" t="n">
        <v>45943</v>
      </c>
      <c r="C19" t="inlineStr">
        <is>
          <t>LIGNE_A</t>
        </is>
      </c>
      <c r="D19" t="n">
        <v>320</v>
      </c>
      <c r="E19">
        <f>SUMIFS(MPS_Table[Hrs req. (princ.)], MPS_Table[Semaine#], A19, MPS_Table[Ressource principale], C19) + SUMIFS(MPS_Table[Hrs req. (sec.)], MPS_Table[Semaine#], A19, MPS_Table[Ressource secondaire], C19)</f>
        <v/>
      </c>
      <c r="F19">
        <f>IF(D19=0,"",ROUND(100*E19/D19,1))</f>
        <v/>
      </c>
      <c r="G19">
        <f>IF(F19&gt;100,"Surcharge","OK")</f>
        <v/>
      </c>
    </row>
    <row r="20">
      <c r="A20" t="n">
        <v>9</v>
      </c>
      <c r="B20" s="3" t="n">
        <v>45943</v>
      </c>
      <c r="C20" t="inlineStr">
        <is>
          <t>LIGNE_B</t>
        </is>
      </c>
      <c r="D20" t="n">
        <v>280</v>
      </c>
      <c r="E20">
        <f>SUMIFS(MPS_Table[Hrs req. (princ.)], MPS_Table[Semaine#], A20, MPS_Table[Ressource principale], C20) + SUMIFS(MPS_Table[Hrs req. (sec.)], MPS_Table[Semaine#], A20, MPS_Table[Ressource secondaire], C20)</f>
        <v/>
      </c>
      <c r="F20">
        <f>IF(D20=0,"",ROUND(100*E20/D20,1))</f>
        <v/>
      </c>
      <c r="G20">
        <f>IF(F20&gt;100,"Surcharge","OK")</f>
        <v/>
      </c>
    </row>
    <row r="21">
      <c r="A21" t="n">
        <v>10</v>
      </c>
      <c r="B21" s="3" t="n">
        <v>45950</v>
      </c>
      <c r="C21" t="inlineStr">
        <is>
          <t>LIGNE_A</t>
        </is>
      </c>
      <c r="D21" t="n">
        <v>320</v>
      </c>
      <c r="E21">
        <f>SUMIFS(MPS_Table[Hrs req. (princ.)], MPS_Table[Semaine#], A21, MPS_Table[Ressource principale], C21) + SUMIFS(MPS_Table[Hrs req. (sec.)], MPS_Table[Semaine#], A21, MPS_Table[Ressource secondaire], C21)</f>
        <v/>
      </c>
      <c r="F21">
        <f>IF(D21=0,"",ROUND(100*E21/D21,1))</f>
        <v/>
      </c>
      <c r="G21">
        <f>IF(F21&gt;100,"Surcharge","OK")</f>
        <v/>
      </c>
    </row>
    <row r="22">
      <c r="A22" t="n">
        <v>10</v>
      </c>
      <c r="B22" s="3" t="n">
        <v>45950</v>
      </c>
      <c r="C22" t="inlineStr">
        <is>
          <t>LIGNE_B</t>
        </is>
      </c>
      <c r="D22" t="n">
        <v>280</v>
      </c>
      <c r="E22">
        <f>SUMIFS(MPS_Table[Hrs req. (princ.)], MPS_Table[Semaine#], A22, MPS_Table[Ressource principale], C22) + SUMIFS(MPS_Table[Hrs req. (sec.)], MPS_Table[Semaine#], A22, MPS_Table[Ressource secondaire], C22)</f>
        <v/>
      </c>
      <c r="F22">
        <f>IF(D22=0,"",ROUND(100*E22/D22,1))</f>
        <v/>
      </c>
      <c r="G22">
        <f>IF(F22&gt;100,"Surcharge","OK")</f>
        <v/>
      </c>
    </row>
    <row r="23">
      <c r="A23" t="n">
        <v>11</v>
      </c>
      <c r="B23" s="3" t="n">
        <v>45957</v>
      </c>
      <c r="C23" t="inlineStr">
        <is>
          <t>LIGNE_A</t>
        </is>
      </c>
      <c r="D23" t="n">
        <v>320</v>
      </c>
      <c r="E23">
        <f>SUMIFS(MPS_Table[Hrs req. (princ.)], MPS_Table[Semaine#], A23, MPS_Table[Ressource principale], C23) + SUMIFS(MPS_Table[Hrs req. (sec.)], MPS_Table[Semaine#], A23, MPS_Table[Ressource secondaire], C23)</f>
        <v/>
      </c>
      <c r="F23">
        <f>IF(D23=0,"",ROUND(100*E23/D23,1))</f>
        <v/>
      </c>
      <c r="G23">
        <f>IF(F23&gt;100,"Surcharge","OK")</f>
        <v/>
      </c>
    </row>
    <row r="24">
      <c r="A24" t="n">
        <v>11</v>
      </c>
      <c r="B24" s="3" t="n">
        <v>45957</v>
      </c>
      <c r="C24" t="inlineStr">
        <is>
          <t>LIGNE_B</t>
        </is>
      </c>
      <c r="D24" t="n">
        <v>280</v>
      </c>
      <c r="E24">
        <f>SUMIFS(MPS_Table[Hrs req. (princ.)], MPS_Table[Semaine#], A24, MPS_Table[Ressource principale], C24) + SUMIFS(MPS_Table[Hrs req. (sec.)], MPS_Table[Semaine#], A24, MPS_Table[Ressource secondaire], C24)</f>
        <v/>
      </c>
      <c r="F24">
        <f>IF(D24=0,"",ROUND(100*E24/D24,1))</f>
        <v/>
      </c>
      <c r="G24">
        <f>IF(F24&gt;100,"Surcharge","OK")</f>
        <v/>
      </c>
    </row>
    <row r="25">
      <c r="A25" t="n">
        <v>12</v>
      </c>
      <c r="B25" s="3" t="n">
        <v>45964</v>
      </c>
      <c r="C25" t="inlineStr">
        <is>
          <t>LIGNE_A</t>
        </is>
      </c>
      <c r="D25" t="n">
        <v>320</v>
      </c>
      <c r="E25">
        <f>SUMIFS(MPS_Table[Hrs req. (princ.)], MPS_Table[Semaine#], A25, MPS_Table[Ressource principale], C25) + SUMIFS(MPS_Table[Hrs req. (sec.)], MPS_Table[Semaine#], A25, MPS_Table[Ressource secondaire], C25)</f>
        <v/>
      </c>
      <c r="F25">
        <f>IF(D25=0,"",ROUND(100*E25/D25,1))</f>
        <v/>
      </c>
      <c r="G25">
        <f>IF(F25&gt;100,"Surcharge","OK")</f>
        <v/>
      </c>
    </row>
    <row r="26">
      <c r="A26" t="n">
        <v>12</v>
      </c>
      <c r="B26" s="3" t="n">
        <v>45964</v>
      </c>
      <c r="C26" t="inlineStr">
        <is>
          <t>LIGNE_B</t>
        </is>
      </c>
      <c r="D26" t="n">
        <v>280</v>
      </c>
      <c r="E26">
        <f>SUMIFS(MPS_Table[Hrs req. (princ.)], MPS_Table[Semaine#], A26, MPS_Table[Ressource principale], C26) + SUMIFS(MPS_Table[Hrs req. (sec.)], MPS_Table[Semaine#], A26, MPS_Table[Ressource secondaire], C26)</f>
        <v/>
      </c>
      <c r="F26">
        <f>IF(D26=0,"",ROUND(100*E26/D26,1))</f>
        <v/>
      </c>
      <c r="G26">
        <f>IF(F26&gt;100,"Surcharge","OK")</f>
        <v/>
      </c>
    </row>
  </sheetData>
  <mergeCells count="1">
    <mergeCell ref="A1:H1"/>
  </mergeCells>
  <conditionalFormatting sqref="A3:G26">
    <cfRule type="expression" priority="1" dxfId="0">
      <formula>$F3&gt;100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2025-08-18T14:31:37Z</dcterms:created>
  <dcterms:modified xmlns:dcterms="http://purl.org/dc/terms/" xmlns:xsi="http://www.w3.org/2001/XMLSchema-instance" xsi:type="dcterms:W3CDTF">2025-08-18T14:31:37Z</dcterms:modified>
</cp:coreProperties>
</file>