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EE_OnePage" sheetId="1" state="visible" r:id="rId1"/>
  </sheets>
  <definedNames>
    <definedName name="_xlnm.Print_Titles" localSheetId="0">'OEE_OnePage'!1:3</definedName>
    <definedName name="_xlnm.Print_Area" localSheetId="0">'OEE_OnePage'!$A$1:$K$31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0.0%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sz val="10"/>
    </font>
    <font>
      <b val="1"/>
      <sz val="11"/>
    </font>
    <font>
      <b val="1"/>
      <sz val="18"/>
    </font>
    <font>
      <b val="1"/>
      <sz val="10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left" vertical="center" wrapText="1"/>
    </xf>
    <xf numFmtId="10" fontId="0" fillId="0" borderId="0" pivotButton="0" quotePrefix="0" xfId="0"/>
    <xf numFmtId="165" fontId="0" fillId="0" borderId="0" pivotButton="0" quotePrefix="0" xfId="0"/>
    <xf numFmtId="0" fontId="3" fillId="3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 wrapText="1"/>
    </xf>
    <xf numFmtId="164" fontId="3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10" fontId="4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1" fontId="3" fillId="0" borderId="1" applyAlignment="1" pivotButton="0" quotePrefix="0" xfId="0">
      <alignment horizontal="center" vertical="center" wrapText="1"/>
    </xf>
    <xf numFmtId="2" fontId="3" fillId="0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5" fillId="0" borderId="1" applyAlignment="1" pivotButton="0" quotePrefix="0" xfId="0">
      <alignment horizontal="center" vertical="center" wrapText="1"/>
    </xf>
    <xf numFmtId="1" fontId="5" fillId="0" borderId="1" applyAlignment="1" pivotButton="0" quotePrefix="0" xfId="0">
      <alignment horizontal="center" vertical="center" wrapText="1"/>
    </xf>
    <xf numFmtId="165" fontId="0" fillId="0" borderId="1" pivotButton="0" quotePrefix="0" xfId="0"/>
    <xf numFmtId="0" fontId="0" fillId="0" borderId="1" applyAlignment="1" pivotButton="0" quotePrefix="0" xfId="0">
      <alignment horizontal="left" vertical="center" wrapText="1"/>
    </xf>
    <xf numFmtId="0" fontId="6" fillId="0" borderId="1" pivotButton="0" quotePrefix="0" xfId="0"/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dxfs count="3"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Pareto des pertes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'OEE_OnePage'!$O$3:$O$10</f>
            </numRef>
          </cat>
          <val>
            <numRef>
              <f>'OEE_OnePage'!$P$3:$P$10</f>
            </numRef>
          </val>
        </ser>
        <dLbls>
          <showVal val="1"/>
        </dLbls>
        <gapWidth val="150"/>
        <axId val="10"/>
        <axId val="100"/>
      </barChart>
      <lineChart>
        <grouping val="standard"/>
        <ser>
          <idx val="1"/>
          <order val="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'OEE_OnePage'!$Q$3:$Q$10</f>
            </numRef>
          </val>
        </ser>
        <axId val="10"/>
        <axId val="2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Causes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Minutes</a:t>
                </a:r>
              </a:p>
            </rich>
          </tx>
        </title>
        <majorTickMark val="none"/>
        <minorTickMark val="none"/>
        <crossAx val="10"/>
      </valAx>
      <valAx>
        <axId val="200"/>
        <scaling>
          <orientation val="minMax"/>
          <max val="1"/>
          <min val="0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Cumul %</a:t>
                </a:r>
              </a:p>
            </rich>
          </tx>
        </title>
        <majorTickMark val="none"/>
        <minorTickMark val="none"/>
        <crossAx val="10"/>
        <crosses val="max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'OEE_OnePage'!$N$3:$N$14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11</row>
      <rowOff>0</rowOff>
    </from>
    <ext cx="28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10</col>
      <colOff>0</colOff>
      <row>9</row>
      <rowOff>0</rowOff>
    </from>
    <ext cx="1800000" cy="576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1"/>
  <sheetViews>
    <sheetView workbookViewId="0">
      <selection activeCell="A1" sqref="A1"/>
    </sheetView>
  </sheetViews>
  <sheetFormatPr baseColWidth="8" defaultRowHeight="15"/>
  <cols>
    <col width="5" customWidth="1" min="1" max="1"/>
    <col width="22" customWidth="1" min="2" max="2"/>
    <col width="16" customWidth="1" min="3" max="3"/>
    <col width="2" customWidth="1" min="4" max="4"/>
    <col width="26" customWidth="1" min="5" max="5"/>
    <col width="16" customWidth="1" min="6" max="6"/>
    <col width="2" customWidth="1" min="7" max="7"/>
    <col width="20" customWidth="1" min="8" max="8"/>
    <col width="18" customWidth="1" min="9" max="9"/>
    <col width="18" customWidth="1" min="10" max="10"/>
    <col width="18" customWidth="1" min="11" max="11"/>
  </cols>
  <sheetData>
    <row r="1">
      <c r="A1" s="1" t="inlineStr">
        <is>
          <t>Calculateur OEE — One Page (Avancé) + Pareto des pertes + Tendance OEE</t>
        </is>
      </c>
    </row>
    <row r="2">
      <c r="J2" s="2" t="inlineStr">
        <is>
          <t>Généré le :</t>
        </is>
      </c>
      <c r="K2" s="3" t="inlineStr">
        <is>
          <t>2025-08-25 02:36</t>
        </is>
      </c>
      <c r="M2" t="inlineStr">
        <is>
          <t>LISTS</t>
        </is>
      </c>
    </row>
    <row r="3">
      <c r="A3" s="4" t="inlineStr">
        <is>
          <t>Paramètres &amp; Données d'entrée</t>
        </is>
      </c>
      <c r="M3" t="inlineStr">
        <is>
          <t>Ligne A</t>
        </is>
      </c>
      <c r="N3" s="5" t="n">
        <v>0.62</v>
      </c>
      <c r="O3">
        <f>INDEX($A$14:$A$21,MATCH(P3,$B$14:$B$21,0))</f>
        <v/>
      </c>
      <c r="P3">
        <f>LARGE($B$14:$B$21,1)</f>
        <v/>
      </c>
      <c r="Q3" s="6">
        <f>IFERROR(SUM($P$3:P3)/SUM($B$14:$B$21),"")</f>
        <v/>
      </c>
    </row>
    <row r="4">
      <c r="H4" s="7" t="inlineStr">
        <is>
          <t>Disponibilité</t>
        </is>
      </c>
      <c r="I4" s="7" t="inlineStr">
        <is>
          <t>Performance</t>
        </is>
      </c>
      <c r="J4" s="7" t="inlineStr">
        <is>
          <t>Qualité</t>
        </is>
      </c>
      <c r="K4" s="7" t="inlineStr">
        <is>
          <t>OEE</t>
        </is>
      </c>
      <c r="M4" t="inlineStr">
        <is>
          <t>Ligne B</t>
        </is>
      </c>
      <c r="N4" s="5" t="n">
        <v>0.66</v>
      </c>
      <c r="O4">
        <f>INDEX($A$14:$A$21,MATCH(P4,$B$14:$B$21,0))</f>
        <v/>
      </c>
      <c r="P4">
        <f>LARGE($B$14:$B$21,2)</f>
        <v/>
      </c>
      <c r="Q4" s="6">
        <f>IFERROR(SUM($P$3:P4)/SUM($B$14:$B$21),"")</f>
        <v/>
      </c>
    </row>
    <row r="5">
      <c r="A5" s="8" t="inlineStr">
        <is>
          <t>Période (date) :</t>
        </is>
      </c>
      <c r="B5" s="9" t="n">
        <v>45894</v>
      </c>
      <c r="E5" s="10" t="inlineStr">
        <is>
          <t>Calculs temps &amp; vitesses</t>
        </is>
      </c>
      <c r="F5" s="11" t="n"/>
      <c r="H5" s="12">
        <f>IFERROR(F7/F6,"")</f>
        <v/>
      </c>
      <c r="I5" s="12">
        <f>IFERROR(MIN(1,(B14*B15)/(F8*60)),"")</f>
        <v/>
      </c>
      <c r="J5" s="12">
        <f>IFERROR(B16/B15,"")</f>
        <v/>
      </c>
      <c r="K5" s="12">
        <f>IFERROR(H5*I5*J5,"")</f>
        <v/>
      </c>
      <c r="M5" t="inlineStr">
        <is>
          <t>Ligne C</t>
        </is>
      </c>
      <c r="N5" s="5" t="n">
        <v>0.6899999999999999</v>
      </c>
      <c r="O5">
        <f>INDEX($A$14:$A$21,MATCH(P5,$B$14:$B$21,0))</f>
        <v/>
      </c>
      <c r="P5">
        <f>LARGE($B$14:$B$21,3)</f>
        <v/>
      </c>
      <c r="Q5" s="6">
        <f>IFERROR(SUM($P$3:P5)/SUM($B$14:$B$21),"")</f>
        <v/>
      </c>
    </row>
    <row r="6">
      <c r="A6" s="8" t="inlineStr">
        <is>
          <t>Ligne :</t>
        </is>
      </c>
      <c r="B6" s="13" t="inlineStr">
        <is>
          <t>Ligne A</t>
        </is>
      </c>
      <c r="E6" s="8" t="inlineStr">
        <is>
          <t>Temps planifié PTT (min) :</t>
        </is>
      </c>
      <c r="F6" s="14">
        <f>IFERROR(B9-(B10+B11),"")</f>
        <v/>
      </c>
      <c r="N6" s="5" t="n">
        <v>0.71</v>
      </c>
      <c r="O6">
        <f>INDEX($A$14:$A$21,MATCH(P6,$B$14:$B$21,0))</f>
        <v/>
      </c>
      <c r="P6">
        <f>LARGE($B$14:$B$21,4)</f>
        <v/>
      </c>
      <c r="Q6" s="6">
        <f>IFERROR(SUM($P$3:P6)/SUM($B$14:$B$21),"")</f>
        <v/>
      </c>
    </row>
    <row r="7">
      <c r="A7" s="8" t="inlineStr">
        <is>
          <t>Équipe/Shift :</t>
        </is>
      </c>
      <c r="B7" s="13" t="inlineStr">
        <is>
          <t>Matin</t>
        </is>
      </c>
      <c r="E7" s="8" t="inlineStr">
        <is>
          <t>Temps opérationnel OT (min) :</t>
        </is>
      </c>
      <c r="F7" s="14">
        <f>IFERROR(F6-B12,"")</f>
        <v/>
      </c>
      <c r="M7" t="inlineStr">
        <is>
          <t>Matin</t>
        </is>
      </c>
      <c r="N7" s="5" t="n">
        <v>0.74</v>
      </c>
      <c r="O7">
        <f>INDEX($A$14:$A$21,MATCH(P7,$B$14:$B$21,0))</f>
        <v/>
      </c>
      <c r="P7">
        <f>LARGE($B$14:$B$21,5)</f>
        <v/>
      </c>
      <c r="Q7" s="6">
        <f>IFERROR(SUM($P$3:P7)/SUM($B$14:$B$21),"")</f>
        <v/>
      </c>
    </row>
    <row r="8">
      <c r="A8" s="8" t="inlineStr">
        <is>
          <t>Produit :</t>
        </is>
      </c>
      <c r="B8" s="13" t="inlineStr">
        <is>
          <t>Référence X</t>
        </is>
      </c>
      <c r="E8" s="8" t="inlineStr">
        <is>
          <t>Net Run Time NRT (min) :</t>
        </is>
      </c>
      <c r="F8" s="14">
        <f>IFERROR(F7-B13,"")</f>
        <v/>
      </c>
      <c r="M8" t="inlineStr">
        <is>
          <t>Après-midi</t>
        </is>
      </c>
      <c r="N8" s="5" t="n">
        <v>0.7</v>
      </c>
      <c r="O8">
        <f>INDEX($A$14:$A$21,MATCH(P8,$B$14:$B$21,0))</f>
        <v/>
      </c>
      <c r="P8">
        <f>LARGE($B$14:$B$21,6)</f>
        <v/>
      </c>
      <c r="Q8" s="6">
        <f>IFERROR(SUM($P$3:P8)/SUM($B$14:$B$21),"")</f>
        <v/>
      </c>
    </row>
    <row r="9">
      <c r="A9" s="8" t="inlineStr">
        <is>
          <t>Longueur de poste (min) :</t>
        </is>
      </c>
      <c r="B9" s="14" t="n">
        <v>480</v>
      </c>
      <c r="E9" s="8" t="inlineStr">
        <is>
          <t>Sortie théorique à NRT (pièces) :</t>
        </is>
      </c>
      <c r="F9" s="14">
        <f>IFERROR((F8*60)/B14,"")</f>
        <v/>
      </c>
      <c r="M9" t="inlineStr">
        <is>
          <t>Nuit</t>
        </is>
      </c>
      <c r="N9" s="5" t="n">
        <v>0.76</v>
      </c>
      <c r="O9">
        <f>INDEX($A$14:$A$21,MATCH(P9,$B$14:$B$21,0))</f>
        <v/>
      </c>
      <c r="P9">
        <f>LARGE($B$14:$B$21,7)</f>
        <v/>
      </c>
      <c r="Q9" s="6">
        <f>IFERROR(SUM($P$3:P9)/SUM($B$14:$B$21),"")</f>
        <v/>
      </c>
    </row>
    <row r="10">
      <c r="A10" s="8" t="inlineStr">
        <is>
          <t>Pauses planifiées (min) :</t>
        </is>
      </c>
      <c r="B10" s="14" t="n">
        <v>45</v>
      </c>
      <c r="E10" s="8" t="inlineStr">
        <is>
          <t>Vitesse réelle (pièces/min) :</t>
        </is>
      </c>
      <c r="F10" s="15">
        <f>IFERROR(B15/F8,"")</f>
        <v/>
      </c>
      <c r="N10" s="5" t="n">
        <v>0.78</v>
      </c>
      <c r="O10">
        <f>INDEX($A$14:$A$21,MATCH(P10,$B$14:$B$21,0))</f>
        <v/>
      </c>
      <c r="P10">
        <f>LARGE($B$14:$B$21,8)</f>
        <v/>
      </c>
      <c r="Q10" s="6">
        <f>IFERROR(SUM($P$3:P10)/SUM($B$14:$B$21),"")</f>
        <v/>
      </c>
    </row>
    <row r="11">
      <c r="A11" s="8" t="inlineStr">
        <is>
          <t>Changement série planifié (min) :</t>
        </is>
      </c>
      <c r="B11" s="14" t="n">
        <v>20</v>
      </c>
      <c r="E11" s="8" t="inlineStr">
        <is>
          <t>Cycle moyen réel (sec/pièce) :</t>
        </is>
      </c>
      <c r="F11" s="15">
        <f>IFERROR((F8*60)/B15,"")</f>
        <v/>
      </c>
      <c r="H11" s="16" t="inlineStr">
        <is>
          <t>Tendance OEE (12 périodes)</t>
        </is>
      </c>
      <c r="N11" s="5" t="n">
        <v>0.8</v>
      </c>
    </row>
    <row r="12">
      <c r="A12" s="4" t="inlineStr">
        <is>
          <t>Pareto des pertes (minutes) — saisir vos pertes ci-dessous (valeurs éditables)</t>
        </is>
      </c>
      <c r="B12" s="11" t="n"/>
      <c r="C12" s="17" t="n"/>
      <c r="D12" s="17" t="n"/>
      <c r="E12" s="17" t="n"/>
      <c r="F12" s="18" t="n"/>
      <c r="N12" s="5" t="n">
        <v>0.82</v>
      </c>
    </row>
    <row r="13">
      <c r="A13" s="19" t="inlineStr">
        <is>
          <t>Cause de perte</t>
        </is>
      </c>
      <c r="B13" s="20" t="inlineStr">
        <is>
          <t>Minutes</t>
        </is>
      </c>
      <c r="C13" s="19" t="inlineStr">
        <is>
          <t>Part (%)</t>
        </is>
      </c>
      <c r="D13" s="19" t="inlineStr">
        <is>
          <t>Cumul (%)</t>
        </is>
      </c>
      <c r="E13" s="19" t="inlineStr">
        <is>
          <t>Minutes triées</t>
        </is>
      </c>
      <c r="F13" s="19" t="inlineStr">
        <is>
          <t>Cumul trié (%)</t>
        </is>
      </c>
      <c r="N13" s="5" t="n">
        <v>0.8100000000000001</v>
      </c>
    </row>
    <row r="14">
      <c r="A14" s="8" t="inlineStr">
        <is>
          <t>Arrêts non planifiés</t>
        </is>
      </c>
      <c r="B14" s="15" t="n">
        <v>35</v>
      </c>
      <c r="C14" s="21">
        <f>IFERROR(B14/SUM($B$14:$B$21),"")</f>
        <v/>
      </c>
      <c r="D14" s="21">
        <f>IFERROR(SUM($B$14:B14)/SUM($B$14:$B$21),"")</f>
        <v/>
      </c>
      <c r="E14" s="11" t="n"/>
      <c r="F14" s="11" t="n"/>
      <c r="N14" s="5" t="n">
        <v>0.85</v>
      </c>
    </row>
    <row r="15">
      <c r="A15" s="8" t="inlineStr">
        <is>
          <t>Micro-arrêts</t>
        </is>
      </c>
      <c r="B15" s="14" t="n">
        <v>25</v>
      </c>
      <c r="C15" s="21">
        <f>IFERROR(B15/SUM($B$14:$B$21),"")</f>
        <v/>
      </c>
      <c r="D15" s="21">
        <f>IFERROR(SUM($B$14:B15)/SUM($B$14:$B$21),"")</f>
        <v/>
      </c>
      <c r="E15" s="11" t="n"/>
      <c r="F15" s="11" t="n"/>
    </row>
    <row r="16">
      <c r="A16" s="8" t="inlineStr">
        <is>
          <t>Changement série</t>
        </is>
      </c>
      <c r="B16" s="14" t="n">
        <v>20</v>
      </c>
      <c r="C16" s="21">
        <f>IFERROR(B16/SUM($B$14:$B$21),"")</f>
        <v/>
      </c>
      <c r="D16" s="21">
        <f>IFERROR(SUM($B$14:B16)/SUM($B$14:$B$21),"")</f>
        <v/>
      </c>
      <c r="E16" s="11" t="n"/>
      <c r="F16" s="11" t="n"/>
    </row>
    <row r="17">
      <c r="A17" s="8" t="inlineStr">
        <is>
          <t>Pauses planifiées</t>
        </is>
      </c>
      <c r="B17" s="14" t="n">
        <v>45</v>
      </c>
      <c r="C17" s="21">
        <f>IFERROR(B17/SUM($B$14:$B$21),"")</f>
        <v/>
      </c>
      <c r="D17" s="21">
        <f>IFERROR(SUM($B$14:B17)/SUM($B$14:$B$21),"")</f>
        <v/>
      </c>
      <c r="E17" s="11" t="n"/>
      <c r="F17" s="11" t="n"/>
    </row>
    <row r="18">
      <c r="A18" s="22" t="inlineStr">
        <is>
          <t>Vitesse réduite</t>
        </is>
      </c>
      <c r="B18" s="11" t="n">
        <v>18</v>
      </c>
      <c r="C18" s="21">
        <f>IFERROR(B18/SUM($B$14:$B$21),"")</f>
        <v/>
      </c>
      <c r="D18" s="21">
        <f>IFERROR(SUM($B$14:B18)/SUM($B$14:$B$21),"")</f>
        <v/>
      </c>
      <c r="E18" s="11" t="n"/>
      <c r="F18" s="11" t="n"/>
    </row>
    <row r="19">
      <c r="A19" s="22" t="inlineStr">
        <is>
          <t>Qualité (rebuts/reprises)</t>
        </is>
      </c>
      <c r="B19" s="11" t="n">
        <v>22</v>
      </c>
      <c r="C19" s="21">
        <f>IFERROR(B19/SUM($B$14:$B$21),"")</f>
        <v/>
      </c>
      <c r="D19" s="21">
        <f>IFERROR(SUM($B$14:B19)/SUM($B$14:$B$21),"")</f>
        <v/>
      </c>
      <c r="E19" s="11" t="n"/>
      <c r="F19" s="11" t="n"/>
    </row>
    <row r="20">
      <c r="A20" s="22" t="inlineStr">
        <is>
          <t>Manque opérateur</t>
        </is>
      </c>
      <c r="B20" s="11" t="n">
        <v>12</v>
      </c>
      <c r="C20" s="21">
        <f>IFERROR(B20/SUM($B$14:$B$21),"")</f>
        <v/>
      </c>
      <c r="D20" s="21">
        <f>IFERROR(SUM($B$14:B20)/SUM($B$14:$B$21),"")</f>
        <v/>
      </c>
      <c r="E20" s="11" t="n"/>
      <c r="F20" s="11" t="n"/>
    </row>
    <row r="21">
      <c r="A21" s="22" t="inlineStr">
        <is>
          <t>Manque matière</t>
        </is>
      </c>
      <c r="B21" s="11" t="n">
        <v>10</v>
      </c>
      <c r="C21" s="21">
        <f>IFERROR(B21/SUM($B$14:$B$21),"")</f>
        <v/>
      </c>
      <c r="D21" s="21">
        <f>IFERROR(SUM($B$14:B21)/SUM($B$14:$B$21),"")</f>
        <v/>
      </c>
      <c r="E21" s="11" t="n"/>
      <c r="F21" s="11" t="n"/>
    </row>
    <row r="22">
      <c r="A22" s="23" t="inlineStr">
        <is>
          <t>Total</t>
        </is>
      </c>
      <c r="B22" s="11">
        <f>SUM($B$14:$B$21)</f>
        <v/>
      </c>
      <c r="C22" s="11" t="inlineStr"/>
      <c r="D22" s="11" t="inlineStr"/>
      <c r="E22" s="11" t="n"/>
      <c r="F22" s="11" t="n"/>
    </row>
    <row r="23">
      <c r="A23" s="4" t="inlineStr">
        <is>
          <t>Notes &amp; Hypothèses (raccourci)</t>
        </is>
      </c>
    </row>
    <row r="24">
      <c r="A24" s="24" t="inlineStr">
        <is>
          <t>- OEE = Disponibilité × Performance × Qualité.
- PTT (Temps planifié) = Longueur de poste − Pauses planifiées − Changement série planifié.
- OT (Temps opérationnel) = PTT − Arrêts non planifiés.
- NRT (Net Run Time) = OT − Micro-arrêts (&lt;5 min). Les micro-arrêts impactent la Performance.
- Performance = (Cycle idéal × Total pièces) / (NRT en secondes), plafonnée à 100%.
- Qualité = Pièces conformes / Total pièces.
- OOE = (OT / Longueur de poste) × Performance × Qualité.
- TEEP = Chargement (PTT / Longueur de poste) × OEE.
- Pareto : barres triées par minutes décroissantes; ligne = cumul %. Modifiez les causes/valeurs colonne B14:B21.</t>
        </is>
      </c>
    </row>
    <row r="25"/>
    <row r="26"/>
    <row r="27"/>
    <row r="28"/>
    <row r="29"/>
    <row r="30"/>
    <row r="31"/>
  </sheetData>
  <mergeCells count="5">
    <mergeCell ref="A1:K1"/>
    <mergeCell ref="A3:K3"/>
    <mergeCell ref="A12:F12"/>
    <mergeCell ref="A23:K23"/>
    <mergeCell ref="A24:K31"/>
  </mergeCells>
  <conditionalFormatting sqref="H5">
    <cfRule type="expression" priority="1" dxfId="0" stopIfTrue="1">
      <formula>H5&lt;0.85</formula>
    </cfRule>
    <cfRule type="expression" priority="2" dxfId="1" stopIfTrue="1">
      <formula>AND(H5&gt;=0.85,H5&lt;0.95)</formula>
    </cfRule>
    <cfRule type="expression" priority="3" dxfId="2" stopIfTrue="1">
      <formula>H5&gt;=0.95</formula>
    </cfRule>
  </conditionalFormatting>
  <conditionalFormatting sqref="I5">
    <cfRule type="expression" priority="4" dxfId="0" stopIfTrue="1">
      <formula>I5&lt;0.90</formula>
    </cfRule>
    <cfRule type="expression" priority="5" dxfId="1" stopIfTrue="1">
      <formula>AND(I5&gt;=0.90,I5&lt;0.98)</formula>
    </cfRule>
    <cfRule type="expression" priority="6" dxfId="2" stopIfTrue="1">
      <formula>I5&gt;=0.98</formula>
    </cfRule>
  </conditionalFormatting>
  <conditionalFormatting sqref="J5">
    <cfRule type="expression" priority="7" dxfId="0" stopIfTrue="1">
      <formula>J5&lt;0.99</formula>
    </cfRule>
    <cfRule type="expression" priority="8" dxfId="1" stopIfTrue="1">
      <formula>AND(J5&gt;=0.99,J5&lt;0.995)</formula>
    </cfRule>
    <cfRule type="expression" priority="9" dxfId="2" stopIfTrue="1">
      <formula>J5&gt;=0.995</formula>
    </cfRule>
  </conditionalFormatting>
  <conditionalFormatting sqref="K5">
    <cfRule type="expression" priority="10" dxfId="0" stopIfTrue="1">
      <formula>K5&lt;0.65</formula>
    </cfRule>
    <cfRule type="expression" priority="11" dxfId="1" stopIfTrue="1">
      <formula>AND(K5&gt;=0.65,K5&lt;0.85)</formula>
    </cfRule>
    <cfRule type="expression" priority="12" dxfId="2" stopIfTrue="1">
      <formula>K5&gt;=0.85</formula>
    </cfRule>
  </conditionalFormatting>
  <dataValidations count="2">
    <dataValidation sqref="B6" showErrorMessage="1" showInputMessage="1" allowBlank="1" type="list">
      <formula1>=$M$3:$M$5</formula1>
    </dataValidation>
    <dataValidation sqref="B7" showErrorMessage="1" showInputMessage="1" allowBlank="1" type="list">
      <formula1>=$M$7:$M$9</formula1>
    </dataValidation>
  </dataValidations>
  <pageMargins left="0.3" right="0.3" top="0.4" bottom="0.4" header="0.5" footer="0.5"/>
  <pageSetup orientation="portrait" paperSize="9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2025-08-25T02:21:05Z</dcterms:created>
  <dcterms:modified xmlns:dcterms="http://purl.org/dc/terms/" xmlns:xsi="http://www.w3.org/2001/XMLSchema-instance" xsi:type="dcterms:W3CDTF">2025-08-25T02:21:05Z</dcterms:modified>
</cp:coreProperties>
</file>