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Saisie_Clients" sheetId="2" state="visible" r:id="rId2"/>
    <sheet xmlns:r="http://schemas.openxmlformats.org/officeDocument/2006/relationships" name="Saisie_Fournisseurs" sheetId="3" state="visible" r:id="rId3"/>
    <sheet xmlns:r="http://schemas.openxmlformats.org/officeDocument/2006/relationships" name="Stocks" sheetId="4" state="visible" r:id="rId4"/>
    <sheet xmlns:r="http://schemas.openxmlformats.org/officeDocument/2006/relationships" name="Autres_ACE_DE" sheetId="5" state="visible" r:id="rId5"/>
    <sheet xmlns:r="http://schemas.openxmlformats.org/officeDocument/2006/relationships" name="Calculs_FR" sheetId="6" state="visible" r:id="rId6"/>
    <sheet xmlns:r="http://schemas.openxmlformats.org/officeDocument/2006/relationships" name="Dashboard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"/>
  </numFmts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b val="1"/>
      <color rgb="00FFFFFF"/>
      <sz val="14"/>
    </font>
  </fonts>
  <fills count="4">
    <fill>
      <patternFill/>
    </fill>
    <fill>
      <patternFill patternType="gray125"/>
    </fill>
    <fill>
      <patternFill patternType="solid">
        <fgColor rgb="000B5394"/>
        <bgColor rgb="000B5394"/>
      </patternFill>
    </fill>
    <fill>
      <patternFill patternType="solid">
        <fgColor rgb="00CFE2F3"/>
        <bgColor rgb="00CFE2F3"/>
      </patternFill>
    </fill>
  </fills>
  <borders count="2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1" applyAlignment="1" pivotButton="0" quotePrefix="0" xfId="0">
      <alignment horizontal="center" vertical="center"/>
    </xf>
    <xf numFmtId="0" fontId="0" fillId="0" borderId="1" pivotButton="0" quotePrefix="0" xfId="0"/>
    <xf numFmtId="10" fontId="0" fillId="0" borderId="1" pivotButton="0" quotePrefix="0" xfId="0"/>
    <xf numFmtId="0" fontId="3" fillId="2" borderId="0" applyAlignment="1" pivotButton="0" quotePrefix="0" xfId="0">
      <alignment horizontal="center"/>
    </xf>
    <xf numFmtId="4" fontId="0" fillId="0" borderId="1" pivotButton="0" quotePrefix="0" xfId="0"/>
    <xf numFmtId="49" fontId="0" fillId="0" borderId="1" pivotButton="0" quotePrefix="0" xfId="0"/>
    <xf numFmtId="164" fontId="0" fillId="0" borderId="1" pivotButton="0" quotePrefix="0" xfId="0"/>
    <xf numFmtId="0" fontId="2" fillId="0" borderId="1" pivotButton="0" quotePrefix="0" xfId="0"/>
  </cellXfs>
  <cellStyles count="1">
    <cellStyle name="Normal" xfId="0" builtinId="0" hidden="0"/>
  </cellStyles>
  <dxfs count="3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8CBAD"/>
          <bgColor rgb="00F8CBAD"/>
        </patternFill>
      </fill>
    </dxf>
    <dxf>
      <fill>
        <patternFill patternType="solid">
          <fgColor rgb="00FFF2CC"/>
          <bgColor rgb="00FFF2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Composantes du BFR (positif = besoin)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'Dashboard'!B12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'Dashboard'!$A$13:$A$16</f>
            </numRef>
          </cat>
          <val>
            <numRef>
              <f>'Dashboard'!$B$13:$B$16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Composante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11</row>
      <rowOff>0</rowOff>
    </from>
    <ext cx="936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0"/>
  <sheetViews>
    <sheetView workbookViewId="0">
      <selection activeCell="A1" sqref="A1"/>
    </sheetView>
  </sheetViews>
  <sheetFormatPr baseColWidth="8" defaultRowHeight="15"/>
  <cols>
    <col width="39" customWidth="1" min="1" max="1"/>
    <col width="36" customWidth="1" min="2" max="2"/>
    <col width="27" customWidth="1" min="3" max="3"/>
    <col width="16" customWidth="1" min="4" max="4"/>
    <col width="21" customWidth="1" min="5" max="5"/>
    <col width="30" customWidth="1" min="6" max="6"/>
    <col width="43" customWidth="1" min="7" max="7"/>
    <col width="20" customWidth="1" min="8" max="8"/>
  </cols>
  <sheetData>
    <row r="1">
      <c r="A1" s="1" t="inlineStr">
        <is>
          <t>Paramètres – Fonds de Roulement avancé</t>
        </is>
      </c>
    </row>
    <row r="3">
      <c r="A3" s="2" t="inlineStr">
        <is>
          <t>Exercice</t>
        </is>
      </c>
      <c r="B3" s="2" t="inlineStr">
        <is>
          <t>Devise</t>
        </is>
      </c>
      <c r="C3" s="2" t="inlineStr">
        <is>
          <t>CA annuel</t>
        </is>
      </c>
      <c r="D3" s="2" t="inlineStr">
        <is>
          <t>COGS annuel</t>
        </is>
      </c>
      <c r="E3" s="2" t="inlineStr">
        <is>
          <t>TVA %</t>
        </is>
      </c>
      <c r="F3" s="2" t="inlineStr">
        <is>
          <t>Inclure TVA dans AR/AP ? (Oui/Non)</t>
        </is>
      </c>
      <c r="G3" s="2" t="inlineStr">
        <is>
          <t>Factoring sans recours (Oui/Non)</t>
        </is>
      </c>
      <c r="H3" s="2" t="inlineStr">
        <is>
          <t>Montant factoring</t>
        </is>
      </c>
    </row>
    <row r="4">
      <c r="A4" s="3" t="n">
        <v>2025</v>
      </c>
      <c r="B4" s="3" t="inlineStr">
        <is>
          <t>MAD</t>
        </is>
      </c>
      <c r="C4" s="3" t="n">
        <v>3000000</v>
      </c>
      <c r="D4" s="3" t="n">
        <v>1800000</v>
      </c>
      <c r="E4" s="4" t="n">
        <v>0.2</v>
      </c>
      <c r="F4" s="3" t="inlineStr">
        <is>
          <t>Non</t>
        </is>
      </c>
      <c r="G4" s="3" t="inlineStr">
        <is>
          <t>Oui</t>
        </is>
      </c>
      <c r="H4" s="3" t="n">
        <v>200000</v>
      </c>
    </row>
    <row r="5"/>
    <row r="6">
      <c r="A6" s="2" t="inlineStr">
        <is>
          <t>Seuil DSO (jours)</t>
        </is>
      </c>
      <c r="B6" s="2" t="inlineStr">
        <is>
          <t>Seuil DPO (jours)</t>
        </is>
      </c>
      <c r="C6" s="2" t="inlineStr">
        <is>
          <t>Seuil DIO (jours)</t>
        </is>
      </c>
      <c r="D6" s="2" t="inlineStr">
        <is>
          <t>Provision clients % (&gt;90j)</t>
        </is>
      </c>
      <c r="E6" s="2" t="inlineStr">
        <is>
          <t>Provision litiges %</t>
        </is>
      </c>
      <c r="F6" s="2" t="inlineStr">
        <is>
          <t>Provision stocks obsolètes %</t>
        </is>
      </c>
      <c r="G6" s="2" t="inlineStr">
        <is>
          <t>Déconsolider effets escomptés ? (Oui/Non)</t>
        </is>
      </c>
      <c r="H6" s="2" t="inlineStr">
        <is>
          <t>Jours/an (360/365)</t>
        </is>
      </c>
    </row>
    <row r="7">
      <c r="A7" s="3" t="n">
        <v>75</v>
      </c>
      <c r="B7" s="3" t="n">
        <v>60</v>
      </c>
      <c r="C7" s="3" t="n">
        <v>90</v>
      </c>
      <c r="D7" s="4" t="n">
        <v>0.3</v>
      </c>
      <c r="E7" s="4" t="n">
        <v>0.5</v>
      </c>
      <c r="F7" s="4" t="n">
        <v>0.2</v>
      </c>
      <c r="G7" s="3" t="inlineStr">
        <is>
          <t>Oui</t>
        </is>
      </c>
      <c r="H7" s="3" t="n">
        <v>360</v>
      </c>
    </row>
    <row r="8"/>
    <row r="9">
      <c r="A9" s="2" t="inlineStr">
        <is>
          <t>FRNG – Ressources stables (optionnel)</t>
        </is>
      </c>
      <c r="B9" s="2" t="inlineStr">
        <is>
          <t>FRNG – Emplois stables (optionnel)</t>
        </is>
      </c>
      <c r="C9" s="2" t="inlineStr">
        <is>
          <t>Utiliser FRNG ? (Oui/Non)</t>
        </is>
      </c>
      <c r="D9" s="2" t="inlineStr">
        <is>
          <t>Commentaires</t>
        </is>
      </c>
    </row>
    <row r="10">
      <c r="A10" s="3" t="n">
        <v>2500000</v>
      </c>
      <c r="B10" s="3" t="n">
        <v>2200000</v>
      </c>
      <c r="C10" s="3" t="inlineStr">
        <is>
          <t>Oui</t>
        </is>
      </c>
      <c r="D10" s="3" t="inlineStr">
        <is>
          <t>Renseigner pour calcul FR = RS - ES</t>
        </is>
      </c>
    </row>
    <row r="11"/>
    <row r="12"/>
    <row r="13"/>
    <row r="14"/>
    <row r="15"/>
    <row r="16"/>
    <row r="17"/>
    <row r="18"/>
    <row r="19"/>
    <row r="20"/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20" customWidth="1" min="6" max="6"/>
    <col width="28" customWidth="1" min="7" max="7"/>
    <col width="26" customWidth="1" min="8" max="8"/>
    <col width="16" customWidth="1" min="9" max="9"/>
  </cols>
  <sheetData>
    <row r="1">
      <c r="A1" s="5" t="inlineStr">
        <is>
          <t>Clients – Âges de créances &amp; cas particuliers</t>
        </is>
      </c>
    </row>
    <row r="3">
      <c r="A3" s="2" t="inlineStr">
        <is>
          <t>0-30 j</t>
        </is>
      </c>
      <c r="B3" s="2" t="inlineStr">
        <is>
          <t>31-60 j</t>
        </is>
      </c>
      <c r="C3" s="2" t="inlineStr">
        <is>
          <t>61-90 j</t>
        </is>
      </c>
      <c r="D3" s="2" t="inlineStr">
        <is>
          <t>&gt;90 j</t>
        </is>
      </c>
      <c r="E3" s="2" t="inlineStr">
        <is>
          <t>Litiges</t>
        </is>
      </c>
      <c r="F3" s="2" t="inlineStr">
        <is>
          <t>Acomptes reçus (-)</t>
        </is>
      </c>
      <c r="G3" s="2" t="inlineStr">
        <is>
          <t>Effets escomptés non échus</t>
        </is>
      </c>
      <c r="H3" s="2" t="inlineStr">
        <is>
          <t>Autres ajustements (+/-)</t>
        </is>
      </c>
      <c r="I3" s="2" t="inlineStr">
        <is>
          <t>Note</t>
        </is>
      </c>
    </row>
    <row r="4">
      <c r="A4" s="6" t="n">
        <v>280000</v>
      </c>
      <c r="B4" s="6" t="n">
        <v>140000</v>
      </c>
      <c r="C4" s="6" t="n">
        <v>70000</v>
      </c>
      <c r="D4" s="6" t="n">
        <v>40000</v>
      </c>
      <c r="E4" s="6" t="n">
        <v>20000</v>
      </c>
      <c r="F4" s="6" t="n">
        <v>30000</v>
      </c>
      <c r="G4" s="6" t="n">
        <v>50000</v>
      </c>
      <c r="H4" s="6" t="n">
        <v>0</v>
      </c>
      <c r="I4" s="7" t="inlineStr">
        <is>
          <t>Init</t>
        </is>
      </c>
    </row>
  </sheetData>
  <mergeCells count="1">
    <mergeCell ref="A1:I1"/>
  </mergeCells>
  <conditionalFormatting sqref="A4:D4">
    <cfRule type="colorScale" priority="1">
      <colorScale>
        <cfvo type="num" val="0"/>
        <cfvo type="num" val="50000"/>
        <cfvo type="num" val="200000"/>
        <color rgb="0063BE7B"/>
        <color rgb="00FFEB84"/>
        <color rgb="00F8696B"/>
      </colorScale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21" customWidth="1" min="5" max="5"/>
    <col width="16" customWidth="1" min="6" max="6"/>
    <col width="26" customWidth="1" min="7" max="7"/>
    <col width="26" customWidth="1" min="8" max="8"/>
    <col width="16" customWidth="1" min="9" max="9"/>
  </cols>
  <sheetData>
    <row r="1">
      <c r="A1" s="5" t="inlineStr">
        <is>
          <t>Fournisseurs – Âges de dettes &amp; cas particuliers</t>
        </is>
      </c>
    </row>
    <row r="3">
      <c r="A3" s="2" t="inlineStr">
        <is>
          <t>0-30 j</t>
        </is>
      </c>
      <c r="B3" s="2" t="inlineStr">
        <is>
          <t>31-60 j</t>
        </is>
      </c>
      <c r="C3" s="2" t="inlineStr">
        <is>
          <t>61-90 j</t>
        </is>
      </c>
      <c r="D3" s="2" t="inlineStr">
        <is>
          <t>&gt;90 j</t>
        </is>
      </c>
      <c r="E3" s="2" t="inlineStr">
        <is>
          <t>Acomptes versés (+)</t>
        </is>
      </c>
      <c r="F3" s="2" t="inlineStr">
        <is>
          <t>Effets à payer</t>
        </is>
      </c>
      <c r="G3" s="2" t="inlineStr">
        <is>
          <t>Autres ajustements (+/-)</t>
        </is>
      </c>
      <c r="H3" s="2" t="inlineStr">
        <is>
          <t>Taxes &amp; charges sociales</t>
        </is>
      </c>
      <c r="I3" s="2" t="inlineStr">
        <is>
          <t>Note</t>
        </is>
      </c>
    </row>
    <row r="4">
      <c r="A4" s="6" t="n">
        <v>150000</v>
      </c>
      <c r="B4" s="6" t="n">
        <v>90000</v>
      </c>
      <c r="C4" s="6" t="n">
        <v>30000</v>
      </c>
      <c r="D4" s="6" t="n">
        <v>10000</v>
      </c>
      <c r="E4" s="6" t="n">
        <v>15000</v>
      </c>
      <c r="F4" s="6" t="n">
        <v>20000</v>
      </c>
      <c r="G4" s="6" t="n">
        <v>0</v>
      </c>
      <c r="H4" s="6" t="n">
        <v>60000</v>
      </c>
      <c r="I4" s="7" t="inlineStr">
        <is>
          <t>Init</t>
        </is>
      </c>
    </row>
  </sheetData>
  <mergeCells count="1">
    <mergeCell ref="A1:I1"/>
  </mergeCells>
  <conditionalFormatting sqref="A4:D4">
    <cfRule type="colorScale" priority="1">
      <colorScale>
        <cfvo type="num" val="0"/>
        <cfvo type="num" val="30000"/>
        <cfvo type="num" val="150000"/>
        <color rgb="0063BE7B"/>
        <color rgb="00FFEB84"/>
        <color rgb="00F8696B"/>
      </colorScale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  <col width="21" customWidth="1" min="3" max="3"/>
    <col width="23" customWidth="1" min="4" max="4"/>
    <col width="18" customWidth="1" min="5" max="5"/>
    <col width="19" customWidth="1" min="6" max="6"/>
    <col width="18" customWidth="1" min="7" max="7"/>
  </cols>
  <sheetData>
    <row r="1">
      <c r="A1" s="5" t="inlineStr">
        <is>
          <t>Stocks – Composition &amp; provisions</t>
        </is>
      </c>
    </row>
    <row r="3">
      <c r="A3" s="2" t="inlineStr">
        <is>
          <t>Matières premières (MP)</t>
        </is>
      </c>
      <c r="B3" s="2" t="inlineStr">
        <is>
          <t>En-cours (WIP)</t>
        </is>
      </c>
      <c r="C3" s="2" t="inlineStr">
        <is>
          <t>Produits finis (PF)</t>
        </is>
      </c>
      <c r="D3" s="2" t="inlineStr">
        <is>
          <t>Obsolescence (valeur)</t>
        </is>
      </c>
      <c r="E3" s="2" t="inlineStr">
        <is>
          <t>Autres stocks</t>
        </is>
      </c>
      <c r="F3" s="2" t="inlineStr">
        <is>
          <t>Ajustements (+/-)</t>
        </is>
      </c>
      <c r="G3" s="2" t="inlineStr">
        <is>
          <t>Note</t>
        </is>
      </c>
    </row>
    <row r="4">
      <c r="A4" s="6" t="n">
        <v>180000</v>
      </c>
      <c r="B4" s="6" t="n">
        <v>90000</v>
      </c>
      <c r="C4" s="6" t="n">
        <v>130000</v>
      </c>
      <c r="D4" s="6" t="n">
        <v>20000</v>
      </c>
      <c r="E4" s="6" t="n">
        <v>0</v>
      </c>
      <c r="F4" s="6" t="n">
        <v>0</v>
      </c>
      <c r="G4" s="7" t="inlineStr">
        <is>
          <t>Init</t>
        </is>
      </c>
    </row>
  </sheetData>
  <mergeCells count="1">
    <mergeCell ref="A1:G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cols>
    <col width="23" customWidth="1" min="1" max="1"/>
    <col width="20" customWidth="1" min="2" max="2"/>
    <col width="18" customWidth="1" min="3" max="3"/>
    <col width="18" customWidth="1" min="4" max="4"/>
    <col width="20" customWidth="1" min="5" max="5"/>
  </cols>
  <sheetData>
    <row r="1">
      <c r="A1" s="5" t="inlineStr">
        <is>
          <t>Autres – Actifs/Dettes d'exploitation (TVA, divers)</t>
        </is>
      </c>
    </row>
    <row r="3">
      <c r="A3" s="2" t="inlineStr">
        <is>
          <t>TVA à récupérer (ACE)</t>
        </is>
      </c>
      <c r="B3" s="2" t="inlineStr">
        <is>
          <t>TVA à payer (DE)</t>
        </is>
      </c>
      <c r="C3" s="2" t="inlineStr">
        <is>
          <t>Autres ACE (+)</t>
        </is>
      </c>
      <c r="D3" s="2" t="inlineStr">
        <is>
          <t>Autres DE (-)</t>
        </is>
      </c>
      <c r="E3" s="2" t="inlineStr">
        <is>
          <t>Note</t>
        </is>
      </c>
    </row>
    <row r="4">
      <c r="A4" s="6" t="n">
        <v>50000</v>
      </c>
      <c r="B4" s="6" t="n">
        <v>30000</v>
      </c>
      <c r="C4" s="6" t="n">
        <v>10000</v>
      </c>
      <c r="D4" s="6" t="n">
        <v>8000</v>
      </c>
      <c r="E4" s="7" t="inlineStr">
        <is>
          <t>Init</t>
        </is>
      </c>
    </row>
  </sheetData>
  <mergeCells count="1">
    <mergeCell ref="A1:E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7" customWidth="1" min="4" max="4"/>
    <col width="16" customWidth="1" min="5" max="5"/>
    <col width="16" customWidth="1" min="6" max="6"/>
    <col width="16" customWidth="1" min="7" max="7"/>
    <col width="16" customWidth="1" min="8" max="8"/>
  </cols>
  <sheetData>
    <row r="1">
      <c r="A1" s="5" t="inlineStr">
        <is>
          <t>Calculs – Fonds de roulement &amp; cas avancés</t>
        </is>
      </c>
    </row>
    <row r="3">
      <c r="A3" s="2" t="inlineStr">
        <is>
          <t>Indicateur</t>
        </is>
      </c>
      <c r="B3" s="2" t="inlineStr">
        <is>
          <t>Formule</t>
        </is>
      </c>
      <c r="C3" s="2" t="inlineStr">
        <is>
          <t>Montant</t>
        </is>
      </c>
      <c r="D3" s="2" t="inlineStr">
        <is>
          <t>Lecture / Règle</t>
        </is>
      </c>
      <c r="E3" s="2" t="inlineStr">
        <is>
          <t>Statut</t>
        </is>
      </c>
      <c r="F3" s="2" t="inlineStr">
        <is>
          <t>Seuil</t>
        </is>
      </c>
      <c r="G3" s="2" t="inlineStr">
        <is>
          <t>Commentaire</t>
        </is>
      </c>
      <c r="H3" s="2" t="inlineStr">
        <is>
          <t>Devise</t>
        </is>
      </c>
      <c r="J3" s="3" t="inlineStr">
        <is>
          <t>Helpers (ne pas modifier)</t>
        </is>
      </c>
    </row>
    <row r="4">
      <c r="A4" s="3" t="inlineStr">
        <is>
          <t>BFR (exploitation)</t>
        </is>
      </c>
      <c r="B4" s="3">
        <f>J25</f>
        <v/>
      </c>
      <c r="C4" s="6">
        <f>=J25</f>
        <v/>
      </c>
      <c r="D4" s="3" t="inlineStr">
        <is>
          <t>BFR = AR net + Stocks + ACE - DE</t>
        </is>
      </c>
      <c r="E4" s="3" t="inlineStr"/>
      <c r="F4" s="3" t="inlineStr">
        <is>
          <t>&lt;= 0 idéal</t>
        </is>
      </c>
      <c r="G4" s="3" t="inlineStr">
        <is>
          <t>Impact direct trésorerie</t>
        </is>
      </c>
      <c r="H4" s="3">
        <f>Paramètres!B4</f>
        <v/>
      </c>
    </row>
    <row r="5">
      <c r="A5" s="3" t="inlineStr">
        <is>
          <t>FRNG (optionnel)</t>
        </is>
      </c>
      <c r="B5" s="3">
        <f>J27</f>
        <v/>
      </c>
      <c r="C5" s="6">
        <f>=J27</f>
        <v/>
      </c>
      <c r="D5" s="3" t="inlineStr">
        <is>
          <t>RS - ES (si renseigné)</t>
        </is>
      </c>
      <c r="E5" s="3" t="inlineStr"/>
      <c r="F5" s="3" t="inlineStr">
        <is>
          <t>&gt;= 0 visé</t>
        </is>
      </c>
      <c r="G5" s="3" t="inlineStr"/>
      <c r="H5" s="3">
        <f>Paramètres!B4</f>
        <v/>
      </c>
      <c r="J5" s="3">
        <f>SUM(Saisie_Clients!A4:D4, Saisie_Clients!E4, Saisie_Clients!H4)</f>
        <v/>
      </c>
    </row>
    <row r="6">
      <c r="A6" s="3" t="inlineStr">
        <is>
          <t>Trésorerie Nette</t>
        </is>
      </c>
      <c r="B6" s="3">
        <f>J28</f>
        <v/>
      </c>
      <c r="C6" s="6">
        <f>=J28</f>
        <v/>
      </c>
      <c r="D6" s="3" t="inlineStr">
        <is>
          <t>FRNG - BFR (si FRNG)</t>
        </is>
      </c>
      <c r="E6" s="3" t="inlineStr"/>
      <c r="F6" s="3" t="inlineStr">
        <is>
          <t>&gt;= 0 visé</t>
        </is>
      </c>
      <c r="G6" s="3" t="inlineStr"/>
      <c r="H6" s="3">
        <f>Paramètres!B4</f>
        <v/>
      </c>
      <c r="J6" s="3">
        <f>Saisie_Clients!F4</f>
        <v/>
      </c>
    </row>
    <row r="7">
      <c r="A7" s="3" t="inlineStr">
        <is>
          <t>DSO (jours)</t>
        </is>
      </c>
      <c r="B7" s="3">
        <f>J30</f>
        <v/>
      </c>
      <c r="C7" s="8">
        <f>=J30</f>
        <v/>
      </c>
      <c r="D7" s="3" t="inlineStr">
        <is>
          <t>Jours de crédit clients</t>
        </is>
      </c>
      <c r="E7" s="3" t="inlineStr"/>
      <c r="F7" s="3" t="inlineStr">
        <is>
          <t>&lt;= Paramètres!A7</t>
        </is>
      </c>
      <c r="G7" s="3" t="inlineStr">
        <is>
          <t>Contrôler &gt;90j &amp; litiges</t>
        </is>
      </c>
      <c r="H7" s="3" t="inlineStr"/>
      <c r="J7" s="3">
        <f>Paramètres!H4</f>
        <v/>
      </c>
    </row>
    <row r="8">
      <c r="A8" s="3" t="inlineStr">
        <is>
          <t>DPO (jours)</t>
        </is>
      </c>
      <c r="B8" s="3">
        <f>J31</f>
        <v/>
      </c>
      <c r="C8" s="8">
        <f>=J31</f>
        <v/>
      </c>
      <c r="D8" s="3" t="inlineStr">
        <is>
          <t>Jours de crédit fournisseurs</t>
        </is>
      </c>
      <c r="E8" s="3" t="inlineStr"/>
      <c r="F8" s="3" t="inlineStr">
        <is>
          <t>&gt;= Paramètres!B7</t>
        </is>
      </c>
      <c r="G8" s="3" t="inlineStr">
        <is>
          <t>Négocier délais si faible</t>
        </is>
      </c>
      <c r="H8" s="3" t="inlineStr"/>
      <c r="J8" s="3">
        <f>IF(Paramètres!F4="Non", J5/(1+Paramètres!E4), J5)</f>
        <v/>
      </c>
    </row>
    <row r="9">
      <c r="A9" s="3" t="inlineStr">
        <is>
          <t>DIO (jours)</t>
        </is>
      </c>
      <c r="B9" s="3">
        <f>J32</f>
        <v/>
      </c>
      <c r="C9" s="8">
        <f>=J32</f>
        <v/>
      </c>
      <c r="D9" s="3" t="inlineStr">
        <is>
          <t>Rotation de stock (jours)</t>
        </is>
      </c>
      <c r="E9" s="3" t="inlineStr"/>
      <c r="F9" s="3" t="inlineStr">
        <is>
          <t>&lt;= Paramètres!C7</t>
        </is>
      </c>
      <c r="G9" s="3" t="inlineStr">
        <is>
          <t>Provisions &amp; obsolescence</t>
        </is>
      </c>
      <c r="H9" s="3" t="inlineStr"/>
      <c r="J9" s="3">
        <f>IF(Paramètres!G4="Oui", J8-Paramètres!H4, J8)</f>
        <v/>
      </c>
    </row>
    <row r="10">
      <c r="A10" s="3" t="inlineStr">
        <is>
          <t>Cycle de Conversion de Trésorerie (CCC)</t>
        </is>
      </c>
      <c r="B10" s="3">
        <f>J33</f>
        <v/>
      </c>
      <c r="C10" s="8">
        <f>=J33</f>
        <v/>
      </c>
      <c r="D10" s="3" t="inlineStr">
        <is>
          <t>DSO + DIO - DPO</t>
        </is>
      </c>
      <c r="E10" s="3" t="inlineStr"/>
      <c r="F10" s="3" t="inlineStr">
        <is>
          <t>Tendre vers le bas</t>
        </is>
      </c>
      <c r="G10" s="3" t="inlineStr">
        <is>
          <t>Réduit si factoring / acomptes</t>
        </is>
      </c>
      <c r="H10" s="3" t="inlineStr"/>
      <c r="J10" s="3">
        <f>Saisie_Clients!E4 * (1-Paramètres!E7)</f>
        <v/>
      </c>
    </row>
    <row r="11">
      <c r="J11" s="3">
        <f>Saisie_Clients!D4 * (1-Paramètres!D7)</f>
        <v/>
      </c>
    </row>
    <row r="12">
      <c r="J12" s="3">
        <f>MAX(J9 - (Saisie_Clients!E4-J10) - (Saisie_Clients!D4-J11), 0)</f>
        <v/>
      </c>
    </row>
    <row r="13">
      <c r="J13" s="3">
        <f>IF(Paramètres!G7="Oui", J12 - Saisie_Clients!G4, J12)</f>
        <v/>
      </c>
    </row>
    <row r="14">
      <c r="J14" s="3">
        <f>J13 - J6</f>
        <v/>
      </c>
    </row>
    <row r="15"/>
    <row r="16">
      <c r="J16" s="3">
        <f>SUM(Saisie_Fournisseurs!A4:D4, Saisie_Fournisseurs!G4)</f>
        <v/>
      </c>
    </row>
    <row r="17">
      <c r="J17" s="3">
        <f>IF(Paramètres!F4="Non", J16/(1+Paramètres!E4), J16)</f>
        <v/>
      </c>
    </row>
    <row r="18">
      <c r="J18" s="3">
        <f>J17 + Saisie_Fournisseurs!H4</f>
        <v/>
      </c>
    </row>
    <row r="19">
      <c r="J19" s="3">
        <f>J18 - Saisie_Fournisseurs!E4</f>
        <v/>
      </c>
    </row>
    <row r="20">
      <c r="J20" s="3">
        <f>J19 + Saisie_Fournisseurs!F4</f>
        <v/>
      </c>
    </row>
    <row r="21">
      <c r="J21" s="3">
        <f>MAX(J20,0)</f>
        <v/>
      </c>
    </row>
    <row r="22"/>
    <row r="23">
      <c r="J23" s="3">
        <f>SUM(Stocks!A4:C4, Stocks!E4, Stocks!F4) - Stocks!D4</f>
        <v/>
      </c>
    </row>
    <row r="24">
      <c r="J24" s="3">
        <f>IF(Paramètres!F4="Oui", Autres_ACE_DE!A4 - Autres_ACE_DE!B4 + Autres_ACE_DE!C4 - Autres_ACE_DE!D4, Autres_ACE_DE!C4 - Autres_ACE_DE!D4)</f>
        <v/>
      </c>
    </row>
    <row r="25">
      <c r="J25" s="3">
        <f>J14 + J23 + J24 - J21</f>
        <v/>
      </c>
    </row>
    <row r="26"/>
    <row r="27">
      <c r="J27" s="3">
        <f>IF(Paramètres!C10="Oui", Paramètres!A10-Paramètres!B10, "")</f>
        <v/>
      </c>
    </row>
    <row r="28">
      <c r="J28" s="3">
        <f>IF(J27&lt;&gt;"", J27 - J25, "")</f>
        <v/>
      </c>
    </row>
    <row r="29"/>
    <row r="30">
      <c r="J30" s="3">
        <f>IF(Paramètres!C4&gt;0, J14 / (Paramètres!C4/Paramètres!H7), 0)</f>
        <v/>
      </c>
    </row>
    <row r="31">
      <c r="J31" s="3">
        <f>IF(Paramètres!D4&gt;0, J21 / (Paramètres!D4/Paramètres!H7), 0)</f>
        <v/>
      </c>
    </row>
    <row r="32">
      <c r="J32" s="3">
        <f>IF(Paramètres!D4&gt;0, J23 / (Paramètres!D4/Paramètres!H7), 0)</f>
        <v/>
      </c>
    </row>
    <row r="33">
      <c r="J33" s="3">
        <f>J30 + J32 - J31</f>
        <v/>
      </c>
    </row>
  </sheetData>
  <mergeCells count="1">
    <mergeCell ref="A1:H1"/>
  </mergeCells>
  <conditionalFormatting sqref="C4">
    <cfRule type="expression" priority="1" dxfId="0">
      <formula>C4&lt;=0</formula>
    </cfRule>
    <cfRule type="expression" priority="2" dxfId="1">
      <formula>C4&gt;0</formula>
    </cfRule>
  </conditionalFormatting>
  <conditionalFormatting sqref="C5">
    <cfRule type="expression" priority="3" dxfId="0">
      <formula>C5&gt;=0</formula>
    </cfRule>
    <cfRule type="expression" priority="4" dxfId="1">
      <formula>C5&lt;0</formula>
    </cfRule>
  </conditionalFormatting>
  <conditionalFormatting sqref="C6">
    <cfRule type="expression" priority="5" dxfId="0">
      <formula>C6&gt;=0</formula>
    </cfRule>
    <cfRule type="expression" priority="6" dxfId="1">
      <formula>C6&lt;0</formula>
    </cfRule>
  </conditionalFormatting>
  <conditionalFormatting sqref="C7">
    <cfRule type="expression" priority="7" dxfId="0">
      <formula>C7&lt;=Paramètres!$A$7</formula>
    </cfRule>
    <cfRule type="expression" priority="8" dxfId="1">
      <formula>C7&gt;Paramètres!$A$7</formula>
    </cfRule>
  </conditionalFormatting>
  <conditionalFormatting sqref="C8">
    <cfRule type="expression" priority="9" dxfId="0">
      <formula>C8&gt;=Paramètres!$B$7</formula>
    </cfRule>
    <cfRule type="expression" priority="10" dxfId="2">
      <formula>C8&lt;Paramètres!$B$7</formula>
    </cfRule>
  </conditionalFormatting>
  <conditionalFormatting sqref="C9">
    <cfRule type="expression" priority="11" dxfId="0">
      <formula>C9&lt;=Paramètres!$C$7</formula>
    </cfRule>
    <cfRule type="expression" priority="12" dxfId="1">
      <formula>C9&gt;Paramètres!$C$7</formula>
    </cfRule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selection activeCell="A1" sqref="A1"/>
    </sheetView>
  </sheetViews>
  <sheetFormatPr baseColWidth="8" defaultRowHeight="15"/>
  <cols>
    <col width="18" customWidth="1" min="1" max="1"/>
    <col width="16" customWidth="1" min="2" max="2"/>
    <col width="18" customWidth="1" min="3" max="3"/>
    <col width="16" customWidth="1" min="4" max="4"/>
    <col width="16" customWidth="1" min="5" max="5"/>
    <col width="24" customWidth="1" min="6" max="6"/>
    <col width="16" customWidth="1" min="7" max="7"/>
    <col width="16" customWidth="1" min="8" max="8"/>
  </cols>
  <sheetData>
    <row r="1">
      <c r="A1" s="1" t="inlineStr">
        <is>
          <t>Dashboard – Fonds de Roulement (BFR, FRNG, CCC)</t>
        </is>
      </c>
    </row>
    <row r="3">
      <c r="A3" s="2" t="inlineStr">
        <is>
          <t>Indicateur</t>
        </is>
      </c>
      <c r="B3" s="2" t="inlineStr">
        <is>
          <t>Valeur</t>
        </is>
      </c>
      <c r="C3" s="2" t="inlineStr">
        <is>
          <t>Règle</t>
        </is>
      </c>
      <c r="D3" s="2" t="inlineStr">
        <is>
          <t>Statut</t>
        </is>
      </c>
      <c r="E3" s="2" t="inlineStr">
        <is>
          <t>Devise</t>
        </is>
      </c>
      <c r="F3" s="2" t="inlineStr">
        <is>
          <t>Commentaire</t>
        </is>
      </c>
      <c r="G3" s="2" t="inlineStr">
        <is>
          <t>Exercice</t>
        </is>
      </c>
      <c r="H3" s="2" t="inlineStr">
        <is>
          <t>Incl. TVA?</t>
        </is>
      </c>
    </row>
    <row r="4">
      <c r="A4" s="3" t="inlineStr">
        <is>
          <t>BFR (exploitation)</t>
        </is>
      </c>
      <c r="B4" s="6">
        <f>Calculs_FR!C4</f>
        <v/>
      </c>
      <c r="C4" s="3" t="inlineStr">
        <is>
          <t>&lt;= 0 idéal</t>
        </is>
      </c>
      <c r="D4" s="3" t="inlineStr"/>
      <c r="E4" s="3">
        <f>Paramètres!B4</f>
        <v/>
      </c>
      <c r="F4" s="3" t="inlineStr">
        <is>
          <t>Pilotage du cycle</t>
        </is>
      </c>
      <c r="G4" s="3">
        <f>Paramètres!A4</f>
        <v/>
      </c>
      <c r="H4" s="3">
        <f>Paramètres!F4</f>
        <v/>
      </c>
    </row>
    <row r="5">
      <c r="A5" s="3" t="inlineStr">
        <is>
          <t>FRNG (optionnel)</t>
        </is>
      </c>
      <c r="B5" s="6">
        <f>Calculs_FR!C5</f>
        <v/>
      </c>
      <c r="C5" s="3" t="inlineStr">
        <is>
          <t>&gt;= 0 visé</t>
        </is>
      </c>
      <c r="D5" s="3" t="inlineStr"/>
      <c r="E5" s="3">
        <f>Paramètres!B4</f>
        <v/>
      </c>
      <c r="F5" s="3" t="inlineStr">
        <is>
          <t>Solidité LT</t>
        </is>
      </c>
      <c r="G5" s="3">
        <f>Paramètres!A4</f>
        <v/>
      </c>
      <c r="H5" s="3">
        <f>Paramètres!F4</f>
        <v/>
      </c>
    </row>
    <row r="6">
      <c r="A6" s="3" t="inlineStr">
        <is>
          <t>Trésorerie Nette</t>
        </is>
      </c>
      <c r="B6" s="6">
        <f>Calculs_FR!C6</f>
        <v/>
      </c>
      <c r="C6" s="3" t="inlineStr">
        <is>
          <t>&gt;= 0 visé</t>
        </is>
      </c>
      <c r="D6" s="3" t="inlineStr"/>
      <c r="E6" s="3">
        <f>Paramètres!B4</f>
        <v/>
      </c>
      <c r="F6" s="3" t="inlineStr">
        <is>
          <t>FRNG-BFR</t>
        </is>
      </c>
      <c r="G6" s="3">
        <f>Paramètres!A4</f>
        <v/>
      </c>
      <c r="H6" s="3">
        <f>Paramètres!F4</f>
        <v/>
      </c>
    </row>
    <row r="7">
      <c r="A7" s="3" t="inlineStr">
        <is>
          <t>DSO (jours)</t>
        </is>
      </c>
      <c r="B7" s="8">
        <f>Calculs_FR!C7</f>
        <v/>
      </c>
      <c r="C7" s="3" t="inlineStr">
        <is>
          <t>&lt;= Paramètres!A7</t>
        </is>
      </c>
      <c r="D7" s="3" t="inlineStr"/>
      <c r="E7" s="3" t="inlineStr"/>
      <c r="F7" s="3" t="inlineStr">
        <is>
          <t>Crédit clients</t>
        </is>
      </c>
      <c r="G7" s="3" t="inlineStr">
        <is>
          <t>=</t>
        </is>
      </c>
      <c r="H7" s="3" t="inlineStr"/>
    </row>
    <row r="8">
      <c r="A8" s="3" t="inlineStr">
        <is>
          <t>DPO (jours)</t>
        </is>
      </c>
      <c r="B8" s="8">
        <f>Calculs_FR!C8</f>
        <v/>
      </c>
      <c r="C8" s="3" t="inlineStr">
        <is>
          <t>&gt;= Paramètres!B7</t>
        </is>
      </c>
      <c r="D8" s="3" t="inlineStr"/>
      <c r="E8" s="3" t="inlineStr"/>
      <c r="F8" s="3" t="inlineStr">
        <is>
          <t>Crédit fournisseurs</t>
        </is>
      </c>
      <c r="G8" s="3" t="inlineStr">
        <is>
          <t>=</t>
        </is>
      </c>
      <c r="H8" s="3" t="inlineStr"/>
    </row>
    <row r="9">
      <c r="A9" s="3" t="inlineStr">
        <is>
          <t>DIO (jours)</t>
        </is>
      </c>
      <c r="B9" s="8">
        <f>Calculs_FR!C9</f>
        <v/>
      </c>
      <c r="C9" s="3" t="inlineStr">
        <is>
          <t>&lt;= Paramètres!C7</t>
        </is>
      </c>
      <c r="D9" s="3" t="inlineStr"/>
      <c r="E9" s="3" t="inlineStr"/>
      <c r="F9" s="3" t="inlineStr">
        <is>
          <t>Rotation stock</t>
        </is>
      </c>
      <c r="G9" s="3" t="inlineStr">
        <is>
          <t>=</t>
        </is>
      </c>
      <c r="H9" s="3" t="inlineStr"/>
    </row>
    <row r="10">
      <c r="A10" s="3" t="inlineStr">
        <is>
          <t>CCC (jours)</t>
        </is>
      </c>
      <c r="B10" s="8">
        <f>Calculs_FR!C10</f>
        <v/>
      </c>
      <c r="C10" s="3" t="inlineStr">
        <is>
          <t>Plus bas = mieux</t>
        </is>
      </c>
      <c r="D10" s="3" t="inlineStr"/>
      <c r="E10" s="3" t="inlineStr"/>
      <c r="F10" s="3" t="inlineStr">
        <is>
          <t>DSO+DIO-DPO</t>
        </is>
      </c>
      <c r="G10" s="3" t="inlineStr">
        <is>
          <t>=</t>
        </is>
      </c>
      <c r="H10" s="3" t="inlineStr"/>
    </row>
    <row r="11"/>
    <row r="12">
      <c r="A12" s="9" t="inlineStr">
        <is>
          <t>Détails BFR – Composantes</t>
        </is>
      </c>
    </row>
    <row r="13">
      <c r="A13" s="3" t="inlineStr">
        <is>
          <t>AR net</t>
        </is>
      </c>
      <c r="B13" s="6">
        <f>Calculs_FR!J14</f>
        <v/>
      </c>
    </row>
    <row r="14">
      <c r="A14" s="3" t="inlineStr">
        <is>
          <t>Stocks</t>
        </is>
      </c>
      <c r="B14" s="6">
        <f>Calculs_FR!J23</f>
        <v/>
      </c>
    </row>
    <row r="15">
      <c r="A15" s="3" t="inlineStr">
        <is>
          <t>Autres ACE (nets)</t>
        </is>
      </c>
      <c r="B15" s="6">
        <f>Calculs_FR!J24</f>
        <v/>
      </c>
    </row>
    <row r="16">
      <c r="A16" s="3" t="inlineStr">
        <is>
          <t>DE (fournisseurs, taxes)</t>
        </is>
      </c>
      <c r="B16" s="6">
        <f>-Calculs_FR!J21</f>
        <v/>
      </c>
    </row>
  </sheetData>
  <mergeCells count="1">
    <mergeCell ref="A1:H1"/>
  </mergeCells>
  <conditionalFormatting sqref="B4">
    <cfRule type="expression" priority="1" dxfId="0">
      <formula>B4&lt;=0</formula>
    </cfRule>
    <cfRule type="expression" priority="2" dxfId="1">
      <formula>B4&gt;0</formula>
    </cfRule>
  </conditionalFormatting>
  <conditionalFormatting sqref="B5">
    <cfRule type="expression" priority="3" dxfId="0">
      <formula>B5&gt;=0</formula>
    </cfRule>
    <cfRule type="expression" priority="4" dxfId="1">
      <formula>B5&lt;0</formula>
    </cfRule>
  </conditionalFormatting>
  <conditionalFormatting sqref="B6">
    <cfRule type="expression" priority="5" dxfId="0">
      <formula>B6&gt;=0</formula>
    </cfRule>
    <cfRule type="expression" priority="6" dxfId="1">
      <formula>B6&lt;0</formula>
    </cfRule>
  </conditionalFormatting>
  <conditionalFormatting sqref="B7">
    <cfRule type="expression" priority="7" dxfId="0">
      <formula>B7&lt;=Paramètres!$A$7</formula>
    </cfRule>
  </conditionalFormatting>
  <conditionalFormatting sqref="B8">
    <cfRule type="expression" priority="8" dxfId="0">
      <formula>B8&gt;=Paramètres!$B$7</formula>
    </cfRule>
  </conditionalFormatting>
  <conditionalFormatting sqref="B9">
    <cfRule type="expression" priority="9" dxfId="0">
      <formula>B9&lt;=Paramètres!$C$7</formula>
    </cfRule>
  </conditionalFormatting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2025-08-13T19:16:30Z</dcterms:created>
  <dcterms:modified xmlns:dcterms="http://purl.org/dc/terms/" xmlns:xsi="http://www.w3.org/2001/XMLSchema-instance" xsi:type="dcterms:W3CDTF">2025-08-13T19:16:30Z</dcterms:modified>
</cp:coreProperties>
</file>