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Guide" sheetId="1" state="visible" r:id="rId1"/>
    <sheet xmlns:r="http://schemas.openxmlformats.org/officeDocument/2006/relationships" name="Parametres" sheetId="2" state="visible" r:id="rId2"/>
    <sheet xmlns:r="http://schemas.openxmlformats.org/officeDocument/2006/relationships" name="Criteres" sheetId="3" state="visible" r:id="rId3"/>
    <sheet xmlns:r="http://schemas.openxmlformats.org/officeDocument/2006/relationships" name="Alternatives" sheetId="4" state="visible" r:id="rId4"/>
    <sheet xmlns:r="http://schemas.openxmlformats.org/officeDocument/2006/relationships" name="Notes_WSM" sheetId="5" state="visible" r:id="rId5"/>
    <sheet xmlns:r="http://schemas.openxmlformats.org/officeDocument/2006/relationships" name="TOPSIS" sheetId="6" state="visible" r:id="rId6"/>
    <sheet xmlns:r="http://schemas.openxmlformats.org/officeDocument/2006/relationships" name="Dashboard" sheetId="7" state="visible" r:id="rId7"/>
  </sheets>
  <definedNames/>
  <calcPr calcId="124519" calcMode="auto" fullCalcOnLoad="1"/>
</workbook>
</file>

<file path=xl/styles.xml><?xml version="1.0" encoding="utf-8"?>
<styleSheet xmlns="http://schemas.openxmlformats.org/spreadsheetml/2006/main">
  <numFmts count="1">
    <numFmt numFmtId="164" formatCode="0.000"/>
  </numFmts>
  <fonts count="4">
    <font>
      <name val="Calibri"/>
      <family val="2"/>
      <color theme="1"/>
      <sz val="11"/>
      <scheme val="minor"/>
    </font>
    <font>
      <b val="1"/>
      <color rgb="00FFFFFF"/>
      <sz val="18"/>
    </font>
    <font>
      <b val="1"/>
      <color rgb="00111827"/>
      <sz val="12"/>
    </font>
    <font>
      <b val="1"/>
      <color rgb="00111827"/>
      <sz val="11"/>
    </font>
  </fonts>
  <fills count="5">
    <fill>
      <patternFill/>
    </fill>
    <fill>
      <patternFill patternType="gray125"/>
    </fill>
    <fill>
      <patternFill patternType="solid">
        <fgColor rgb="001E40AF"/>
      </patternFill>
    </fill>
    <fill>
      <patternFill patternType="solid">
        <fgColor rgb="00F1F5F9"/>
      </patternFill>
    </fill>
    <fill>
      <patternFill patternType="solid">
        <fgColor rgb="00E5E7EB"/>
      </patternFill>
    </fill>
  </fills>
  <borders count="2">
    <border>
      <left/>
      <right/>
      <top/>
      <bottom/>
      <diagonal/>
    </border>
    <border>
      <left style="thin">
        <color rgb="00CBD5E1"/>
      </left>
      <right style="thin">
        <color rgb="00CBD5E1"/>
      </right>
      <top style="thin">
        <color rgb="00CBD5E1"/>
      </top>
      <bottom style="thin">
        <color rgb="00CBD5E1"/>
      </bottom>
    </border>
  </borders>
  <cellStyleXfs count="1">
    <xf numFmtId="0" fontId="0" fillId="0" borderId="0"/>
  </cellStyleXfs>
  <cellXfs count="15">
    <xf numFmtId="0" fontId="0" fillId="0" borderId="0" pivotButton="0" quotePrefix="0" xfId="0"/>
    <xf numFmtId="0" fontId="1" fillId="2" borderId="0" applyAlignment="1" pivotButton="0" quotePrefix="0" xfId="0">
      <alignment horizontal="center" vertical="center" wrapText="1"/>
    </xf>
    <xf numFmtId="0" fontId="2" fillId="0" borderId="0" pivotButton="0" quotePrefix="0" xfId="0"/>
    <xf numFmtId="0" fontId="0" fillId="0" borderId="0" applyAlignment="1" pivotButton="0" quotePrefix="0" xfId="0">
      <alignment horizontal="left" vertical="center" wrapText="1"/>
    </xf>
    <xf numFmtId="0" fontId="2" fillId="3" borderId="1" applyAlignment="1" pivotButton="0" quotePrefix="0" xfId="0">
      <alignment horizontal="center" vertical="center" wrapText="1"/>
    </xf>
    <xf numFmtId="0" fontId="0" fillId="0" borderId="1" pivotButton="0" quotePrefix="0" xfId="0"/>
    <xf numFmtId="0" fontId="0" fillId="0" borderId="1" applyAlignment="1" pivotButton="0" quotePrefix="0" xfId="0">
      <alignment horizontal="center" vertical="center" wrapText="1"/>
    </xf>
    <xf numFmtId="0" fontId="2" fillId="4" borderId="1" applyAlignment="1" pivotButton="0" quotePrefix="0" xfId="0">
      <alignment horizontal="center" vertical="center" wrapText="1"/>
    </xf>
    <xf numFmtId="0" fontId="0" fillId="0" borderId="1" applyAlignment="1" pivotButton="0" quotePrefix="0" xfId="0">
      <alignment horizontal="left" vertical="center" wrapText="1"/>
    </xf>
    <xf numFmtId="0" fontId="0" fillId="3" borderId="1" pivotButton="0" quotePrefix="0" xfId="0"/>
    <xf numFmtId="0" fontId="3" fillId="0" borderId="0" pivotButton="0" quotePrefix="0" xfId="0"/>
    <xf numFmtId="1" fontId="0" fillId="3" borderId="1" pivotButton="0" quotePrefix="0" xfId="0"/>
    <xf numFmtId="1" fontId="0" fillId="0" borderId="1" pivotButton="0" quotePrefix="0" xfId="0"/>
    <xf numFmtId="164" fontId="0" fillId="0" borderId="1" pivotButton="0" quotePrefix="0" xfId="0"/>
    <xf numFmtId="164" fontId="0" fillId="0" borderId="1" applyAlignment="1" pivotButton="0" quotePrefix="0" xfId="0">
      <alignment horizontal="center" vertical="center" wrapText="1"/>
    </xf>
  </cellXfs>
  <cellStyles count="1">
    <cellStyle name="Normal" xfId="0" builtinId="0" hidden="0"/>
  </cellStyles>
  <dxfs count="2">
    <dxf>
      <fill>
        <patternFill patternType="solid">
          <fgColor rgb="00F59E0B"/>
        </patternFill>
      </fill>
    </dxf>
    <dxf>
      <fill>
        <patternFill patternType="solid">
          <fgColor rgb="00FCA5A5"/>
        </patternFill>
      </fill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styles" Target="styles.xml" Id="rId8"/><Relationship Type="http://schemas.openxmlformats.org/officeDocument/2006/relationships/theme" Target="theme/theme1.xml" Id="rId9"/></Relationships>
</file>

<file path=xl/charts/chart1.xml><?xml version="1.0" encoding="utf-8"?>
<chartSpace xmlns="http://schemas.openxmlformats.org/drawingml/2006/chart"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Scores (méthode active)</a:t>
            </a:r>
          </a:p>
        </rich>
      </tx>
    </title>
    <plotArea>
      <barChart>
        <barDir val="col"/>
        <grouping val="clustered"/>
        <ser>
          <idx val="0"/>
          <order val="0"/>
          <tx>
            <strRef>
              <f>'Dashboard'!H2</f>
            </strRef>
          </tx>
          <spPr>
            <a:ln xmlns:a="http://schemas.openxmlformats.org/drawingml/2006/main">
              <a:prstDash val="solid"/>
            </a:ln>
          </spPr>
          <cat>
            <numRef>
              <f>'Dashboard'!$A$3:$A$6</f>
            </numRef>
          </cat>
          <val>
            <numRef>
              <f>'Dashboard'!$H$3:$H$6</f>
            </numRef>
          </val>
        </ser>
        <gapWidth val="150"/>
        <axId val="10"/>
        <axId val="100"/>
      </barChart>
      <catAx>
        <axId val="10"/>
        <scaling>
          <orientation val="minMax"/>
        </scaling>
        <axPos val="l"/>
        <majorTickMark val="none"/>
        <minorTickMark val="none"/>
        <crossAx val="100"/>
        <lblOffset val="100"/>
      </catAx>
      <valAx>
        <axId val="100"/>
        <scaling>
          <orientation val="minMax"/>
        </scaling>
        <axPos val="l"/>
        <majorGridlines/>
        <majorTickMark val="none"/>
        <minorTickMark val="none"/>
        <crossAx val="10"/>
      </valAx>
    </plotArea>
    <legend>
      <legendPos val="r"/>
    </legend>
    <plotVisOnly val="1"/>
    <dispBlanksAs val="gap"/>
  </chart>
</chartSpace>
</file>

<file path=xl/drawings/_rels/drawing1.xml.rels><Relationships xmlns="http://schemas.openxmlformats.org/package/2006/relationships"><Relationship Type="http://schemas.openxmlformats.org/officeDocument/2006/relationships/chart" Target="/xl/charts/chart1.xml" Id="rId1"/></Relationships>
</file>

<file path=xl/drawings/drawing1.xml><?xml version="1.0" encoding="utf-8"?>
<wsDr xmlns="http://schemas.openxmlformats.org/drawingml/2006/spreadsheetDrawing">
  <oneCellAnchor>
    <from>
      <col>0</col>
      <colOff>0</colOff>
      <row>8</row>
      <rowOff>0</rowOff>
    </from>
    <ext cx="8640000" cy="4320000"/>
    <graphicFrame>
      <nvGraphicFramePr>
        <cNvPr id="1" name="Chart 1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graphicFrame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7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3"/>
  <sheetViews>
    <sheetView workbookViewId="0">
      <selection activeCell="A1" sqref="A1"/>
    </sheetView>
  </sheetViews>
  <sheetFormatPr baseColWidth="8" defaultRowHeight="15"/>
  <cols>
    <col width="30" customWidth="1" min="1" max="1"/>
    <col width="110" customWidth="1" min="2" max="2"/>
  </cols>
  <sheetData>
    <row r="1">
      <c r="A1" s="1" t="inlineStr">
        <is>
          <t>MCDA — Version revamp (contenu &amp; design)</t>
        </is>
      </c>
    </row>
    <row r="3">
      <c r="A3" s="2" t="inlineStr">
        <is>
          <t>Résumé</t>
        </is>
      </c>
      <c r="B3" s="3" t="inlineStr">
        <is>
          <t>Nouveaux éléments :
• Palette modernisée (cobalt/cyan/lime/ambre) et bandes alternées.
• Critères réorganisés (10) et alternatives renommées (4 options).
• Évaluations épurées (WSM) + TOPSIS, Dashboard revisité (rang &amp; écart).
• Formules Excel en anglais (compatibles toutes langues) et recalcul auto.
Mode d’emploi :
1) Paramètres : choisissez Méthode active (WSM/TOPSIS), échelle Min–Max, Mode Base/B/Mix.
2) Critères : ajustez Type (Benefit/Cost), Poids Base/B (sommes=100), catégories, Min/Max.
3) Alternatives : renommez les 4 options.
4) Notes (WSM) : saisissez les notes ; scores &amp; classements se mettent à jour.
5) Dashboard : lisez le classement ACTIF et l’écart 1er–2e.</t>
        </is>
      </c>
    </row>
  </sheetData>
  <mergeCells count="1">
    <mergeCell ref="A1:B1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E21"/>
  <sheetViews>
    <sheetView workbookViewId="0">
      <selection activeCell="A1" sqref="A1"/>
    </sheetView>
  </sheetViews>
  <sheetFormatPr baseColWidth="8" defaultRowHeight="15"/>
  <cols>
    <col width="32" customWidth="1" min="1" max="1"/>
    <col width="28" customWidth="1" min="2" max="2"/>
    <col width="22" customWidth="1" min="3" max="3"/>
    <col width="22" customWidth="1" min="4" max="4"/>
    <col width="22" customWidth="1" min="5" max="5"/>
  </cols>
  <sheetData>
    <row r="1">
      <c r="A1" s="1" t="inlineStr">
        <is>
          <t>Paramètres — MCDA</t>
        </is>
      </c>
    </row>
    <row r="2">
      <c r="A2" s="4" t="inlineStr">
        <is>
          <t>Libellé</t>
        </is>
      </c>
      <c r="B2" s="4" t="inlineStr">
        <is>
          <t>Valeur</t>
        </is>
      </c>
      <c r="C2" s="4" t="inlineStr">
        <is>
          <t>Commentaire</t>
        </is>
      </c>
      <c r="D2" s="4" t="inlineStr"/>
      <c r="E2" s="4" t="inlineStr"/>
    </row>
    <row r="3">
      <c r="A3" s="5" t="inlineStr">
        <is>
          <t>Mode de pondération</t>
        </is>
      </c>
      <c r="B3" s="6" t="inlineStr">
        <is>
          <t>Base</t>
        </is>
      </c>
      <c r="C3" s="5" t="inlineStr">
        <is>
          <t>Base / Scénario B / Mix</t>
        </is>
      </c>
      <c r="D3" s="5" t="inlineStr">
        <is>
          <t>Choix du set de poids utilisé</t>
        </is>
      </c>
      <c r="E3" s="5" t="inlineStr"/>
    </row>
    <row r="4">
      <c r="A4" s="5" t="inlineStr">
        <is>
          <t>Mix % (0–100)</t>
        </is>
      </c>
      <c r="B4" s="6" t="n">
        <v>40</v>
      </c>
      <c r="C4" s="5" t="inlineStr">
        <is>
          <t>Si Mode=Mix : part du Scénario B</t>
        </is>
      </c>
      <c r="D4" s="5" t="inlineStr"/>
      <c r="E4" s="5" t="inlineStr"/>
    </row>
    <row r="5">
      <c r="A5" s="5" t="inlineStr">
        <is>
          <t>Note minimale</t>
        </is>
      </c>
      <c r="B5" s="6" t="n">
        <v>1</v>
      </c>
      <c r="C5" s="5" t="inlineStr">
        <is>
          <t>Échelle de notation minimale</t>
        </is>
      </c>
      <c r="D5" s="5" t="inlineStr"/>
      <c r="E5" s="5" t="inlineStr"/>
    </row>
    <row r="6">
      <c r="A6" s="5" t="inlineStr">
        <is>
          <t>Note maximale</t>
        </is>
      </c>
      <c r="B6" s="6" t="n">
        <v>5</v>
      </c>
      <c r="C6" s="5" t="inlineStr">
        <is>
          <t>Échelle de notation maximale</t>
        </is>
      </c>
      <c r="D6" s="5" t="inlineStr"/>
      <c r="E6" s="5" t="inlineStr"/>
    </row>
    <row r="7">
      <c r="A7" s="5" t="inlineStr">
        <is>
          <t>Méthode active</t>
        </is>
      </c>
      <c r="B7" s="6" t="inlineStr">
        <is>
          <t>WSM</t>
        </is>
      </c>
      <c r="C7" s="5" t="inlineStr">
        <is>
          <t>WSM = Somme pondérée ; TOPSIS = Distance idéale</t>
        </is>
      </c>
      <c r="D7" s="5" t="inlineStr"/>
      <c r="E7" s="5" t="inlineStr"/>
    </row>
    <row r="9">
      <c r="A9" s="7" t="inlineStr">
        <is>
          <t>Catégorie</t>
        </is>
      </c>
      <c r="B9" s="7" t="inlineStr">
        <is>
          <t>Multiplicateur</t>
        </is>
      </c>
    </row>
    <row r="10">
      <c r="A10" s="8" t="inlineStr">
        <is>
          <t>Coût</t>
        </is>
      </c>
      <c r="B10" s="6" t="n">
        <v>1</v>
      </c>
    </row>
    <row r="11">
      <c r="A11" s="8" t="inlineStr">
        <is>
          <t>Qualité</t>
        </is>
      </c>
      <c r="B11" s="6" t="n">
        <v>1</v>
      </c>
    </row>
    <row r="12">
      <c r="A12" s="8" t="inlineStr">
        <is>
          <t>Risque</t>
        </is>
      </c>
      <c r="B12" s="6" t="n">
        <v>1</v>
      </c>
    </row>
    <row r="13">
      <c r="A13" s="8" t="inlineStr">
        <is>
          <t>Technique</t>
        </is>
      </c>
      <c r="B13" s="6" t="n">
        <v>1</v>
      </c>
    </row>
    <row r="14">
      <c r="A14" s="8" t="inlineStr">
        <is>
          <t>Usage</t>
        </is>
      </c>
      <c r="B14" s="6" t="n">
        <v>1</v>
      </c>
    </row>
    <row r="15">
      <c r="A15" s="8" t="inlineStr">
        <is>
          <t>Service</t>
        </is>
      </c>
      <c r="B15" s="6" t="n">
        <v>1</v>
      </c>
    </row>
    <row r="16">
      <c r="A16" s="8" t="inlineStr">
        <is>
          <t>Finance</t>
        </is>
      </c>
      <c r="B16" s="6" t="n">
        <v>1</v>
      </c>
    </row>
    <row r="17">
      <c r="A17" s="8" t="inlineStr">
        <is>
          <t>ESG</t>
        </is>
      </c>
      <c r="B17" s="6" t="n">
        <v>1</v>
      </c>
    </row>
    <row r="18">
      <c r="A18" s="8" t="inlineStr">
        <is>
          <t>Stratégie</t>
        </is>
      </c>
      <c r="B18" s="6" t="n">
        <v>1</v>
      </c>
    </row>
    <row r="19">
      <c r="A19" s="8" t="inlineStr">
        <is>
          <t>Opérationnel</t>
        </is>
      </c>
      <c r="B19" s="6" t="n">
        <v>1</v>
      </c>
    </row>
    <row r="20">
      <c r="A20" s="8" t="inlineStr">
        <is>
          <t>Conformité</t>
        </is>
      </c>
      <c r="B20" s="6" t="n">
        <v>1</v>
      </c>
    </row>
    <row r="21">
      <c r="A21" s="8" t="inlineStr">
        <is>
          <t>Sécurité</t>
        </is>
      </c>
      <c r="B21" s="6" t="n">
        <v>1</v>
      </c>
    </row>
  </sheetData>
  <mergeCells count="1">
    <mergeCell ref="A1:E1"/>
  </mergeCells>
  <dataValidations count="2">
    <dataValidation sqref="B3" showErrorMessage="1" showInputMessage="1" allowBlank="0" type="list">
      <formula1>"Base,Scénario B,Mix"</formula1>
    </dataValidation>
    <dataValidation sqref="B7" showErrorMessage="1" showInputMessage="1" allowBlank="0" type="list">
      <formula1>"WSM,TOPSIS"</formula1>
    </dataValidation>
  </dataValidations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N13"/>
  <sheetViews>
    <sheetView workbookViewId="0">
      <pane ySplit="2" topLeftCell="A3" activePane="bottomLeft" state="frozen"/>
      <selection pane="bottomLeft" activeCell="A1" sqref="A1"/>
    </sheetView>
  </sheetViews>
  <sheetFormatPr baseColWidth="8" defaultRowHeight="15"/>
  <cols>
    <col width="6" customWidth="1" min="1" max="1"/>
    <col width="36" customWidth="1" min="2" max="2"/>
    <col width="22" customWidth="1" min="3" max="3"/>
    <col width="22" customWidth="1" min="4" max="4"/>
    <col width="12" customWidth="1" min="5" max="5"/>
    <col width="12" customWidth="1" min="6" max="6"/>
    <col width="12" customWidth="1" min="7" max="7"/>
    <col width="12" customWidth="1" min="8" max="8"/>
    <col width="14" customWidth="1" min="9" max="9"/>
    <col width="14" customWidth="1" min="10" max="10"/>
    <col width="10" customWidth="1" min="11" max="11"/>
    <col width="10" customWidth="1" min="12" max="12"/>
    <col width="24" customWidth="1" min="13" max="13"/>
    <col width="24" customWidth="1" min="14" max="14"/>
  </cols>
  <sheetData>
    <row r="1">
      <c r="A1" s="1" t="inlineStr">
        <is>
          <t>Critères &amp; pondérations (version revue)</t>
        </is>
      </c>
    </row>
    <row r="2">
      <c r="A2" s="4" t="inlineStr">
        <is>
          <t>ID</t>
        </is>
      </c>
      <c r="B2" s="4" t="inlineStr">
        <is>
          <t>Critère</t>
        </is>
      </c>
      <c r="C2" s="4" t="inlineStr">
        <is>
          <t>Catégorie</t>
        </is>
      </c>
      <c r="D2" s="4" t="inlineStr">
        <is>
          <t>Type (Benefit/Cost)</t>
        </is>
      </c>
      <c r="E2" s="4" t="inlineStr">
        <is>
          <t>Poids Base</t>
        </is>
      </c>
      <c r="F2" s="4" t="inlineStr">
        <is>
          <t>Poids B</t>
        </is>
      </c>
      <c r="G2" s="4" t="inlineStr">
        <is>
          <t>Poids mixé</t>
        </is>
      </c>
      <c r="H2" s="4" t="inlineStr">
        <is>
          <t>Mult. Cat.</t>
        </is>
      </c>
      <c r="I2" s="4" t="inlineStr">
        <is>
          <t>Poids actif brut</t>
        </is>
      </c>
      <c r="J2" s="4" t="inlineStr">
        <is>
          <t>Poids actif norm.</t>
        </is>
      </c>
      <c r="K2" s="4" t="inlineStr">
        <is>
          <t>Min</t>
        </is>
      </c>
      <c r="L2" s="4" t="inlineStr">
        <is>
          <t>Max</t>
        </is>
      </c>
      <c r="M2" s="4" t="inlineStr">
        <is>
          <t>Source</t>
        </is>
      </c>
      <c r="N2" s="4" t="inlineStr">
        <is>
          <t>Remarques</t>
        </is>
      </c>
    </row>
    <row r="3">
      <c r="A3" s="9" t="n">
        <v>1</v>
      </c>
      <c r="B3" s="9" t="inlineStr">
        <is>
          <t>Valeur d’affaires</t>
        </is>
      </c>
      <c r="C3" s="9" t="inlineStr">
        <is>
          <t>Stratégie</t>
        </is>
      </c>
      <c r="D3" s="9" t="inlineStr">
        <is>
          <t>Benefit</t>
        </is>
      </c>
      <c r="E3" s="9" t="n">
        <v>14</v>
      </c>
      <c r="F3" s="9" t="n">
        <v>12</v>
      </c>
      <c r="G3" s="9">
        <f>IF(Parametres!$B$3="Base", E3, IF(Parametres!$B$3="Scénario B", F3, (1-Parametres!$B$4/100)*E3+Parametres!$B$4/100*F3)))</f>
        <v/>
      </c>
      <c r="H3" s="9">
        <f>IFERROR(VLOOKUP(C3,Parametres!$A$10:$B$21,2,FALSE),1)</f>
        <v/>
      </c>
      <c r="I3" s="9">
        <f>G3*H3</f>
        <v/>
      </c>
      <c r="J3" s="9">
        <f>I3/SUM($I$3:$I$12)</f>
        <v/>
      </c>
      <c r="K3" s="9">
        <f>Parametres!$B$5</f>
        <v/>
      </c>
      <c r="L3" s="9">
        <f>Parametres!$B$6</f>
        <v/>
      </c>
      <c r="M3" s="9" t="n"/>
      <c r="N3" s="5" t="n"/>
    </row>
    <row r="4">
      <c r="A4" s="5" t="n">
        <v>2</v>
      </c>
      <c r="B4" s="5" t="inlineStr">
        <is>
          <t>Satisfaction utilisateur</t>
        </is>
      </c>
      <c r="C4" s="5" t="inlineStr">
        <is>
          <t>Usage</t>
        </is>
      </c>
      <c r="D4" s="5" t="inlineStr">
        <is>
          <t>Benefit</t>
        </is>
      </c>
      <c r="E4" s="5" t="n">
        <v>12</v>
      </c>
      <c r="F4" s="5" t="n">
        <v>13</v>
      </c>
      <c r="G4" s="5">
        <f>IF(Parametres!$B$3="Base", E4, IF(Parametres!$B$3="Scénario B", F4, (1-Parametres!$B$4/100)*E4+Parametres!$B$4/100*F4)))</f>
        <v/>
      </c>
      <c r="H4" s="5">
        <f>IFERROR(VLOOKUP(C4,Parametres!$A$10:$B$21,2,FALSE),1)</f>
        <v/>
      </c>
      <c r="I4" s="5">
        <f>G4*H4</f>
        <v/>
      </c>
      <c r="J4" s="5">
        <f>I4/SUM($I$3:$I$12)</f>
        <v/>
      </c>
      <c r="K4" s="5">
        <f>Parametres!$B$5</f>
        <v/>
      </c>
      <c r="L4" s="5">
        <f>Parametres!$B$6</f>
        <v/>
      </c>
      <c r="M4" s="5" t="n"/>
      <c r="N4" s="5" t="n"/>
    </row>
    <row r="5">
      <c r="A5" s="9" t="n">
        <v>3</v>
      </c>
      <c r="B5" s="9" t="inlineStr">
        <is>
          <t>Conformité réglementaire</t>
        </is>
      </c>
      <c r="C5" s="9" t="inlineStr">
        <is>
          <t>Conformité</t>
        </is>
      </c>
      <c r="D5" s="9" t="inlineStr">
        <is>
          <t>Benefit</t>
        </is>
      </c>
      <c r="E5" s="9" t="n">
        <v>10</v>
      </c>
      <c r="F5" s="9" t="n">
        <v>9</v>
      </c>
      <c r="G5" s="9">
        <f>IF(Parametres!$B$3="Base", E5, IF(Parametres!$B$3="Scénario B", F5, (1-Parametres!$B$4/100)*E5+Parametres!$B$4/100*F5)))</f>
        <v/>
      </c>
      <c r="H5" s="9">
        <f>IFERROR(VLOOKUP(C5,Parametres!$A$10:$B$21,2,FALSE),1)</f>
        <v/>
      </c>
      <c r="I5" s="9">
        <f>G5*H5</f>
        <v/>
      </c>
      <c r="J5" s="9">
        <f>I5/SUM($I$3:$I$12)</f>
        <v/>
      </c>
      <c r="K5" s="9">
        <f>Parametres!$B$5</f>
        <v/>
      </c>
      <c r="L5" s="9">
        <f>Parametres!$B$6</f>
        <v/>
      </c>
      <c r="M5" s="9" t="n"/>
      <c r="N5" s="5" t="n"/>
    </row>
    <row r="6">
      <c r="A6" s="5" t="n">
        <v>4</v>
      </c>
      <c r="B6" s="5" t="inlineStr">
        <is>
          <t>Sécurité (cyber &amp; data)</t>
        </is>
      </c>
      <c r="C6" s="5" t="inlineStr">
        <is>
          <t>Sécurité</t>
        </is>
      </c>
      <c r="D6" s="5" t="inlineStr">
        <is>
          <t>Benefit</t>
        </is>
      </c>
      <c r="E6" s="5" t="n">
        <v>10</v>
      </c>
      <c r="F6" s="5" t="n">
        <v>11</v>
      </c>
      <c r="G6" s="5">
        <f>IF(Parametres!$B$3="Base", E6, IF(Parametres!$B$3="Scénario B", F6, (1-Parametres!$B$4/100)*E6+Parametres!$B$4/100*F6)))</f>
        <v/>
      </c>
      <c r="H6" s="5">
        <f>IFERROR(VLOOKUP(C6,Parametres!$A$10:$B$21,2,FALSE),1)</f>
        <v/>
      </c>
      <c r="I6" s="5">
        <f>G6*H6</f>
        <v/>
      </c>
      <c r="J6" s="5">
        <f>I6/SUM($I$3:$I$12)</f>
        <v/>
      </c>
      <c r="K6" s="5">
        <f>Parametres!$B$5</f>
        <v/>
      </c>
      <c r="L6" s="5">
        <f>Parametres!$B$6</f>
        <v/>
      </c>
      <c r="M6" s="5" t="n"/>
      <c r="N6" s="5" t="n"/>
    </row>
    <row r="7">
      <c r="A7" s="9" t="n">
        <v>5</v>
      </c>
      <c r="B7" s="9" t="inlineStr">
        <is>
          <t>Coût total de possession</t>
        </is>
      </c>
      <c r="C7" s="9" t="inlineStr">
        <is>
          <t>Coût</t>
        </is>
      </c>
      <c r="D7" s="9" t="inlineStr">
        <is>
          <t>Cost</t>
        </is>
      </c>
      <c r="E7" s="9" t="n">
        <v>14</v>
      </c>
      <c r="F7" s="9" t="n">
        <v>15</v>
      </c>
      <c r="G7" s="9">
        <f>IF(Parametres!$B$3="Base", E7, IF(Parametres!$B$3="Scénario B", F7, (1-Parametres!$B$4/100)*E7+Parametres!$B$4/100*F7)))</f>
        <v/>
      </c>
      <c r="H7" s="9">
        <f>IFERROR(VLOOKUP(C7,Parametres!$A$10:$B$21,2,FALSE),1)</f>
        <v/>
      </c>
      <c r="I7" s="9">
        <f>G7*H7</f>
        <v/>
      </c>
      <c r="J7" s="9">
        <f>I7/SUM($I$3:$I$12)</f>
        <v/>
      </c>
      <c r="K7" s="9">
        <f>Parametres!$B$5</f>
        <v/>
      </c>
      <c r="L7" s="9">
        <f>Parametres!$B$6</f>
        <v/>
      </c>
      <c r="M7" s="9" t="n"/>
      <c r="N7" s="5" t="n"/>
    </row>
    <row r="8">
      <c r="A8" s="5" t="n">
        <v>6</v>
      </c>
      <c r="B8" s="5" t="inlineStr">
        <is>
          <t>Délai de mise en œuvre</t>
        </is>
      </c>
      <c r="C8" s="5" t="inlineStr">
        <is>
          <t>Opérationnel</t>
        </is>
      </c>
      <c r="D8" s="5" t="inlineStr">
        <is>
          <t>Cost</t>
        </is>
      </c>
      <c r="E8" s="5" t="n">
        <v>8</v>
      </c>
      <c r="F8" s="5" t="n">
        <v>7</v>
      </c>
      <c r="G8" s="5">
        <f>IF(Parametres!$B$3="Base", E8, IF(Parametres!$B$3="Scénario B", F8, (1-Parametres!$B$4/100)*E8+Parametres!$B$4/100*F8)))</f>
        <v/>
      </c>
      <c r="H8" s="5">
        <f>IFERROR(VLOOKUP(C8,Parametres!$A$10:$B$21,2,FALSE),1)</f>
        <v/>
      </c>
      <c r="I8" s="5">
        <f>G8*H8</f>
        <v/>
      </c>
      <c r="J8" s="5">
        <f>I8/SUM($I$3:$I$12)</f>
        <v/>
      </c>
      <c r="K8" s="5">
        <f>Parametres!$B$5</f>
        <v/>
      </c>
      <c r="L8" s="5">
        <f>Parametres!$B$6</f>
        <v/>
      </c>
      <c r="M8" s="5" t="n"/>
      <c r="N8" s="5" t="n"/>
    </row>
    <row r="9">
      <c r="A9" s="9" t="n">
        <v>7</v>
      </c>
      <c r="B9" s="9" t="inlineStr">
        <is>
          <t>Intégration &amp; API</t>
        </is>
      </c>
      <c r="C9" s="9" t="inlineStr">
        <is>
          <t>Technique</t>
        </is>
      </c>
      <c r="D9" s="9" t="inlineStr">
        <is>
          <t>Benefit</t>
        </is>
      </c>
      <c r="E9" s="9" t="n">
        <v>8</v>
      </c>
      <c r="F9" s="9" t="n">
        <v>7</v>
      </c>
      <c r="G9" s="9">
        <f>IF(Parametres!$B$3="Base", E9, IF(Parametres!$B$3="Scénario B", F9, (1-Parametres!$B$4/100)*E9+Parametres!$B$4/100*F9)))</f>
        <v/>
      </c>
      <c r="H9" s="9">
        <f>IFERROR(VLOOKUP(C9,Parametres!$A$10:$B$21,2,FALSE),1)</f>
        <v/>
      </c>
      <c r="I9" s="9">
        <f>G9*H9</f>
        <v/>
      </c>
      <c r="J9" s="9">
        <f>I9/SUM($I$3:$I$12)</f>
        <v/>
      </c>
      <c r="K9" s="9">
        <f>Parametres!$B$5</f>
        <v/>
      </c>
      <c r="L9" s="9">
        <f>Parametres!$B$6</f>
        <v/>
      </c>
      <c r="M9" s="9" t="n"/>
      <c r="N9" s="5" t="n"/>
    </row>
    <row r="10">
      <c r="A10" s="5" t="n">
        <v>8</v>
      </c>
      <c r="B10" s="5" t="inlineStr">
        <is>
          <t>Évolutivité / Scalabilité</t>
        </is>
      </c>
      <c r="C10" s="5" t="inlineStr">
        <is>
          <t>Technique</t>
        </is>
      </c>
      <c r="D10" s="5" t="inlineStr">
        <is>
          <t>Benefit</t>
        </is>
      </c>
      <c r="E10" s="5" t="n">
        <v>8</v>
      </c>
      <c r="F10" s="5" t="n">
        <v>9</v>
      </c>
      <c r="G10" s="5">
        <f>IF(Parametres!$B$3="Base", E10, IF(Parametres!$B$3="Scénario B", F10, (1-Parametres!$B$4/100)*E10+Parametres!$B$4/100*F10)))</f>
        <v/>
      </c>
      <c r="H10" s="5">
        <f>IFERROR(VLOOKUP(C10,Parametres!$A$10:$B$21,2,FALSE),1)</f>
        <v/>
      </c>
      <c r="I10" s="5">
        <f>G10*H10</f>
        <v/>
      </c>
      <c r="J10" s="5">
        <f>I10/SUM($I$3:$I$12)</f>
        <v/>
      </c>
      <c r="K10" s="5">
        <f>Parametres!$B$5</f>
        <v/>
      </c>
      <c r="L10" s="5">
        <f>Parametres!$B$6</f>
        <v/>
      </c>
      <c r="M10" s="5" t="n"/>
      <c r="N10" s="5" t="n"/>
    </row>
    <row r="11">
      <c r="A11" s="9" t="n">
        <v>9</v>
      </c>
      <c r="B11" s="9" t="inlineStr">
        <is>
          <t>Support &amp; SLA</t>
        </is>
      </c>
      <c r="C11" s="9" t="inlineStr">
        <is>
          <t>Service</t>
        </is>
      </c>
      <c r="D11" s="9" t="inlineStr">
        <is>
          <t>Benefit</t>
        </is>
      </c>
      <c r="E11" s="9" t="n">
        <v>8</v>
      </c>
      <c r="F11" s="9" t="n">
        <v>8</v>
      </c>
      <c r="G11" s="9">
        <f>IF(Parametres!$B$3="Base", E11, IF(Parametres!$B$3="Scénario B", F11, (1-Parametres!$B$4/100)*E11+Parametres!$B$4/100*F11)))</f>
        <v/>
      </c>
      <c r="H11" s="9">
        <f>IFERROR(VLOOKUP(C11,Parametres!$A$10:$B$21,2,FALSE),1)</f>
        <v/>
      </c>
      <c r="I11" s="9">
        <f>G11*H11</f>
        <v/>
      </c>
      <c r="J11" s="9">
        <f>I11/SUM($I$3:$I$12)</f>
        <v/>
      </c>
      <c r="K11" s="9">
        <f>Parametres!$B$5</f>
        <v/>
      </c>
      <c r="L11" s="9">
        <f>Parametres!$B$6</f>
        <v/>
      </c>
      <c r="M11" s="9" t="n"/>
      <c r="N11" s="5" t="n"/>
    </row>
    <row r="12">
      <c r="A12" s="5" t="n">
        <v>10</v>
      </c>
      <c r="B12" s="5" t="inlineStr">
        <is>
          <t>Durabilité (ESG)</t>
        </is>
      </c>
      <c r="C12" s="5" t="inlineStr">
        <is>
          <t>ESG</t>
        </is>
      </c>
      <c r="D12" s="5" t="inlineStr">
        <is>
          <t>Benefit</t>
        </is>
      </c>
      <c r="E12" s="5" t="n">
        <v>8</v>
      </c>
      <c r="F12" s="5" t="n">
        <v>9</v>
      </c>
      <c r="G12" s="5">
        <f>IF(Parametres!$B$3="Base", E12, IF(Parametres!$B$3="Scénario B", F12, (1-Parametres!$B$4/100)*E12+Parametres!$B$4/100*F12)))</f>
        <v/>
      </c>
      <c r="H12" s="5">
        <f>IFERROR(VLOOKUP(C12,Parametres!$A$10:$B$21,2,FALSE),1)</f>
        <v/>
      </c>
      <c r="I12" s="5">
        <f>G12*H12</f>
        <v/>
      </c>
      <c r="J12" s="5">
        <f>I12/SUM($I$3:$I$12)</f>
        <v/>
      </c>
      <c r="K12" s="5">
        <f>Parametres!$B$5</f>
        <v/>
      </c>
      <c r="L12" s="5">
        <f>Parametres!$B$6</f>
        <v/>
      </c>
      <c r="M12" s="5" t="n"/>
      <c r="N12" s="5" t="n"/>
    </row>
    <row r="13">
      <c r="D13" s="10" t="inlineStr">
        <is>
          <t>Totaux</t>
        </is>
      </c>
      <c r="E13" s="6">
        <f>SUM(E3:E12)</f>
        <v/>
      </c>
      <c r="F13" s="6">
        <f>SUM(F3:F12)</f>
        <v/>
      </c>
      <c r="J13" s="6">
        <f>SUM(J3:J12)</f>
        <v/>
      </c>
    </row>
  </sheetData>
  <mergeCells count="1">
    <mergeCell ref="A1:N1"/>
  </mergeCells>
  <conditionalFormatting sqref="E3:E13">
    <cfRule type="expression" priority="1" dxfId="0">
      <formula>$E$13&lt;&gt;100</formula>
    </cfRule>
  </conditionalFormatting>
  <conditionalFormatting sqref="F3:F13">
    <cfRule type="expression" priority="2" dxfId="0">
      <formula>$F$13&lt;&gt;100</formula>
    </cfRule>
  </conditionalFormatting>
  <conditionalFormatting sqref="J3:J13">
    <cfRule type="expression" priority="3" dxfId="1">
      <formula>$J$13&lt;&gt;1</formula>
    </cfRule>
  </conditionalFormatting>
  <dataValidations count="2">
    <dataValidation sqref="D3:D12" showErrorMessage="1" showInputMessage="1" allowBlank="0" type="list">
      <formula1>"Benefit,Cost"</formula1>
    </dataValidation>
    <dataValidation sqref="C3:C12" showErrorMessage="1" showInputMessage="1" allowBlank="0" type="list">
      <formula1>Parametres!$A$10:$A$21</formula1>
    </dataValidation>
  </dataValidations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D3"/>
  <sheetViews>
    <sheetView workbookViewId="0">
      <selection activeCell="A1" sqref="A1"/>
    </sheetView>
  </sheetViews>
  <sheetFormatPr baseColWidth="8" defaultRowHeight="15"/>
  <cols>
    <col width="26" customWidth="1" min="1" max="1"/>
    <col width="26" customWidth="1" min="2" max="2"/>
    <col width="26" customWidth="1" min="3" max="3"/>
    <col width="26" customWidth="1" min="4" max="4"/>
  </cols>
  <sheetData>
    <row r="1">
      <c r="A1" s="1" t="inlineStr">
        <is>
          <t>Alternatives (renommez vos options)</t>
        </is>
      </c>
    </row>
    <row r="2">
      <c r="A2" s="7" t="inlineStr">
        <is>
          <t>Alt 1</t>
        </is>
      </c>
      <c r="B2" s="7" t="inlineStr">
        <is>
          <t>Alt 2</t>
        </is>
      </c>
      <c r="C2" s="7" t="inlineStr">
        <is>
          <t>Alt 3</t>
        </is>
      </c>
      <c r="D2" s="7" t="inlineStr">
        <is>
          <t>Alt 4</t>
        </is>
      </c>
    </row>
    <row r="3">
      <c r="A3" t="inlineStr">
        <is>
          <t>Solution Alpha</t>
        </is>
      </c>
      <c r="B3" t="inlineStr">
        <is>
          <t>Solution Bravo</t>
        </is>
      </c>
      <c r="C3" t="inlineStr">
        <is>
          <t>Solution Charlie</t>
        </is>
      </c>
      <c r="D3" t="inlineStr">
        <is>
          <t>Solution Delta</t>
        </is>
      </c>
    </row>
  </sheetData>
  <mergeCells count="1">
    <mergeCell ref="A1:D1"/>
  </mergeCells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N13"/>
  <sheetViews>
    <sheetView workbookViewId="0">
      <pane ySplit="2" topLeftCell="A3" activePane="bottomLeft" state="frozen"/>
      <selection pane="bottomLeft" activeCell="A1" sqref="A1"/>
    </sheetView>
  </sheetViews>
  <sheetFormatPr baseColWidth="8" defaultRowHeight="15"/>
  <cols>
    <col width="34" customWidth="1" min="1" max="1"/>
    <col width="16" customWidth="1" min="2" max="2"/>
    <col width="14" customWidth="1" min="3" max="3"/>
    <col width="10" customWidth="1" min="4" max="4"/>
    <col width="10" customWidth="1" min="5" max="5"/>
    <col width="12" customWidth="1" min="6" max="6"/>
    <col width="12" customWidth="1" min="7" max="7"/>
    <col width="12" customWidth="1" min="8" max="8"/>
    <col width="12" customWidth="1" min="9" max="9"/>
    <col width="12" customWidth="1" min="10" max="10"/>
    <col width="12" customWidth="1" min="11" max="11"/>
    <col width="12" customWidth="1" min="12" max="12"/>
    <col width="12" customWidth="1" min="13" max="13"/>
  </cols>
  <sheetData>
    <row r="1">
      <c r="A1" s="1" t="inlineStr">
        <is>
          <t>Matrice des notes — WSM (épuré)</t>
        </is>
      </c>
    </row>
    <row r="2">
      <c r="A2" s="7" t="inlineStr">
        <is>
          <t>Critère</t>
        </is>
      </c>
      <c r="B2" s="7" t="inlineStr">
        <is>
          <t>Type</t>
        </is>
      </c>
      <c r="C2" s="7" t="inlineStr">
        <is>
          <t>Poids norm.</t>
        </is>
      </c>
      <c r="D2" s="7" t="inlineStr">
        <is>
          <t>Min</t>
        </is>
      </c>
      <c r="E2" s="7" t="inlineStr">
        <is>
          <t>Max</t>
        </is>
      </c>
      <c r="F2" s="7">
        <f>Alt 1</f>
        <v/>
      </c>
      <c r="G2" s="7">
        <f>Alt 2</f>
        <v/>
      </c>
      <c r="H2" s="7">
        <f>Alt 3</f>
        <v/>
      </c>
      <c r="I2" s="7">
        <f>Alt 4</f>
        <v/>
      </c>
      <c r="J2" s="7" t="inlineStr">
        <is>
          <t>Contr Alt1</t>
        </is>
      </c>
      <c r="K2" s="7" t="inlineStr">
        <is>
          <t>Contr Alt2</t>
        </is>
      </c>
      <c r="L2" s="7" t="inlineStr">
        <is>
          <t>Contr Alt3</t>
        </is>
      </c>
      <c r="M2" s="7" t="inlineStr">
        <is>
          <t>Contr Alt4</t>
        </is>
      </c>
    </row>
    <row r="3">
      <c r="A3" s="9">
        <f>Criteres!B3</f>
        <v/>
      </c>
      <c r="B3" s="9">
        <f>Criteres!D3</f>
        <v/>
      </c>
      <c r="C3" s="9">
        <f>Criteres!J3</f>
        <v/>
      </c>
      <c r="D3" s="9">
        <f>Criteres!K3</f>
        <v/>
      </c>
      <c r="E3" s="9">
        <f>Criteres!L3</f>
        <v/>
      </c>
      <c r="F3" s="11">
        <f>RANDBETWEEN($D3,$E3)</f>
        <v/>
      </c>
      <c r="G3" s="11">
        <f>RANDBETWEEN($D3,$E3)</f>
        <v/>
      </c>
      <c r="H3" s="11">
        <f>RANDBETWEEN($D3,$E3)</f>
        <v/>
      </c>
      <c r="I3" s="11">
        <f>RANDBETWEEN($D3,$E3)</f>
        <v/>
      </c>
      <c r="J3" s="9">
        <f>IF(OR(F3="", $E3=$D3),"", IF($B3="Cost", ($E3-F3)/($E3-$D3), (F3-$D3)/($E3-$D3)) * $C3)</f>
        <v/>
      </c>
      <c r="K3" s="9">
        <f>IF(OR(G3="", $E3=$D3),"", IF($B3="Cost", ($E3-G3)/($E3-$D3), (G3-$D3)/($E3-$D3)) * $C3)</f>
        <v/>
      </c>
      <c r="L3" s="9">
        <f>IF(OR(H3="", $E3=$D3),"", IF($B3="Cost", ($E3-H3)/($E3-$D3), (H3-$D3)/($E3-$D3)) * $C3)</f>
        <v/>
      </c>
      <c r="M3" s="9">
        <f>IF(OR(I3="", $E3=$D3),"", IF($B3="Cost", ($E3-I3)/($E3-$D3), (I3-$D3)/($E3-$D3)) * $C3)</f>
        <v/>
      </c>
    </row>
    <row r="4">
      <c r="A4" s="5">
        <f>Criteres!B4</f>
        <v/>
      </c>
      <c r="B4" s="5">
        <f>Criteres!D4</f>
        <v/>
      </c>
      <c r="C4" s="5">
        <f>Criteres!J4</f>
        <v/>
      </c>
      <c r="D4" s="5">
        <f>Criteres!K4</f>
        <v/>
      </c>
      <c r="E4" s="5">
        <f>Criteres!L4</f>
        <v/>
      </c>
      <c r="F4" s="12">
        <f>RANDBETWEEN($D4,$E4)</f>
        <v/>
      </c>
      <c r="G4" s="12">
        <f>RANDBETWEEN($D4,$E4)</f>
        <v/>
      </c>
      <c r="H4" s="12">
        <f>RANDBETWEEN($D4,$E4)</f>
        <v/>
      </c>
      <c r="I4" s="12">
        <f>RANDBETWEEN($D4,$E4)</f>
        <v/>
      </c>
      <c r="J4" s="5">
        <f>IF(OR(F4="", $E4=$D4),"", IF($B4="Cost", ($E4-F4)/($E4-$D4), (F4-$D4)/($E4-$D4)) * $C4)</f>
        <v/>
      </c>
      <c r="K4" s="5">
        <f>IF(OR(G4="", $E4=$D4),"", IF($B4="Cost", ($E4-G4)/($E4-$D4), (G4-$D4)/($E4-$D4)) * $C4)</f>
        <v/>
      </c>
      <c r="L4" s="5">
        <f>IF(OR(H4="", $E4=$D4),"", IF($B4="Cost", ($E4-H4)/($E4-$D4), (H4-$D4)/($E4-$D4)) * $C4)</f>
        <v/>
      </c>
      <c r="M4" s="5">
        <f>IF(OR(I4="", $E4=$D4),"", IF($B4="Cost", ($E4-I4)/($E4-$D4), (I4-$D4)/($E4-$D4)) * $C4)</f>
        <v/>
      </c>
    </row>
    <row r="5">
      <c r="A5" s="9">
        <f>Criteres!B5</f>
        <v/>
      </c>
      <c r="B5" s="9">
        <f>Criteres!D5</f>
        <v/>
      </c>
      <c r="C5" s="9">
        <f>Criteres!J5</f>
        <v/>
      </c>
      <c r="D5" s="9">
        <f>Criteres!K5</f>
        <v/>
      </c>
      <c r="E5" s="9">
        <f>Criteres!L5</f>
        <v/>
      </c>
      <c r="F5" s="11">
        <f>RANDBETWEEN($D5,$E5)</f>
        <v/>
      </c>
      <c r="G5" s="11">
        <f>RANDBETWEEN($D5,$E5)</f>
        <v/>
      </c>
      <c r="H5" s="11">
        <f>RANDBETWEEN($D5,$E5)</f>
        <v/>
      </c>
      <c r="I5" s="11">
        <f>RANDBETWEEN($D5,$E5)</f>
        <v/>
      </c>
      <c r="J5" s="9">
        <f>IF(OR(F5="", $E5=$D5),"", IF($B5="Cost", ($E5-F5)/($E5-$D5), (F5-$D5)/($E5-$D5)) * $C5)</f>
        <v/>
      </c>
      <c r="K5" s="9">
        <f>IF(OR(G5="", $E5=$D5),"", IF($B5="Cost", ($E5-G5)/($E5-$D5), (G5-$D5)/($E5-$D5)) * $C5)</f>
        <v/>
      </c>
      <c r="L5" s="9">
        <f>IF(OR(H5="", $E5=$D5),"", IF($B5="Cost", ($E5-H5)/($E5-$D5), (H5-$D5)/($E5-$D5)) * $C5)</f>
        <v/>
      </c>
      <c r="M5" s="9">
        <f>IF(OR(I5="", $E5=$D5),"", IF($B5="Cost", ($E5-I5)/($E5-$D5), (I5-$D5)/($E5-$D5)) * $C5)</f>
        <v/>
      </c>
    </row>
    <row r="6">
      <c r="A6" s="5">
        <f>Criteres!B6</f>
        <v/>
      </c>
      <c r="B6" s="5">
        <f>Criteres!D6</f>
        <v/>
      </c>
      <c r="C6" s="5">
        <f>Criteres!J6</f>
        <v/>
      </c>
      <c r="D6" s="5">
        <f>Criteres!K6</f>
        <v/>
      </c>
      <c r="E6" s="5">
        <f>Criteres!L6</f>
        <v/>
      </c>
      <c r="F6" s="12">
        <f>RANDBETWEEN($D6,$E6)</f>
        <v/>
      </c>
      <c r="G6" s="12">
        <f>RANDBETWEEN($D6,$E6)</f>
        <v/>
      </c>
      <c r="H6" s="12">
        <f>RANDBETWEEN($D6,$E6)</f>
        <v/>
      </c>
      <c r="I6" s="12">
        <f>RANDBETWEEN($D6,$E6)</f>
        <v/>
      </c>
      <c r="J6" s="5">
        <f>IF(OR(F6="", $E6=$D6),"", IF($B6="Cost", ($E6-F6)/($E6-$D6), (F6-$D6)/($E6-$D6)) * $C6)</f>
        <v/>
      </c>
      <c r="K6" s="5">
        <f>IF(OR(G6="", $E6=$D6),"", IF($B6="Cost", ($E6-G6)/($E6-$D6), (G6-$D6)/($E6-$D6)) * $C6)</f>
        <v/>
      </c>
      <c r="L6" s="5">
        <f>IF(OR(H6="", $E6=$D6),"", IF($B6="Cost", ($E6-H6)/($E6-$D6), (H6-$D6)/($E6-$D6)) * $C6)</f>
        <v/>
      </c>
      <c r="M6" s="5">
        <f>IF(OR(I6="", $E6=$D6),"", IF($B6="Cost", ($E6-I6)/($E6-$D6), (I6-$D6)/($E6-$D6)) * $C6)</f>
        <v/>
      </c>
    </row>
    <row r="7">
      <c r="A7" s="9">
        <f>Criteres!B7</f>
        <v/>
      </c>
      <c r="B7" s="9">
        <f>Criteres!D7</f>
        <v/>
      </c>
      <c r="C7" s="9">
        <f>Criteres!J7</f>
        <v/>
      </c>
      <c r="D7" s="9">
        <f>Criteres!K7</f>
        <v/>
      </c>
      <c r="E7" s="9">
        <f>Criteres!L7</f>
        <v/>
      </c>
      <c r="F7" s="11">
        <f>RANDBETWEEN($D7,$E7)</f>
        <v/>
      </c>
      <c r="G7" s="11">
        <f>RANDBETWEEN($D7,$E7)</f>
        <v/>
      </c>
      <c r="H7" s="11">
        <f>RANDBETWEEN($D7,$E7)</f>
        <v/>
      </c>
      <c r="I7" s="11">
        <f>RANDBETWEEN($D7,$E7)</f>
        <v/>
      </c>
      <c r="J7" s="9">
        <f>IF(OR(F7="", $E7=$D7),"", IF($B7="Cost", ($E7-F7)/($E7-$D7), (F7-$D7)/($E7-$D7)) * $C7)</f>
        <v/>
      </c>
      <c r="K7" s="9">
        <f>IF(OR(G7="", $E7=$D7),"", IF($B7="Cost", ($E7-G7)/($E7-$D7), (G7-$D7)/($E7-$D7)) * $C7)</f>
        <v/>
      </c>
      <c r="L7" s="9">
        <f>IF(OR(H7="", $E7=$D7),"", IF($B7="Cost", ($E7-H7)/($E7-$D7), (H7-$D7)/($E7-$D7)) * $C7)</f>
        <v/>
      </c>
      <c r="M7" s="9">
        <f>IF(OR(I7="", $E7=$D7),"", IF($B7="Cost", ($E7-I7)/($E7-$D7), (I7-$D7)/($E7-$D7)) * $C7)</f>
        <v/>
      </c>
    </row>
    <row r="8">
      <c r="A8" s="5">
        <f>Criteres!B8</f>
        <v/>
      </c>
      <c r="B8" s="5">
        <f>Criteres!D8</f>
        <v/>
      </c>
      <c r="C8" s="5">
        <f>Criteres!J8</f>
        <v/>
      </c>
      <c r="D8" s="5">
        <f>Criteres!K8</f>
        <v/>
      </c>
      <c r="E8" s="5">
        <f>Criteres!L8</f>
        <v/>
      </c>
      <c r="F8" s="12">
        <f>RANDBETWEEN($D8,$E8)</f>
        <v/>
      </c>
      <c r="G8" s="12">
        <f>RANDBETWEEN($D8,$E8)</f>
        <v/>
      </c>
      <c r="H8" s="12">
        <f>RANDBETWEEN($D8,$E8)</f>
        <v/>
      </c>
      <c r="I8" s="12">
        <f>RANDBETWEEN($D8,$E8)</f>
        <v/>
      </c>
      <c r="J8" s="5">
        <f>IF(OR(F8="", $E8=$D8),"", IF($B8="Cost", ($E8-F8)/($E8-$D8), (F8-$D8)/($E8-$D8)) * $C8)</f>
        <v/>
      </c>
      <c r="K8" s="5">
        <f>IF(OR(G8="", $E8=$D8),"", IF($B8="Cost", ($E8-G8)/($E8-$D8), (G8-$D8)/($E8-$D8)) * $C8)</f>
        <v/>
      </c>
      <c r="L8" s="5">
        <f>IF(OR(H8="", $E8=$D8),"", IF($B8="Cost", ($E8-H8)/($E8-$D8), (H8-$D8)/($E8-$D8)) * $C8)</f>
        <v/>
      </c>
      <c r="M8" s="5">
        <f>IF(OR(I8="", $E8=$D8),"", IF($B8="Cost", ($E8-I8)/($E8-$D8), (I8-$D8)/($E8-$D8)) * $C8)</f>
        <v/>
      </c>
    </row>
    <row r="9">
      <c r="A9" s="9">
        <f>Criteres!B9</f>
        <v/>
      </c>
      <c r="B9" s="9">
        <f>Criteres!D9</f>
        <v/>
      </c>
      <c r="C9" s="9">
        <f>Criteres!J9</f>
        <v/>
      </c>
      <c r="D9" s="9">
        <f>Criteres!K9</f>
        <v/>
      </c>
      <c r="E9" s="9">
        <f>Criteres!L9</f>
        <v/>
      </c>
      <c r="F9" s="11">
        <f>RANDBETWEEN($D9,$E9)</f>
        <v/>
      </c>
      <c r="G9" s="11">
        <f>RANDBETWEEN($D9,$E9)</f>
        <v/>
      </c>
      <c r="H9" s="11">
        <f>RANDBETWEEN($D9,$E9)</f>
        <v/>
      </c>
      <c r="I9" s="11">
        <f>RANDBETWEEN($D9,$E9)</f>
        <v/>
      </c>
      <c r="J9" s="9">
        <f>IF(OR(F9="", $E9=$D9),"", IF($B9="Cost", ($E9-F9)/($E9-$D9), (F9-$D9)/($E9-$D9)) * $C9)</f>
        <v/>
      </c>
      <c r="K9" s="9">
        <f>IF(OR(G9="", $E9=$D9),"", IF($B9="Cost", ($E9-G9)/($E9-$D9), (G9-$D9)/($E9-$D9)) * $C9)</f>
        <v/>
      </c>
      <c r="L9" s="9">
        <f>IF(OR(H9="", $E9=$D9),"", IF($B9="Cost", ($E9-H9)/($E9-$D9), (H9-$D9)/($E9-$D9)) * $C9)</f>
        <v/>
      </c>
      <c r="M9" s="9">
        <f>IF(OR(I9="", $E9=$D9),"", IF($B9="Cost", ($E9-I9)/($E9-$D9), (I9-$D9)/($E9-$D9)) * $C9)</f>
        <v/>
      </c>
    </row>
    <row r="10">
      <c r="A10" s="5">
        <f>Criteres!B10</f>
        <v/>
      </c>
      <c r="B10" s="5">
        <f>Criteres!D10</f>
        <v/>
      </c>
      <c r="C10" s="5">
        <f>Criteres!J10</f>
        <v/>
      </c>
      <c r="D10" s="5">
        <f>Criteres!K10</f>
        <v/>
      </c>
      <c r="E10" s="5">
        <f>Criteres!L10</f>
        <v/>
      </c>
      <c r="F10" s="12">
        <f>RANDBETWEEN($D10,$E10)</f>
        <v/>
      </c>
      <c r="G10" s="12">
        <f>RANDBETWEEN($D10,$E10)</f>
        <v/>
      </c>
      <c r="H10" s="12">
        <f>RANDBETWEEN($D10,$E10)</f>
        <v/>
      </c>
      <c r="I10" s="12">
        <f>RANDBETWEEN($D10,$E10)</f>
        <v/>
      </c>
      <c r="J10" s="5">
        <f>IF(OR(F10="", $E10=$D10),"", IF($B10="Cost", ($E10-F10)/($E10-$D10), (F10-$D10)/($E10-$D10)) * $C10)</f>
        <v/>
      </c>
      <c r="K10" s="5">
        <f>IF(OR(G10="", $E10=$D10),"", IF($B10="Cost", ($E10-G10)/($E10-$D10), (G10-$D10)/($E10-$D10)) * $C10)</f>
        <v/>
      </c>
      <c r="L10" s="5">
        <f>IF(OR(H10="", $E10=$D10),"", IF($B10="Cost", ($E10-H10)/($E10-$D10), (H10-$D10)/($E10-$D10)) * $C10)</f>
        <v/>
      </c>
      <c r="M10" s="5">
        <f>IF(OR(I10="", $E10=$D10),"", IF($B10="Cost", ($E10-I10)/($E10-$D10), (I10-$D10)/($E10-$D10)) * $C10)</f>
        <v/>
      </c>
    </row>
    <row r="11">
      <c r="A11" s="9">
        <f>Criteres!B11</f>
        <v/>
      </c>
      <c r="B11" s="9">
        <f>Criteres!D11</f>
        <v/>
      </c>
      <c r="C11" s="9">
        <f>Criteres!J11</f>
        <v/>
      </c>
      <c r="D11" s="9">
        <f>Criteres!K11</f>
        <v/>
      </c>
      <c r="E11" s="9">
        <f>Criteres!L11</f>
        <v/>
      </c>
      <c r="F11" s="11">
        <f>RANDBETWEEN($D11,$E11)</f>
        <v/>
      </c>
      <c r="G11" s="11">
        <f>RANDBETWEEN($D11,$E11)</f>
        <v/>
      </c>
      <c r="H11" s="11">
        <f>RANDBETWEEN($D11,$E11)</f>
        <v/>
      </c>
      <c r="I11" s="11">
        <f>RANDBETWEEN($D11,$E11)</f>
        <v/>
      </c>
      <c r="J11" s="9">
        <f>IF(OR(F11="", $E11=$D11),"", IF($B11="Cost", ($E11-F11)/($E11-$D11), (F11-$D11)/($E11-$D11)) * $C11)</f>
        <v/>
      </c>
      <c r="K11" s="9">
        <f>IF(OR(G11="", $E11=$D11),"", IF($B11="Cost", ($E11-G11)/($E11-$D11), (G11-$D11)/($E11-$D11)) * $C11)</f>
        <v/>
      </c>
      <c r="L11" s="9">
        <f>IF(OR(H11="", $E11=$D11),"", IF($B11="Cost", ($E11-H11)/($E11-$D11), (H11-$D11)/($E11-$D11)) * $C11)</f>
        <v/>
      </c>
      <c r="M11" s="9">
        <f>IF(OR(I11="", $E11=$D11),"", IF($B11="Cost", ($E11-I11)/($E11-$D11), (I11-$D11)/($E11-$D11)) * $C11)</f>
        <v/>
      </c>
    </row>
    <row r="12">
      <c r="A12" s="5">
        <f>Criteres!B12</f>
        <v/>
      </c>
      <c r="B12" s="5">
        <f>Criteres!D12</f>
        <v/>
      </c>
      <c r="C12" s="5">
        <f>Criteres!J12</f>
        <v/>
      </c>
      <c r="D12" s="5">
        <f>Criteres!K12</f>
        <v/>
      </c>
      <c r="E12" s="5">
        <f>Criteres!L12</f>
        <v/>
      </c>
      <c r="F12" s="12">
        <f>RANDBETWEEN($D12,$E12)</f>
        <v/>
      </c>
      <c r="G12" s="12">
        <f>RANDBETWEEN($D12,$E12)</f>
        <v/>
      </c>
      <c r="H12" s="12">
        <f>RANDBETWEEN($D12,$E12)</f>
        <v/>
      </c>
      <c r="I12" s="12">
        <f>RANDBETWEEN($D12,$E12)</f>
        <v/>
      </c>
      <c r="J12" s="5">
        <f>IF(OR(F12="", $E12=$D12),"", IF($B12="Cost", ($E12-F12)/($E12-$D12), (F12-$D12)/($E12-$D12)) * $C12)</f>
        <v/>
      </c>
      <c r="K12" s="5">
        <f>IF(OR(G12="", $E12=$D12),"", IF($B12="Cost", ($E12-G12)/($E12-$D12), (G12-$D12)/($E12-$D12)) * $C12)</f>
        <v/>
      </c>
      <c r="L12" s="5">
        <f>IF(OR(H12="", $E12=$D12),"", IF($B12="Cost", ($E12-H12)/($E12-$D12), (H12-$D12)/($E12-$D12)) * $C12)</f>
        <v/>
      </c>
      <c r="M12" s="5">
        <f>IF(OR(I12="", $E12=$D12),"", IF($B12="Cost", ($E12-I12)/($E12-$D12), (I12-$D12)/($E12-$D12)) * $C12)</f>
        <v/>
      </c>
    </row>
    <row r="13">
      <c r="A13" s="10" t="inlineStr">
        <is>
          <t>TOTAL (WSM)</t>
        </is>
      </c>
      <c r="J13" s="13">
        <f>SUM(J3:J12)</f>
        <v/>
      </c>
      <c r="K13" s="13">
        <f>SUM(K3:K12)</f>
        <v/>
      </c>
      <c r="L13" s="13">
        <f>SUM(L3:L12)</f>
        <v/>
      </c>
      <c r="M13" s="13">
        <f>SUM(M3:M12)</f>
        <v/>
      </c>
    </row>
  </sheetData>
  <mergeCells count="1">
    <mergeCell ref="A1:N1"/>
  </mergeCells>
  <conditionalFormatting sqref="J3:M12">
    <cfRule type="colorScale" priority="1">
      <colorScale>
        <cfvo type="num" val="0"/>
        <cfvo type="num" val="0.5"/>
        <cfvo type="num" val="1"/>
        <color rgb="00F1F5F9"/>
        <color rgb="0006B6D4"/>
        <color rgb="000F766E"/>
      </colorScale>
    </cfRule>
  </conditionalFormatting>
  <dataValidations count="10">
    <dataValidation sqref="F3:I3" showErrorMessage="1" showInputMessage="1" allowBlank="1" type="whole" operator="between">
      <formula1>=$D3</formula1>
      <formula2>=$E3</formula2>
    </dataValidation>
    <dataValidation sqref="F4:I4" showErrorMessage="1" showInputMessage="1" allowBlank="1" type="whole" operator="between">
      <formula1>=$D4</formula1>
      <formula2>=$E4</formula2>
    </dataValidation>
    <dataValidation sqref="F5:I5" showErrorMessage="1" showInputMessage="1" allowBlank="1" type="whole" operator="between">
      <formula1>=$D5</formula1>
      <formula2>=$E5</formula2>
    </dataValidation>
    <dataValidation sqref="F6:I6" showErrorMessage="1" showInputMessage="1" allowBlank="1" type="whole" operator="between">
      <formula1>=$D6</formula1>
      <formula2>=$E6</formula2>
    </dataValidation>
    <dataValidation sqref="F7:I7" showErrorMessage="1" showInputMessage="1" allowBlank="1" type="whole" operator="between">
      <formula1>=$D7</formula1>
      <formula2>=$E7</formula2>
    </dataValidation>
    <dataValidation sqref="F8:I8" showErrorMessage="1" showInputMessage="1" allowBlank="1" type="whole" operator="between">
      <formula1>=$D8</formula1>
      <formula2>=$E8</formula2>
    </dataValidation>
    <dataValidation sqref="F9:I9" showErrorMessage="1" showInputMessage="1" allowBlank="1" type="whole" operator="between">
      <formula1>=$D9</formula1>
      <formula2>=$E9</formula2>
    </dataValidation>
    <dataValidation sqref="F10:I10" showErrorMessage="1" showInputMessage="1" allowBlank="1" type="whole" operator="between">
      <formula1>=$D10</formula1>
      <formula2>=$E10</formula2>
    </dataValidation>
    <dataValidation sqref="F11:I11" showErrorMessage="1" showInputMessage="1" allowBlank="1" type="whole" operator="between">
      <formula1>=$D11</formula1>
      <formula2>=$E11</formula2>
    </dataValidation>
    <dataValidation sqref="F12:I12" showErrorMessage="1" showInputMessage="1" allowBlank="1" type="whole" operator="between">
      <formula1>=$D12</formula1>
      <formula2>=$E12</formula2>
    </dataValidation>
  </dataValidations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I18"/>
  <sheetViews>
    <sheetView workbookViewId="0">
      <selection activeCell="A1" sqref="A1"/>
    </sheetView>
  </sheetViews>
  <sheetFormatPr baseColWidth="8" defaultRowHeight="15"/>
  <cols>
    <col width="34" customWidth="1" min="1" max="1"/>
    <col width="16" customWidth="1" min="2" max="2"/>
    <col width="14" customWidth="1" min="3" max="3"/>
    <col width="12" customWidth="1" min="4" max="4"/>
    <col width="12" customWidth="1" min="5" max="5"/>
    <col width="12" customWidth="1" min="6" max="6"/>
    <col width="12" customWidth="1" min="7" max="7"/>
    <col width="12" customWidth="1" min="8" max="8"/>
    <col width="12" customWidth="1" min="9" max="9"/>
  </cols>
  <sheetData>
    <row r="1">
      <c r="A1" s="1" t="inlineStr">
        <is>
          <t>TOPSIS — Normalisation vectorielle &amp; distances</t>
        </is>
      </c>
    </row>
    <row r="2">
      <c r="A2" s="7" t="inlineStr">
        <is>
          <t>Critère</t>
        </is>
      </c>
      <c r="B2" s="7" t="inlineStr">
        <is>
          <t>Type</t>
        </is>
      </c>
      <c r="C2" s="7" t="inlineStr">
        <is>
          <t>Poids norm.</t>
        </is>
      </c>
      <c r="D2" s="7" t="inlineStr">
        <is>
          <t>Alt 1</t>
        </is>
      </c>
      <c r="E2" s="7" t="inlineStr">
        <is>
          <t>Alt 2</t>
        </is>
      </c>
      <c r="F2" s="7" t="inlineStr">
        <is>
          <t>Alt 3</t>
        </is>
      </c>
      <c r="G2" s="7" t="inlineStr">
        <is>
          <t>Alt 4</t>
        </is>
      </c>
      <c r="H2" s="7" t="inlineStr">
        <is>
          <t>Ideal +</t>
        </is>
      </c>
      <c r="I2" s="7" t="inlineStr">
        <is>
          <t>Ideal -</t>
        </is>
      </c>
    </row>
    <row r="3">
      <c r="A3" s="5">
        <f>Notes_WSM!A3</f>
        <v/>
      </c>
      <c r="B3" s="5">
        <f>Notes_WSM!B3</f>
        <v/>
      </c>
      <c r="C3" s="5">
        <f>Notes_WSM!C3</f>
        <v/>
      </c>
      <c r="D3" s="5">
        <f>IF($I3=0,"", Notes_WSM!F3/$I3 * $C3)</f>
        <v/>
      </c>
      <c r="E3" s="5">
        <f>IF($I3=0,"", Notes_WSM!G3/$I3 * $C3)</f>
        <v/>
      </c>
      <c r="F3" s="5">
        <f>IF($I3=0,"", Notes_WSM!H3/$I3 * $C3)</f>
        <v/>
      </c>
      <c r="G3" s="5">
        <f>IF($I3=0,"", Notes_WSM!I3/$I3 * $C3)</f>
        <v/>
      </c>
      <c r="H3" s="5">
        <f>IF($B3="Cost", MIN(D3:G3), MAX(D3:G3))</f>
        <v/>
      </c>
      <c r="I3" s="5">
        <f>IF($B3="Cost", MAX(D3:G3), MIN(D3:G3))</f>
        <v/>
      </c>
    </row>
    <row r="4">
      <c r="A4" s="5">
        <f>Notes_WSM!A4</f>
        <v/>
      </c>
      <c r="B4" s="5">
        <f>Notes_WSM!B4</f>
        <v/>
      </c>
      <c r="C4" s="5">
        <f>Notes_WSM!C4</f>
        <v/>
      </c>
      <c r="D4" s="5">
        <f>IF($I4=0,"", Notes_WSM!F4/$I4 * $C4)</f>
        <v/>
      </c>
      <c r="E4" s="5">
        <f>IF($I4=0,"", Notes_WSM!G4/$I4 * $C4)</f>
        <v/>
      </c>
      <c r="F4" s="5">
        <f>IF($I4=0,"", Notes_WSM!H4/$I4 * $C4)</f>
        <v/>
      </c>
      <c r="G4" s="5">
        <f>IF($I4=0,"", Notes_WSM!I4/$I4 * $C4)</f>
        <v/>
      </c>
      <c r="H4" s="5">
        <f>IF($B4="Cost", MIN(D4:G4), MAX(D4:G4))</f>
        <v/>
      </c>
      <c r="I4" s="5">
        <f>IF($B4="Cost", MAX(D4:G4), MIN(D4:G4))</f>
        <v/>
      </c>
    </row>
    <row r="5">
      <c r="A5" s="5">
        <f>Notes_WSM!A5</f>
        <v/>
      </c>
      <c r="B5" s="5">
        <f>Notes_WSM!B5</f>
        <v/>
      </c>
      <c r="C5" s="5">
        <f>Notes_WSM!C5</f>
        <v/>
      </c>
      <c r="D5" s="5">
        <f>IF($I5=0,"", Notes_WSM!F5/$I5 * $C5)</f>
        <v/>
      </c>
      <c r="E5" s="5">
        <f>IF($I5=0,"", Notes_WSM!G5/$I5 * $C5)</f>
        <v/>
      </c>
      <c r="F5" s="5">
        <f>IF($I5=0,"", Notes_WSM!H5/$I5 * $C5)</f>
        <v/>
      </c>
      <c r="G5" s="5">
        <f>IF($I5=0,"", Notes_WSM!I5/$I5 * $C5)</f>
        <v/>
      </c>
      <c r="H5" s="5">
        <f>IF($B5="Cost", MIN(D5:G5), MAX(D5:G5))</f>
        <v/>
      </c>
      <c r="I5" s="5">
        <f>IF($B5="Cost", MAX(D5:G5), MIN(D5:G5))</f>
        <v/>
      </c>
    </row>
    <row r="6">
      <c r="A6" s="5">
        <f>Notes_WSM!A6</f>
        <v/>
      </c>
      <c r="B6" s="5">
        <f>Notes_WSM!B6</f>
        <v/>
      </c>
      <c r="C6" s="5">
        <f>Notes_WSM!C6</f>
        <v/>
      </c>
      <c r="D6" s="5">
        <f>IF($I6=0,"", Notes_WSM!F6/$I6 * $C6)</f>
        <v/>
      </c>
      <c r="E6" s="5">
        <f>IF($I6=0,"", Notes_WSM!G6/$I6 * $C6)</f>
        <v/>
      </c>
      <c r="F6" s="5">
        <f>IF($I6=0,"", Notes_WSM!H6/$I6 * $C6)</f>
        <v/>
      </c>
      <c r="G6" s="5">
        <f>IF($I6=0,"", Notes_WSM!I6/$I6 * $C6)</f>
        <v/>
      </c>
      <c r="H6" s="5">
        <f>IF($B6="Cost", MIN(D6:G6), MAX(D6:G6))</f>
        <v/>
      </c>
      <c r="I6" s="5">
        <f>IF($B6="Cost", MAX(D6:G6), MIN(D6:G6))</f>
        <v/>
      </c>
    </row>
    <row r="7">
      <c r="A7" s="5">
        <f>Notes_WSM!A7</f>
        <v/>
      </c>
      <c r="B7" s="5">
        <f>Notes_WSM!B7</f>
        <v/>
      </c>
      <c r="C7" s="5">
        <f>Notes_WSM!C7</f>
        <v/>
      </c>
      <c r="D7" s="5">
        <f>IF($I7=0,"", Notes_WSM!F7/$I7 * $C7)</f>
        <v/>
      </c>
      <c r="E7" s="5">
        <f>IF($I7=0,"", Notes_WSM!G7/$I7 * $C7)</f>
        <v/>
      </c>
      <c r="F7" s="5">
        <f>IF($I7=0,"", Notes_WSM!H7/$I7 * $C7)</f>
        <v/>
      </c>
      <c r="G7" s="5">
        <f>IF($I7=0,"", Notes_WSM!I7/$I7 * $C7)</f>
        <v/>
      </c>
      <c r="H7" s="5">
        <f>IF($B7="Cost", MIN(D7:G7), MAX(D7:G7))</f>
        <v/>
      </c>
      <c r="I7" s="5">
        <f>IF($B7="Cost", MAX(D7:G7), MIN(D7:G7))</f>
        <v/>
      </c>
    </row>
    <row r="8">
      <c r="A8" s="5">
        <f>Notes_WSM!A8</f>
        <v/>
      </c>
      <c r="B8" s="5">
        <f>Notes_WSM!B8</f>
        <v/>
      </c>
      <c r="C8" s="5">
        <f>Notes_WSM!C8</f>
        <v/>
      </c>
      <c r="D8" s="5">
        <f>IF($I8=0,"", Notes_WSM!F8/$I8 * $C8)</f>
        <v/>
      </c>
      <c r="E8" s="5">
        <f>IF($I8=0,"", Notes_WSM!G8/$I8 * $C8)</f>
        <v/>
      </c>
      <c r="F8" s="5">
        <f>IF($I8=0,"", Notes_WSM!H8/$I8 * $C8)</f>
        <v/>
      </c>
      <c r="G8" s="5">
        <f>IF($I8=0,"", Notes_WSM!I8/$I8 * $C8)</f>
        <v/>
      </c>
      <c r="H8" s="5">
        <f>IF($B8="Cost", MIN(D8:G8), MAX(D8:G8))</f>
        <v/>
      </c>
      <c r="I8" s="5">
        <f>IF($B8="Cost", MAX(D8:G8), MIN(D8:G8))</f>
        <v/>
      </c>
    </row>
    <row r="9">
      <c r="A9" s="5">
        <f>Notes_WSM!A9</f>
        <v/>
      </c>
      <c r="B9" s="5">
        <f>Notes_WSM!B9</f>
        <v/>
      </c>
      <c r="C9" s="5">
        <f>Notes_WSM!C9</f>
        <v/>
      </c>
      <c r="D9" s="5">
        <f>IF($I9=0,"", Notes_WSM!F9/$I9 * $C9)</f>
        <v/>
      </c>
      <c r="E9" s="5">
        <f>IF($I9=0,"", Notes_WSM!G9/$I9 * $C9)</f>
        <v/>
      </c>
      <c r="F9" s="5">
        <f>IF($I9=0,"", Notes_WSM!H9/$I9 * $C9)</f>
        <v/>
      </c>
      <c r="G9" s="5">
        <f>IF($I9=0,"", Notes_WSM!I9/$I9 * $C9)</f>
        <v/>
      </c>
      <c r="H9" s="5">
        <f>IF($B9="Cost", MIN(D9:G9), MAX(D9:G9))</f>
        <v/>
      </c>
      <c r="I9" s="5">
        <f>IF($B9="Cost", MAX(D9:G9), MIN(D9:G9))</f>
        <v/>
      </c>
    </row>
    <row r="10">
      <c r="A10" s="5">
        <f>Notes_WSM!A10</f>
        <v/>
      </c>
      <c r="B10" s="5">
        <f>Notes_WSM!B10</f>
        <v/>
      </c>
      <c r="C10" s="5">
        <f>Notes_WSM!C10</f>
        <v/>
      </c>
      <c r="D10" s="5">
        <f>IF($I10=0,"", Notes_WSM!F10/$I10 * $C10)</f>
        <v/>
      </c>
      <c r="E10" s="5">
        <f>IF($I10=0,"", Notes_WSM!G10/$I10 * $C10)</f>
        <v/>
      </c>
      <c r="F10" s="5">
        <f>IF($I10=0,"", Notes_WSM!H10/$I10 * $C10)</f>
        <v/>
      </c>
      <c r="G10" s="5">
        <f>IF($I10=0,"", Notes_WSM!I10/$I10 * $C10)</f>
        <v/>
      </c>
      <c r="H10" s="5">
        <f>IF($B10="Cost", MIN(D10:G10), MAX(D10:G10))</f>
        <v/>
      </c>
      <c r="I10" s="5">
        <f>IF($B10="Cost", MAX(D10:G10), MIN(D10:G10))</f>
        <v/>
      </c>
    </row>
    <row r="11">
      <c r="A11" s="5">
        <f>Notes_WSM!A11</f>
        <v/>
      </c>
      <c r="B11" s="5">
        <f>Notes_WSM!B11</f>
        <v/>
      </c>
      <c r="C11" s="5">
        <f>Notes_WSM!C11</f>
        <v/>
      </c>
      <c r="D11" s="5">
        <f>IF($I11=0,"", Notes_WSM!F11/$I11 * $C11)</f>
        <v/>
      </c>
      <c r="E11" s="5">
        <f>IF($I11=0,"", Notes_WSM!G11/$I11 * $C11)</f>
        <v/>
      </c>
      <c r="F11" s="5">
        <f>IF($I11=0,"", Notes_WSM!H11/$I11 * $C11)</f>
        <v/>
      </c>
      <c r="G11" s="5">
        <f>IF($I11=0,"", Notes_WSM!I11/$I11 * $C11)</f>
        <v/>
      </c>
      <c r="H11" s="5">
        <f>IF($B11="Cost", MIN(D11:G11), MAX(D11:G11))</f>
        <v/>
      </c>
      <c r="I11" s="5">
        <f>IF($B11="Cost", MAX(D11:G11), MIN(D11:G11))</f>
        <v/>
      </c>
    </row>
    <row r="12">
      <c r="A12" s="5">
        <f>Notes_WSM!A12</f>
        <v/>
      </c>
      <c r="B12" s="5">
        <f>Notes_WSM!B12</f>
        <v/>
      </c>
      <c r="C12" s="5">
        <f>Notes_WSM!C12</f>
        <v/>
      </c>
      <c r="D12" s="5">
        <f>IF($I12=0,"", Notes_WSM!F12/$I12 * $C12)</f>
        <v/>
      </c>
      <c r="E12" s="5">
        <f>IF($I12=0,"", Notes_WSM!G12/$I12 * $C12)</f>
        <v/>
      </c>
      <c r="F12" s="5">
        <f>IF($I12=0,"", Notes_WSM!H12/$I12 * $C12)</f>
        <v/>
      </c>
      <c r="G12" s="5">
        <f>IF($I12=0,"", Notes_WSM!I12/$I12 * $C12)</f>
        <v/>
      </c>
      <c r="H12" s="5">
        <f>IF($B12="Cost", MIN(D12:G12), MAX(D12:G12))</f>
        <v/>
      </c>
      <c r="I12" s="5">
        <f>IF($B12="Cost", MAX(D12:G12), MIN(D12:G12))</f>
        <v/>
      </c>
    </row>
    <row r="14">
      <c r="A14" s="7" t="inlineStr">
        <is>
          <t>Alternative</t>
        </is>
      </c>
      <c r="B14" s="7" t="inlineStr">
        <is>
          <t>s+ (best)</t>
        </is>
      </c>
      <c r="C14" s="7" t="inlineStr">
        <is>
          <t>s- (worst)</t>
        </is>
      </c>
      <c r="D14" s="7" t="inlineStr">
        <is>
          <t>Closeness</t>
        </is>
      </c>
    </row>
    <row r="15">
      <c r="A15" s="5">
        <f>Alternatives!A2</f>
        <v/>
      </c>
      <c r="B15" s="13">
        <f>SQRT(SUMXMY2(D3:D12, H3:H12))</f>
        <v/>
      </c>
      <c r="C15" s="13">
        <f>SQRT(SUMXMY2(D3:D12, I3:I12))</f>
        <v/>
      </c>
      <c r="D15" s="13">
        <f>IF((B15+C15)=0,"", C15/(B15+C15))</f>
        <v/>
      </c>
    </row>
    <row r="16">
      <c r="A16" s="5">
        <f>Alternatives!B2</f>
        <v/>
      </c>
      <c r="B16" s="13">
        <f>SQRT(SUMXMY2(E3:E12, H3:H12))</f>
        <v/>
      </c>
      <c r="C16" s="13">
        <f>SQRT(SUMXMY2(E3:E12, I3:I12))</f>
        <v/>
      </c>
      <c r="D16" s="13">
        <f>IF((B16+C16)=0,"", C16/(B16+C16))</f>
        <v/>
      </c>
    </row>
    <row r="17">
      <c r="A17" s="5">
        <f>Alternatives!C2</f>
        <v/>
      </c>
      <c r="B17" s="13">
        <f>SQRT(SUMXMY2(F3:F12, H3:H12))</f>
        <v/>
      </c>
      <c r="C17" s="13">
        <f>SQRT(SUMXMY2(F3:F12, I3:I12))</f>
        <v/>
      </c>
      <c r="D17" s="13">
        <f>IF((B17+C17)=0,"", C17/(B17+C17))</f>
        <v/>
      </c>
    </row>
    <row r="18">
      <c r="A18" s="5">
        <f>Alternatives!D2</f>
        <v/>
      </c>
      <c r="B18" s="13">
        <f>SQRT(SUMXMY2(G3:G12, H3:H12))</f>
        <v/>
      </c>
      <c r="C18" s="13">
        <f>SQRT(SUMXMY2(G3:G12, I3:I12))</f>
        <v/>
      </c>
      <c r="D18" s="13">
        <f>IF((B18+C18)=0,"", C18/(B18+C18))</f>
        <v/>
      </c>
    </row>
  </sheetData>
  <mergeCells count="1">
    <mergeCell ref="A1:I1"/>
  </mergeCells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K6"/>
  <sheetViews>
    <sheetView workbookViewId="0">
      <pane ySplit="2" topLeftCell="A3" activePane="bottomLeft" state="frozen"/>
      <selection pane="bottomLeft" activeCell="A1" sqref="A1"/>
    </sheetView>
  </sheetViews>
  <sheetFormatPr baseColWidth="8" defaultRowHeight="15"/>
  <cols>
    <col width="28" customWidth="1" min="1" max="1"/>
    <col width="14" customWidth="1" min="2" max="2"/>
    <col width="10" customWidth="1" min="3" max="3"/>
    <col width="4" customWidth="1" min="4" max="4"/>
    <col width="14" customWidth="1" min="5" max="5"/>
    <col width="10" customWidth="1" min="6" max="6"/>
    <col width="4" customWidth="1" min="7" max="7"/>
    <col width="14" customWidth="1" min="8" max="8"/>
    <col width="10" customWidth="1" min="9" max="9"/>
    <col width="18" customWidth="1" min="10" max="10"/>
    <col width="18" customWidth="1" min="11" max="11"/>
  </cols>
  <sheetData>
    <row r="1">
      <c r="A1" s="1" t="inlineStr">
        <is>
          <t>Dashboard — MCDA (nouvelle conception)</t>
        </is>
      </c>
    </row>
    <row r="2">
      <c r="A2" s="7" t="inlineStr">
        <is>
          <t>Alternative</t>
        </is>
      </c>
      <c r="B2" s="7" t="inlineStr">
        <is>
          <t>Score WSM</t>
        </is>
      </c>
      <c r="C2" s="7" t="inlineStr">
        <is>
          <t>Rang WSM</t>
        </is>
      </c>
      <c r="D2" s="7" t="inlineStr"/>
      <c r="E2" s="7" t="inlineStr">
        <is>
          <t>Score TOPSIS</t>
        </is>
      </c>
      <c r="F2" s="7" t="inlineStr">
        <is>
          <t>Rang TOPSIS</t>
        </is>
      </c>
      <c r="G2" s="7" t="inlineStr"/>
      <c r="H2" s="7" t="inlineStr">
        <is>
          <t>Score ACTIF</t>
        </is>
      </c>
      <c r="I2" s="7" t="inlineStr">
        <is>
          <t>Rang ACTIF</t>
        </is>
      </c>
      <c r="J2" s="7" t="inlineStr">
        <is>
          <t>Meilleure (active)</t>
        </is>
      </c>
      <c r="K2" s="7" t="inlineStr">
        <is>
          <t>Écart 1er–2ᵉ</t>
        </is>
      </c>
    </row>
    <row r="3">
      <c r="A3" s="6">
        <f>Alternatives!A2</f>
        <v/>
      </c>
      <c r="B3" s="14">
        <f>Notes_WSM!J13</f>
        <v/>
      </c>
      <c r="C3" s="6">
        <f>1+COUNTIF($B$3:$B$6,"&gt;"&amp;B3)</f>
        <v/>
      </c>
      <c r="E3" s="14">
        <f>TOPSIS!D15</f>
        <v/>
      </c>
      <c r="F3" s="6">
        <f>1+COUNTIF($E$3:$E$6,"&gt;"&amp;E3)</f>
        <v/>
      </c>
      <c r="H3" s="14">
        <f>IF(Parametres!$B$7="WSM", B3, E3)</f>
        <v/>
      </c>
      <c r="I3" s="6">
        <f>1+COUNTIF($H$3:$H$6,"&gt;"&amp;H3)</f>
        <v/>
      </c>
      <c r="J3" s="6">
        <f>INDEX($A$3:$A$6, MATCH(1, $I$3:$I$6, 0))</f>
        <v/>
      </c>
      <c r="K3" s="14">
        <f>LARGE($H$3:$H$6,1)-LARGE($H$3:$H$6,2)</f>
        <v/>
      </c>
    </row>
    <row r="4">
      <c r="A4" s="6">
        <f>Alternatives!B2</f>
        <v/>
      </c>
      <c r="B4" s="14">
        <f>Notes_WSM!K13</f>
        <v/>
      </c>
      <c r="C4" s="6">
        <f>1+COUNTIF($B$3:$B$6,"&gt;"&amp;B4)</f>
        <v/>
      </c>
      <c r="E4" s="14">
        <f>TOPSIS!D16</f>
        <v/>
      </c>
      <c r="F4" s="6">
        <f>1+COUNTIF($E$3:$E$6,"&gt;"&amp;E4)</f>
        <v/>
      </c>
      <c r="H4" s="14">
        <f>IF(Parametres!$B$7="WSM", B4, E4)</f>
        <v/>
      </c>
      <c r="I4" s="6">
        <f>1+COUNTIF($H$3:$H$6,"&gt;"&amp;H4)</f>
        <v/>
      </c>
    </row>
    <row r="5">
      <c r="A5" s="6">
        <f>Alternatives!C2</f>
        <v/>
      </c>
      <c r="B5" s="14">
        <f>Notes_WSM!L13</f>
        <v/>
      </c>
      <c r="C5" s="6">
        <f>1+COUNTIF($B$3:$B$6,"&gt;"&amp;B5)</f>
        <v/>
      </c>
      <c r="E5" s="14">
        <f>TOPSIS!D17</f>
        <v/>
      </c>
      <c r="F5" s="6">
        <f>1+COUNTIF($E$3:$E$6,"&gt;"&amp;E5)</f>
        <v/>
      </c>
      <c r="H5" s="14">
        <f>IF(Parametres!$B$7="WSM", B5, E5)</f>
        <v/>
      </c>
      <c r="I5" s="6">
        <f>1+COUNTIF($H$3:$H$6,"&gt;"&amp;H5)</f>
        <v/>
      </c>
    </row>
    <row r="6">
      <c r="A6" s="6">
        <f>Alternatives!D2</f>
        <v/>
      </c>
      <c r="B6" s="14">
        <f>Notes_WSM!M13</f>
        <v/>
      </c>
      <c r="C6" s="6">
        <f>1+COUNTIF($B$3:$B$6,"&gt;"&amp;B6)</f>
        <v/>
      </c>
      <c r="E6" s="14">
        <f>TOPSIS!D18</f>
        <v/>
      </c>
      <c r="F6" s="6">
        <f>1+COUNTIF($E$3:$E$6,"&gt;"&amp;E6)</f>
        <v/>
      </c>
      <c r="H6" s="14">
        <f>IF(Parametres!$B$7="WSM", B6, E6)</f>
        <v/>
      </c>
      <c r="I6" s="6">
        <f>1+COUNTIF($H$3:$H$6,"&gt;"&amp;H6)</f>
        <v/>
      </c>
    </row>
  </sheetData>
  <mergeCells count="1">
    <mergeCell ref="A1:K1"/>
  </mergeCells>
  <conditionalFormatting sqref="C3:C6">
    <cfRule type="iconSet" priority="1">
      <iconSet iconSet="3Arrows">
        <cfvo type="num" val="0"/>
        <cfvo type="num" val="0"/>
        <cfvo type="num" val="0"/>
      </iconSet>
    </cfRule>
  </conditionalFormatting>
  <conditionalFormatting sqref="F3:F6">
    <cfRule type="iconSet" priority="2">
      <iconSet iconSet="3Arrows">
        <cfvo type="num" val="0"/>
        <cfvo type="num" val="0"/>
        <cfvo type="num" val="0"/>
      </iconSet>
    </cfRule>
  </conditionalFormatting>
  <conditionalFormatting sqref="I3:I6">
    <cfRule type="iconSet" priority="3">
      <iconSet iconSet="3TrafficLights1">
        <cfvo type="num" val="0"/>
        <cfvo type="num" val="0"/>
        <cfvo type="num" val="0"/>
      </iconSet>
    </cfRule>
  </conditionalFormatting>
  <pageMargins left="0.75" right="0.75" top="1" bottom="1" header="0.5" footer="0.5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2025-08-15T23:21:00Z</dcterms:created>
  <dcterms:modified xmlns:dcterms="http://purl.org/dc/terms/" xmlns:xsi="http://www.w3.org/2001/XMLSchema-instance" xsi:type="dcterms:W3CDTF">2025-08-15T23:21:00Z</dcterms:modified>
</cp:coreProperties>
</file>