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s" sheetId="1" state="visible" r:id="rId1"/>
    <sheet xmlns:r="http://schemas.openxmlformats.org/officeDocument/2006/relationships" name="Checklist – Consultant ISO 50001" sheetId="2" state="visible" r:id="rId2"/>
    <sheet xmlns:r="http://schemas.openxmlformats.org/officeDocument/2006/relationships" name="Calcul simplifié – Actions" sheetId="3" state="visible" r:id="rId3"/>
    <sheet xmlns:r="http://schemas.openxmlformats.org/officeDocument/2006/relationships" name="Synthèse – Action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5">
    <font>
      <name val="Calibri"/>
      <family val="2"/>
      <color theme="1"/>
      <sz val="11"/>
      <scheme val="minor"/>
    </font>
    <font>
      <b val="1"/>
    </font>
    <font>
      <b val="1"/>
      <color rgb="00FFFFFF"/>
      <sz val="14"/>
    </font>
    <font>
      <b val="1"/>
      <color rgb="00000000"/>
    </font>
    <font>
      <i val="1"/>
    </font>
  </fonts>
  <fills count="4">
    <fill>
      <patternFill/>
    </fill>
    <fill>
      <patternFill patternType="gray125"/>
    </fill>
    <fill>
      <patternFill patternType="solid">
        <fgColor rgb="001F497D"/>
      </patternFill>
    </fill>
    <fill>
      <patternFill patternType="solid">
        <fgColor rgb="00BDD7EE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164" fontId="0" fillId="0" borderId="1" applyAlignment="1" pivotButton="0" quotePrefix="0" xfId="0">
      <alignment horizontal="center" vertical="center" wrapText="1"/>
    </xf>
    <xf numFmtId="0" fontId="1" fillId="0" borderId="1" pivotButton="0" quotePrefix="0" xfId="0"/>
    <xf numFmtId="0" fontId="0" fillId="0" borderId="1" pivotButton="0" quotePrefix="0" xfId="0"/>
    <xf numFmtId="0" fontId="4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FFF2CC"/>
        </patternFill>
      </fill>
    </dxf>
    <dxf>
      <fill>
        <patternFill patternType="solid">
          <fgColor rgb="00F4CCCC"/>
        </patternFill>
      </fill>
    </dxf>
    <dxf>
      <fill>
        <patternFill patternType="solid">
          <fgColor rgb="00E2EF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92D050"/>
    <outlinePr summaryBelow="1" summaryRight="1"/>
    <pageSetUpPr/>
  </sheetPr>
  <dimension ref="A1:I5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  <col width="16" customWidth="1" min="17" max="17"/>
    <col width="16" customWidth="1" min="18" max="18"/>
    <col width="16" customWidth="1" min="19" max="19"/>
    <col width="16" customWidth="1" min="20" max="20"/>
    <col width="16" customWidth="1" min="21" max="21"/>
    <col width="16" customWidth="1" min="22" max="22"/>
    <col width="16" customWidth="1" min="23" max="23"/>
    <col width="16" customWidth="1" min="24" max="24"/>
  </cols>
  <sheetData>
    <row r="1">
      <c r="A1" s="1" t="inlineStr">
        <is>
          <t>OuiNon</t>
        </is>
      </c>
      <c r="B1" t="inlineStr">
        <is>
          <t>Oui</t>
        </is>
      </c>
      <c r="C1" t="inlineStr">
        <is>
          <t>Non</t>
        </is>
      </c>
      <c r="D1" t="inlineStr">
        <is>
          <t>Partiel</t>
        </is>
      </c>
    </row>
    <row r="2">
      <c r="A2" s="1" t="inlineStr">
        <is>
          <t>Statuts</t>
        </is>
      </c>
      <c r="B2" t="inlineStr">
        <is>
          <t>Planifié</t>
        </is>
      </c>
      <c r="C2" t="inlineStr">
        <is>
          <t>En cours</t>
        </is>
      </c>
      <c r="D2" t="inlineStr">
        <is>
          <t>Pour revue</t>
        </is>
      </c>
      <c r="E2" t="inlineStr">
        <is>
          <t>Approuvé</t>
        </is>
      </c>
      <c r="F2" t="inlineStr">
        <is>
          <t>Terminé</t>
        </is>
      </c>
      <c r="G2" t="inlineStr">
        <is>
          <t>En retard</t>
        </is>
      </c>
      <c r="H2" t="inlineStr">
        <is>
          <t>Bloqué</t>
        </is>
      </c>
    </row>
    <row r="3">
      <c r="A3" s="1" t="inlineStr">
        <is>
          <t>Priorités</t>
        </is>
      </c>
      <c r="B3" t="inlineStr">
        <is>
          <t>Haute</t>
        </is>
      </c>
      <c r="C3" t="inlineStr">
        <is>
          <t>Moyenne</t>
        </is>
      </c>
      <c r="D3" t="inlineStr">
        <is>
          <t>Basse</t>
        </is>
      </c>
    </row>
    <row r="4">
      <c r="A4" s="1" t="inlineStr">
        <is>
          <t>Energies</t>
        </is>
      </c>
      <c r="B4" t="inlineStr">
        <is>
          <t>Électricité</t>
        </is>
      </c>
      <c r="C4" t="inlineStr">
        <is>
          <t>Gaz</t>
        </is>
      </c>
    </row>
    <row r="5">
      <c r="A5" s="1" t="inlineStr">
        <is>
          <t>Clauses50001</t>
        </is>
      </c>
      <c r="B5" t="inlineStr">
        <is>
          <t>4 Contexte</t>
        </is>
      </c>
      <c r="C5" t="inlineStr">
        <is>
          <t>5 Leadership</t>
        </is>
      </c>
      <c r="D5" t="inlineStr">
        <is>
          <t>6 Planification</t>
        </is>
      </c>
      <c r="E5" t="inlineStr">
        <is>
          <t>7 Support</t>
        </is>
      </c>
      <c r="F5" t="inlineStr">
        <is>
          <t>8 Opérations</t>
        </is>
      </c>
      <c r="G5" t="inlineStr">
        <is>
          <t>9 Évaluation des performances</t>
        </is>
      </c>
      <c r="H5" t="inlineStr">
        <is>
          <t>10 Amélioration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C000"/>
    <outlinePr summaryBelow="1" summaryRight="1"/>
    <pageSetUpPr/>
  </sheetPr>
  <dimension ref="A1:L1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42" customWidth="1" min="3" max="3"/>
    <col width="42" customWidth="1" min="4" max="4"/>
    <col width="42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42" customWidth="1" min="11" max="11"/>
    <col width="18" customWidth="1" min="12" max="12"/>
  </cols>
  <sheetData>
    <row r="1">
      <c r="A1" s="2" t="inlineStr">
        <is>
          <t>Checklist – Consultant ISO 50001 (Conformité &amp; Preuves)</t>
        </is>
      </c>
    </row>
    <row r="3">
      <c r="A3" s="3" t="inlineStr">
        <is>
          <t>ID</t>
        </is>
      </c>
      <c r="B3" s="3" t="inlineStr">
        <is>
          <t>Clause ISO 50001</t>
        </is>
      </c>
      <c r="C3" s="3" t="inlineStr">
        <is>
          <t>Exigence / Contrôle</t>
        </is>
      </c>
      <c r="D3" s="3" t="inlineStr">
        <is>
          <t>Critères d’acceptation (résultats attendus)</t>
        </is>
      </c>
      <c r="E3" s="3" t="inlineStr">
        <is>
          <t>Preuve / Lien (CDE)</t>
        </is>
      </c>
      <c r="F3" s="3" t="inlineStr">
        <is>
          <t>Responsable</t>
        </is>
      </c>
      <c r="G3" s="3" t="inlineStr">
        <is>
          <t>Échéance</t>
        </is>
      </c>
      <c r="H3" s="3" t="inlineStr">
        <is>
          <t>Statut</t>
        </is>
      </c>
      <c r="I3" s="3" t="inlineStr">
        <is>
          <t>Priorité</t>
        </is>
      </c>
      <c r="J3" s="3" t="inlineStr">
        <is>
          <t>Conforme (Oui/Non/Partiel)</t>
        </is>
      </c>
      <c r="K3" s="3" t="inlineStr">
        <is>
          <t>Commentaires</t>
        </is>
      </c>
      <c r="L3" s="3" t="inlineStr">
        <is>
          <t>Score risque (1-5)</t>
        </is>
      </c>
    </row>
    <row r="4">
      <c r="A4" s="4" t="n">
        <v>1</v>
      </c>
      <c r="B4" s="4" t="inlineStr">
        <is>
          <t>4 Contexte</t>
        </is>
      </c>
      <c r="C4" s="5" t="inlineStr">
        <is>
          <t>Périmètre SMEn défini et documenté</t>
        </is>
      </c>
      <c r="D4" s="5" t="inlineStr">
        <is>
          <t>Périmètre signé, sites inclus/exclus identifiés</t>
        </is>
      </c>
      <c r="E4" s="5" t="inlineStr"/>
      <c r="F4" s="5" t="inlineStr">
        <is>
          <t>Energy Manager</t>
        </is>
      </c>
      <c r="G4" s="6" t="inlineStr"/>
      <c r="H4" s="4" t="inlineStr">
        <is>
          <t>Planifié</t>
        </is>
      </c>
      <c r="I4" s="4" t="inlineStr">
        <is>
          <t>Moyenne</t>
        </is>
      </c>
      <c r="J4" s="4" t="inlineStr"/>
      <c r="K4" s="5" t="inlineStr"/>
      <c r="L4" s="4" t="n">
        <v>2</v>
      </c>
    </row>
    <row r="5">
      <c r="A5" s="4" t="n">
        <v>2</v>
      </c>
      <c r="B5" s="4" t="inlineStr">
        <is>
          <t>5 Leadership</t>
        </is>
      </c>
      <c r="C5" s="5" t="inlineStr">
        <is>
          <t>Politique énergétique approuvée</t>
        </is>
      </c>
      <c r="D5" s="5" t="inlineStr">
        <is>
          <t>Version signée, diffusée</t>
        </is>
      </c>
      <c r="E5" s="5" t="inlineStr"/>
      <c r="F5" s="5" t="inlineStr">
        <is>
          <t>Direction</t>
        </is>
      </c>
      <c r="G5" s="6" t="inlineStr"/>
      <c r="H5" s="4" t="inlineStr">
        <is>
          <t>Planifié</t>
        </is>
      </c>
      <c r="I5" s="4" t="inlineStr">
        <is>
          <t>Haute</t>
        </is>
      </c>
      <c r="J5" s="4" t="inlineStr"/>
      <c r="K5" s="5" t="inlineStr"/>
      <c r="L5" s="4" t="n">
        <v>3</v>
      </c>
    </row>
    <row r="6">
      <c r="A6" s="4" t="n">
        <v>3</v>
      </c>
      <c r="B6" s="4" t="inlineStr">
        <is>
          <t>6 Planification</t>
        </is>
      </c>
      <c r="C6" s="5" t="inlineStr">
        <is>
          <t>SEU identifiés &amp; priorisés</t>
        </is>
      </c>
      <c r="D6" s="5" t="inlineStr">
        <is>
          <t>Méthode + scoring documentés</t>
        </is>
      </c>
      <c r="E6" s="5" t="inlineStr"/>
      <c r="F6" s="5" t="inlineStr">
        <is>
          <t>Équipe énergie</t>
        </is>
      </c>
      <c r="G6" s="6" t="inlineStr"/>
      <c r="H6" s="4" t="inlineStr">
        <is>
          <t>En cours</t>
        </is>
      </c>
      <c r="I6" s="4" t="inlineStr">
        <is>
          <t>Haute</t>
        </is>
      </c>
      <c r="J6" s="4" t="inlineStr">
        <is>
          <t>Partiel</t>
        </is>
      </c>
      <c r="K6" s="5" t="inlineStr"/>
      <c r="L6" s="4" t="n">
        <v>4</v>
      </c>
    </row>
    <row r="7">
      <c r="A7" s="4" t="n">
        <v>4</v>
      </c>
      <c r="B7" s="4" t="inlineStr">
        <is>
          <t>6 Planification</t>
        </is>
      </c>
      <c r="C7" s="5" t="inlineStr">
        <is>
          <t>Baseline &amp; EnPI définis</t>
        </is>
      </c>
      <c r="D7" s="5" t="inlineStr">
        <is>
          <t>Formules + périodes + responsables</t>
        </is>
      </c>
      <c r="E7" s="5" t="inlineStr"/>
      <c r="F7" s="5" t="inlineStr">
        <is>
          <t>Energy Manager</t>
        </is>
      </c>
      <c r="G7" s="6" t="inlineStr"/>
      <c r="H7" s="4" t="inlineStr">
        <is>
          <t>Planifié</t>
        </is>
      </c>
      <c r="I7" s="4" t="inlineStr">
        <is>
          <t>Haute</t>
        </is>
      </c>
      <c r="J7" s="4" t="inlineStr"/>
      <c r="K7" s="5" t="inlineStr"/>
      <c r="L7" s="4" t="n">
        <v>4</v>
      </c>
    </row>
    <row r="8">
      <c r="A8" s="4" t="n">
        <v>5</v>
      </c>
      <c r="B8" s="4" t="inlineStr">
        <is>
          <t>7 Support</t>
        </is>
      </c>
      <c r="C8" s="5" t="inlineStr">
        <is>
          <t>Compétences &amp; formations</t>
        </is>
      </c>
      <c r="D8" s="5" t="inlineStr">
        <is>
          <t>Plan de formation en place</t>
        </is>
      </c>
      <c r="E8" s="5" t="inlineStr"/>
      <c r="F8" s="5" t="inlineStr">
        <is>
          <t>RH/Qualité</t>
        </is>
      </c>
      <c r="G8" s="6" t="inlineStr"/>
      <c r="H8" s="4" t="inlineStr">
        <is>
          <t>Planifié</t>
        </is>
      </c>
      <c r="I8" s="4" t="inlineStr">
        <is>
          <t>Moyenne</t>
        </is>
      </c>
      <c r="J8" s="4" t="inlineStr"/>
      <c r="K8" s="5" t="inlineStr"/>
      <c r="L8" s="4" t="n">
        <v>2</v>
      </c>
    </row>
    <row r="9">
      <c r="A9" s="4" t="n">
        <v>6</v>
      </c>
      <c r="B9" s="4" t="inlineStr">
        <is>
          <t>8 Opérations</t>
        </is>
      </c>
      <c r="C9" s="5" t="inlineStr">
        <is>
          <t>Maîtrise opérationnelle des SEU</t>
        </is>
      </c>
      <c r="D9" s="5" t="inlineStr">
        <is>
          <t>Consignes écrites &amp; preuves d'application</t>
        </is>
      </c>
      <c r="E9" s="5" t="inlineStr"/>
      <c r="F9" s="5" t="inlineStr">
        <is>
          <t>Process owners</t>
        </is>
      </c>
      <c r="G9" s="6" t="inlineStr"/>
      <c r="H9" s="4" t="inlineStr">
        <is>
          <t>Planifié</t>
        </is>
      </c>
      <c r="I9" s="4" t="inlineStr">
        <is>
          <t>Haute</t>
        </is>
      </c>
      <c r="J9" s="4" t="inlineStr"/>
      <c r="K9" s="5" t="inlineStr"/>
      <c r="L9" s="4" t="n">
        <v>4</v>
      </c>
    </row>
    <row r="10">
      <c r="A10" s="4" t="n">
        <v>7</v>
      </c>
      <c r="B10" s="4" t="inlineStr">
        <is>
          <t>9 Éval. perf.</t>
        </is>
      </c>
      <c r="C10" s="5" t="inlineStr">
        <is>
          <t>M&amp;V déployé (compteurs, BMS)</t>
        </is>
      </c>
      <c r="D10" s="5" t="inlineStr">
        <is>
          <t>Points de mesure et incertitudes déclarés</t>
        </is>
      </c>
      <c r="E10" s="5" t="inlineStr"/>
      <c r="F10" s="5" t="inlineStr">
        <is>
          <t>Maintenance</t>
        </is>
      </c>
      <c r="G10" s="6" t="inlineStr"/>
      <c r="H10" s="4" t="inlineStr">
        <is>
          <t>En cours</t>
        </is>
      </c>
      <c r="I10" s="4" t="inlineStr">
        <is>
          <t>Haute</t>
        </is>
      </c>
      <c r="J10" s="4" t="inlineStr">
        <is>
          <t>Partiel</t>
        </is>
      </c>
      <c r="K10" s="5" t="inlineStr"/>
      <c r="L10" s="4" t="n">
        <v>4</v>
      </c>
    </row>
    <row r="11">
      <c r="A11" s="4" t="n">
        <v>8</v>
      </c>
      <c r="B11" s="4" t="inlineStr">
        <is>
          <t>9 Éval. perf.</t>
        </is>
      </c>
      <c r="C11" s="5" t="inlineStr">
        <is>
          <t>Audit interne réalisé</t>
        </is>
      </c>
      <c r="D11" s="5" t="inlineStr">
        <is>
          <t>Rapport + NC/Obs traitées</t>
        </is>
      </c>
      <c r="E11" s="5" t="inlineStr"/>
      <c r="F11" s="5" t="inlineStr">
        <is>
          <t>Qualité</t>
        </is>
      </c>
      <c r="G11" s="6" t="inlineStr"/>
      <c r="H11" s="4" t="inlineStr">
        <is>
          <t>Planifié</t>
        </is>
      </c>
      <c r="I11" s="4" t="inlineStr">
        <is>
          <t>Moyenne</t>
        </is>
      </c>
      <c r="J11" s="4" t="inlineStr"/>
      <c r="K11" s="5" t="inlineStr"/>
      <c r="L11" s="4" t="n">
        <v>3</v>
      </c>
    </row>
    <row r="12">
      <c r="A12" s="4" t="n">
        <v>9</v>
      </c>
      <c r="B12" s="4" t="inlineStr">
        <is>
          <t>10 Amélioration</t>
        </is>
      </c>
      <c r="C12" s="5" t="inlineStr">
        <is>
          <t>NC &amp; actions correctives</t>
        </is>
      </c>
      <c r="D12" s="5" t="inlineStr">
        <is>
          <t>Efficacité vérifiée</t>
        </is>
      </c>
      <c r="E12" s="5" t="inlineStr"/>
      <c r="F12" s="5" t="inlineStr">
        <is>
          <t>Qualité</t>
        </is>
      </c>
      <c r="G12" s="6" t="inlineStr"/>
      <c r="H12" s="4" t="inlineStr">
        <is>
          <t>Planifié</t>
        </is>
      </c>
      <c r="I12" s="4" t="inlineStr">
        <is>
          <t>Moyenne</t>
        </is>
      </c>
      <c r="J12" s="4" t="inlineStr"/>
      <c r="K12" s="5" t="inlineStr"/>
      <c r="L12" s="4" t="n">
        <v>3</v>
      </c>
    </row>
    <row r="13">
      <c r="A13" s="4" t="n">
        <v>10</v>
      </c>
      <c r="B13" s="4" t="inlineStr">
        <is>
          <t>—</t>
        </is>
      </c>
      <c r="C13" s="5" t="inlineStr">
        <is>
          <t>Revue de direction tenue</t>
        </is>
      </c>
      <c r="D13" s="5" t="inlineStr">
        <is>
          <t>Décisions &amp; ressources actées</t>
        </is>
      </c>
      <c r="E13" s="5" t="inlineStr"/>
      <c r="F13" s="5" t="inlineStr">
        <is>
          <t>Direction</t>
        </is>
      </c>
      <c r="G13" s="6" t="inlineStr"/>
      <c r="H13" s="4" t="inlineStr">
        <is>
          <t>Planifié</t>
        </is>
      </c>
      <c r="I13" s="4" t="inlineStr">
        <is>
          <t>Haute</t>
        </is>
      </c>
      <c r="J13" s="4" t="inlineStr"/>
      <c r="K13" s="5" t="inlineStr"/>
      <c r="L13" s="4" t="n">
        <v>3</v>
      </c>
    </row>
  </sheetData>
  <mergeCells count="1">
    <mergeCell ref="A1:L1"/>
  </mergeCells>
  <conditionalFormatting sqref="A4:L500">
    <cfRule type="expression" priority="1" dxfId="0">
      <formula>AND($G4&lt;TODAY(),$H4&lt;&gt;"Terminé",$H4&lt;&gt;"Approuvé")</formula>
    </cfRule>
    <cfRule type="expression" priority="2" dxfId="1">
      <formula>$H4="Bloqué"</formula>
    </cfRule>
    <cfRule type="expression" priority="3" dxfId="2">
      <formula>$I4="Haute"</formula>
    </cfRule>
  </conditionalFormatting>
  <dataValidations count="4">
    <dataValidation sqref="B4:B500" showErrorMessage="1" showInputMessage="1" allowBlank="0" type="list">
      <formula1>'Listes'!B5:H5</formula1>
    </dataValidation>
    <dataValidation sqref="H4:H500" showErrorMessage="1" showInputMessage="1" allowBlank="0" type="list">
      <formula1>'Listes'!B2:H2</formula1>
    </dataValidation>
    <dataValidation sqref="I4:I500" showErrorMessage="1" showInputMessage="1" allowBlank="0" type="list">
      <formula1>'Listes'!B3:D3</formula1>
    </dataValidation>
    <dataValidation sqref="J4:J500" showErrorMessage="1" showInputMessage="1" allowBlank="0" type="list">
      <formula1>'Listes'!B1:D1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8FAADC"/>
    <outlinePr summaryBelow="1" summaryRight="1"/>
    <pageSetUpPr/>
  </sheetPr>
  <dimension ref="A1:Z19"/>
  <sheetViews>
    <sheetView workbookViewId="0">
      <pane ySplit="14" topLeftCell="A15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40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  <col width="18" customWidth="1" min="16" max="16"/>
    <col width="18" customWidth="1" min="17" max="17"/>
    <col width="18" customWidth="1" min="18" max="18"/>
    <col width="18" customWidth="1" min="19" max="19"/>
    <col width="18" customWidth="1" min="20" max="20"/>
    <col width="18" customWidth="1" min="21" max="21"/>
    <col width="18" customWidth="1" min="22" max="22"/>
    <col width="40" customWidth="1" min="23" max="23"/>
    <col width="40" customWidth="1" min="24" max="24"/>
  </cols>
  <sheetData>
    <row r="1">
      <c r="A1" s="2" t="inlineStr">
        <is>
          <t>Fiche de calcul simplifiée – Gains énergie, € et CO₂ (par action)</t>
        </is>
      </c>
    </row>
    <row r="3">
      <c r="B3" s="1" t="inlineStr">
        <is>
          <t>Paramètres</t>
        </is>
      </c>
    </row>
    <row r="4">
      <c r="B4" s="7" t="inlineStr">
        <is>
          <t>Taux d’actualisation (r)</t>
        </is>
      </c>
      <c r="C4" s="8" t="n">
        <v>0.08</v>
      </c>
    </row>
    <row r="5">
      <c r="B5" s="7" t="inlineStr">
        <is>
          <t>Durée (années, n)</t>
        </is>
      </c>
      <c r="C5" s="8" t="n">
        <v>5</v>
      </c>
    </row>
    <row r="6">
      <c r="B6" s="7" t="inlineStr">
        <is>
          <t>Tarif électricité (€/kWh)</t>
        </is>
      </c>
      <c r="C6" s="8" t="n">
        <v>0.12</v>
      </c>
    </row>
    <row r="7">
      <c r="B7" s="7" t="inlineStr">
        <is>
          <t>Tarif gaz (€/kWh)</t>
        </is>
      </c>
      <c r="C7" s="8" t="n">
        <v>0.06</v>
      </c>
    </row>
    <row r="8">
      <c r="B8" s="7" t="inlineStr">
        <is>
          <t>Facteur CO₂ élec (kg/kWh)</t>
        </is>
      </c>
      <c r="C8" s="8" t="n">
        <v>0.3</v>
      </c>
    </row>
    <row r="9">
      <c r="B9" s="7" t="inlineStr">
        <is>
          <t>Facteur CO₂ gaz (kg/kWh)</t>
        </is>
      </c>
      <c r="C9" s="8" t="n">
        <v>0.2</v>
      </c>
    </row>
    <row r="11">
      <c r="B11" s="1" t="inlineStr">
        <is>
          <t>Facteur d’annuité (AF)</t>
        </is>
      </c>
      <c r="C11">
        <f>IF(C4=0,"",(1-(1+C4)^(-C5))/C4)</f>
        <v/>
      </c>
    </row>
    <row r="12">
      <c r="B12" s="9" t="inlineStr">
        <is>
          <t>Note : remplacez tarifs &amp; facteurs par vos valeurs réelles</t>
        </is>
      </c>
    </row>
    <row r="14">
      <c r="A14" s="3" t="inlineStr">
        <is>
          <t>ID</t>
        </is>
      </c>
      <c r="B14" s="3" t="inlineStr">
        <is>
          <t>Site</t>
        </is>
      </c>
      <c r="C14" s="3" t="inlineStr">
        <is>
          <t>Énergie</t>
        </is>
      </c>
      <c r="D14" s="3" t="inlineStr">
        <is>
          <t>Usage/Processus</t>
        </is>
      </c>
      <c r="E14" s="3" t="inlineStr">
        <is>
          <t>Description action</t>
        </is>
      </c>
      <c r="F14" s="3" t="inlineStr">
        <is>
          <t>Baseline kWh/an</t>
        </is>
      </c>
      <c r="G14" s="3" t="inlineStr">
        <is>
          <t>Post kWh/an</t>
        </is>
      </c>
      <c r="H14" s="3" t="inlineStr">
        <is>
          <t>Gain kWh/an</t>
        </is>
      </c>
      <c r="I14" s="3" t="inlineStr">
        <is>
          <t>Tarif €/kWh</t>
        </is>
      </c>
      <c r="J14" s="3" t="inlineStr">
        <is>
          <t>Économies € /an</t>
        </is>
      </c>
      <c r="K14" s="3" t="inlineStr">
        <is>
          <t>Facteur CO₂ kg/kWh</t>
        </is>
      </c>
      <c r="L14" s="3" t="inlineStr">
        <is>
          <t>Gain CO₂ t/an</t>
        </is>
      </c>
      <c r="M14" s="3" t="inlineStr">
        <is>
          <t>CAPEX €</t>
        </is>
      </c>
      <c r="N14" s="3" t="inlineStr">
        <is>
          <t>OPEX €/an</t>
        </is>
      </c>
      <c r="O14" s="3" t="inlineStr">
        <is>
          <t>Économies nettes €/an</t>
        </is>
      </c>
      <c r="P14" s="3" t="inlineStr">
        <is>
          <t>Payback (années)</t>
        </is>
      </c>
      <c r="Q14" s="3" t="inlineStr">
        <is>
          <t>ROI %</t>
        </is>
      </c>
      <c r="R14" s="3" t="inlineStr">
        <is>
          <t>VAN / NPV (€)</t>
        </is>
      </c>
      <c r="S14" s="3" t="inlineStr">
        <is>
          <t>Statut</t>
        </is>
      </c>
      <c r="T14" s="3" t="inlineStr">
        <is>
          <t>Priorité</t>
        </is>
      </c>
      <c r="U14" s="3" t="inlineStr">
        <is>
          <t>Échéance</t>
        </is>
      </c>
      <c r="V14" s="3" t="inlineStr">
        <is>
          <t>Responsable</t>
        </is>
      </c>
      <c r="W14" s="3" t="inlineStr">
        <is>
          <t>Preuve/Lien</t>
        </is>
      </c>
      <c r="X14" s="3" t="inlineStr">
        <is>
          <t>Commentaires</t>
        </is>
      </c>
    </row>
    <row r="15">
      <c r="A15" s="4" t="n">
        <v>1</v>
      </c>
      <c r="B15" s="5" t="inlineStr">
        <is>
          <t>Site A</t>
        </is>
      </c>
      <c r="C15" s="4" t="inlineStr">
        <is>
          <t>Électricité</t>
        </is>
      </c>
      <c r="D15" s="5" t="inlineStr">
        <is>
          <t>Air comprimé</t>
        </is>
      </c>
      <c r="E15" s="5" t="inlineStr">
        <is>
          <t>Réglage pression + détection fuites</t>
        </is>
      </c>
      <c r="F15" s="5" t="n">
        <v>480000</v>
      </c>
      <c r="G15" s="5" t="n">
        <v>420000</v>
      </c>
      <c r="H15" s="5">
        <f>MAX(0,F15-G15)</f>
        <v/>
      </c>
      <c r="I15" s="5">
        <f>IF(C15="Électricité",$C$6,IF(C15="Gaz",$C$7,""))</f>
        <v/>
      </c>
      <c r="J15" s="5">
        <f>H15*I15</f>
        <v/>
      </c>
      <c r="K15" s="5">
        <f>IF(C15="Électricité",$C$8,IF(C15="Gaz",$C$9,""))</f>
        <v/>
      </c>
      <c r="L15" s="5">
        <f>IF(AND(H15&gt;0,K15&lt;&gt;""),H15*K15/1000,"")</f>
        <v/>
      </c>
      <c r="M15" s="5" t="n">
        <v>15000</v>
      </c>
      <c r="N15" s="5" t="n">
        <v>2000</v>
      </c>
      <c r="O15" s="5">
        <f>J15-N15</f>
        <v/>
      </c>
      <c r="P15" s="5">
        <f>IF(O15&gt;0,M15/O15,"")</f>
        <v/>
      </c>
      <c r="Q15" s="5">
        <f>IF(M15&gt;0,O15/M15,"")</f>
        <v/>
      </c>
      <c r="R15" s="5">
        <f>O15*$C$11 - M15</f>
        <v/>
      </c>
      <c r="S15" s="4" t="inlineStr">
        <is>
          <t>En cours</t>
        </is>
      </c>
      <c r="T15" s="4" t="inlineStr">
        <is>
          <t>Haute</t>
        </is>
      </c>
      <c r="U15" s="6" t="inlineStr"/>
      <c r="V15" s="5" t="inlineStr">
        <is>
          <t>Maintenance</t>
        </is>
      </c>
      <c r="W15" s="5" t="inlineStr"/>
      <c r="X15" s="5" t="inlineStr"/>
    </row>
    <row r="16">
      <c r="A16" s="4" t="n">
        <v>2</v>
      </c>
      <c r="B16" s="5" t="inlineStr">
        <is>
          <t>Site A</t>
        </is>
      </c>
      <c r="C16" s="4" t="inlineStr">
        <is>
          <t>Électricité</t>
        </is>
      </c>
      <c r="D16" s="5" t="inlineStr">
        <is>
          <t>HVAC/CVC</t>
        </is>
      </c>
      <c r="E16" s="5" t="inlineStr">
        <is>
          <t>Optimisation consignes + VFD tours</t>
        </is>
      </c>
      <c r="F16" s="5" t="n">
        <v>620000</v>
      </c>
      <c r="G16" s="5" t="n">
        <v>558000</v>
      </c>
      <c r="H16" s="5">
        <f>MAX(0,F16-G16)</f>
        <v/>
      </c>
      <c r="I16" s="5">
        <f>IF(C16="Électricité",$C$6,IF(C16="Gaz",$C$7,""))</f>
        <v/>
      </c>
      <c r="J16" s="5">
        <f>H16*I16</f>
        <v/>
      </c>
      <c r="K16" s="5">
        <f>IF(C16="Électricité",$C$8,IF(C16="Gaz",$C$9,""))</f>
        <v/>
      </c>
      <c r="L16" s="5">
        <f>IF(AND(H16&gt;0,K16&lt;&gt;""),H16*K16/1000,"")</f>
        <v/>
      </c>
      <c r="M16" s="5" t="n">
        <v>20000</v>
      </c>
      <c r="N16" s="5" t="n">
        <v>2500</v>
      </c>
      <c r="O16" s="5">
        <f>J16-N16</f>
        <v/>
      </c>
      <c r="P16" s="5">
        <f>IF(O16&gt;0,M16/O16,"")</f>
        <v/>
      </c>
      <c r="Q16" s="5">
        <f>IF(M16&gt;0,O16/M16,"")</f>
        <v/>
      </c>
      <c r="R16" s="5">
        <f>O16*$C$11 - M16</f>
        <v/>
      </c>
      <c r="S16" s="4" t="inlineStr">
        <is>
          <t>Planifié</t>
        </is>
      </c>
      <c r="T16" s="4" t="inlineStr">
        <is>
          <t>Haute</t>
        </is>
      </c>
      <c r="U16" s="6" t="inlineStr"/>
      <c r="V16" s="5" t="inlineStr">
        <is>
          <t>Facility</t>
        </is>
      </c>
      <c r="W16" s="5" t="inlineStr"/>
      <c r="X16" s="5" t="inlineStr"/>
    </row>
    <row r="17">
      <c r="A17" s="4" t="n">
        <v>3</v>
      </c>
      <c r="B17" s="5" t="inlineStr">
        <is>
          <t>Site A</t>
        </is>
      </c>
      <c r="C17" s="4" t="inlineStr">
        <is>
          <t>Gaz</t>
        </is>
      </c>
      <c r="D17" s="5" t="inlineStr">
        <is>
          <t>Chaufferie</t>
        </is>
      </c>
      <c r="E17" s="5" t="inlineStr">
        <is>
          <t>Optimiser courbe de chauffe + purgeurs</t>
        </is>
      </c>
      <c r="F17" s="5" t="n">
        <v>1260000</v>
      </c>
      <c r="G17" s="5" t="n">
        <v>1171800</v>
      </c>
      <c r="H17" s="5">
        <f>MAX(0,F17-G17)</f>
        <v/>
      </c>
      <c r="I17" s="5">
        <f>IF(C17="Électricité",$C$6,IF(C17="Gaz",$C$7,""))</f>
        <v/>
      </c>
      <c r="J17" s="5">
        <f>H17*I17</f>
        <v/>
      </c>
      <c r="K17" s="5">
        <f>IF(C17="Électricité",$C$8,IF(C17="Gaz",$C$9,""))</f>
        <v/>
      </c>
      <c r="L17" s="5">
        <f>IF(AND(H17&gt;0,K17&lt;&gt;""),H17*K17/1000,"")</f>
        <v/>
      </c>
      <c r="M17" s="5" t="n">
        <v>8000</v>
      </c>
      <c r="N17" s="5" t="n">
        <v>1000</v>
      </c>
      <c r="O17" s="5">
        <f>J17-N17</f>
        <v/>
      </c>
      <c r="P17" s="5">
        <f>IF(O17&gt;0,M17/O17,"")</f>
        <v/>
      </c>
      <c r="Q17" s="5">
        <f>IF(M17&gt;0,O17/M17,"")</f>
        <v/>
      </c>
      <c r="R17" s="5">
        <f>O17*$C$11 - M17</f>
        <v/>
      </c>
      <c r="S17" s="4" t="inlineStr">
        <is>
          <t>Bloqué</t>
        </is>
      </c>
      <c r="T17" s="4" t="inlineStr">
        <is>
          <t>Moyenne</t>
        </is>
      </c>
      <c r="U17" s="6" t="inlineStr"/>
      <c r="V17" s="5" t="inlineStr">
        <is>
          <t>Maintenance</t>
        </is>
      </c>
      <c r="W17" s="5" t="inlineStr"/>
      <c r="X17" s="5" t="inlineStr">
        <is>
          <t>Attente pièces purgeurs</t>
        </is>
      </c>
    </row>
    <row r="18">
      <c r="A18" s="4" t="n">
        <v>4</v>
      </c>
      <c r="B18" s="5" t="inlineStr">
        <is>
          <t>Site B</t>
        </is>
      </c>
      <c r="C18" s="4" t="inlineStr">
        <is>
          <t>Électricité</t>
        </is>
      </c>
      <c r="D18" s="5" t="inlineStr">
        <is>
          <t>Éclairage</t>
        </is>
      </c>
      <c r="E18" s="5" t="inlineStr">
        <is>
          <t>LED + détection présence</t>
        </is>
      </c>
      <c r="F18" s="5" t="n">
        <v>180000</v>
      </c>
      <c r="G18" s="5" t="n">
        <v>90000</v>
      </c>
      <c r="H18" s="5">
        <f>MAX(0,F18-G18)</f>
        <v/>
      </c>
      <c r="I18" s="5">
        <f>IF(C18="Électricité",$C$6,IF(C18="Gaz",$C$7,""))</f>
        <v/>
      </c>
      <c r="J18" s="5">
        <f>H18*I18</f>
        <v/>
      </c>
      <c r="K18" s="5">
        <f>IF(C18="Électricité",$C$8,IF(C18="Gaz",$C$9,""))</f>
        <v/>
      </c>
      <c r="L18" s="5">
        <f>IF(AND(H18&gt;0,K18&lt;&gt;""),H18*K18/1000,"")</f>
        <v/>
      </c>
      <c r="M18" s="5" t="n">
        <v>30000</v>
      </c>
      <c r="N18" s="5" t="n">
        <v>500</v>
      </c>
      <c r="O18" s="5">
        <f>J18-N18</f>
        <v/>
      </c>
      <c r="P18" s="5">
        <f>IF(O18&gt;0,M18/O18,"")</f>
        <v/>
      </c>
      <c r="Q18" s="5">
        <f>IF(M18&gt;0,O18/M18,"")</f>
        <v/>
      </c>
      <c r="R18" s="5">
        <f>O18*$C$11 - M18</f>
        <v/>
      </c>
      <c r="S18" s="4" t="inlineStr">
        <is>
          <t>En cours</t>
        </is>
      </c>
      <c r="T18" s="4" t="inlineStr">
        <is>
          <t>Moyenne</t>
        </is>
      </c>
      <c r="U18" s="6" t="inlineStr"/>
      <c r="V18" s="5" t="inlineStr">
        <is>
          <t>Travaux</t>
        </is>
      </c>
      <c r="W18" s="5" t="inlineStr"/>
      <c r="X18" s="5" t="inlineStr"/>
    </row>
    <row r="19">
      <c r="A19" s="4" t="n">
        <v>5</v>
      </c>
      <c r="B19" s="5" t="inlineStr">
        <is>
          <t>Site B</t>
        </is>
      </c>
      <c r="C19" s="4" t="inlineStr">
        <is>
          <t>Électricité</t>
        </is>
      </c>
      <c r="D19" s="5" t="inlineStr">
        <is>
          <t>Pompage</t>
        </is>
      </c>
      <c r="E19" s="5" t="inlineStr">
        <is>
          <t>VFD + recalage points</t>
        </is>
      </c>
      <c r="F19" s="5" t="n">
        <v>240000</v>
      </c>
      <c r="G19" s="5" t="n">
        <v>216000</v>
      </c>
      <c r="H19" s="5">
        <f>MAX(0,F19-G19)</f>
        <v/>
      </c>
      <c r="I19" s="5">
        <f>IF(C19="Électricité",$C$6,IF(C19="Gaz",$C$7,""))</f>
        <v/>
      </c>
      <c r="J19" s="5">
        <f>H19*I19</f>
        <v/>
      </c>
      <c r="K19" s="5">
        <f>IF(C19="Électricité",$C$8,IF(C19="Gaz",$C$9,""))</f>
        <v/>
      </c>
      <c r="L19" s="5">
        <f>IF(AND(H19&gt;0,K19&lt;&gt;""),H19*K19/1000,"")</f>
        <v/>
      </c>
      <c r="M19" s="5" t="n">
        <v>18000</v>
      </c>
      <c r="N19" s="5" t="n">
        <v>1200</v>
      </c>
      <c r="O19" s="5">
        <f>J19-N19</f>
        <v/>
      </c>
      <c r="P19" s="5">
        <f>IF(O19&gt;0,M19/O19,"")</f>
        <v/>
      </c>
      <c r="Q19" s="5">
        <f>IF(M19&gt;0,O19/M19,"")</f>
        <v/>
      </c>
      <c r="R19" s="5">
        <f>O19*$C$11 - M19</f>
        <v/>
      </c>
      <c r="S19" s="4" t="inlineStr">
        <is>
          <t>Planifié</t>
        </is>
      </c>
      <c r="T19" s="4" t="inlineStr">
        <is>
          <t>Basse</t>
        </is>
      </c>
      <c r="U19" s="6" t="inlineStr"/>
      <c r="V19" s="5" t="inlineStr">
        <is>
          <t>Process</t>
        </is>
      </c>
      <c r="W19" s="5" t="inlineStr"/>
      <c r="X19" s="5" t="inlineStr"/>
    </row>
  </sheetData>
  <mergeCells count="1">
    <mergeCell ref="A1:Z1"/>
  </mergeCells>
  <conditionalFormatting sqref="A15:X600">
    <cfRule type="expression" priority="1" dxfId="0">
      <formula>AND($U15&lt;TODAY(),$S15&lt;&gt;"Terminé",$S15&lt;&gt;"Approuvé")</formula>
    </cfRule>
    <cfRule type="expression" priority="2" dxfId="1">
      <formula>$S15="Bloqué"</formula>
    </cfRule>
    <cfRule type="expression" priority="3" dxfId="2">
      <formula>AND($P15&gt;0,$P15&lt;=3)</formula>
    </cfRule>
  </conditionalFormatting>
  <dataValidations count="3">
    <dataValidation sqref="C15:C600" showErrorMessage="1" showInputMessage="1" allowBlank="0" type="list">
      <formula1>'Listes'!B4:C4</formula1>
    </dataValidation>
    <dataValidation sqref="S15:S600" showErrorMessage="1" showInputMessage="1" allowBlank="0" type="list">
      <formula1>'Listes'!B2:H2</formula1>
    </dataValidation>
    <dataValidation sqref="T15:T600" showErrorMessage="1" showInputMessage="1" allowBlank="0" type="list">
      <formula1>'Listes'!B3:D3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7030A0"/>
    <outlinePr summaryBelow="1" summaryRight="1"/>
    <pageSetUpPr/>
  </sheetPr>
  <dimension ref="A1:F10"/>
  <sheetViews>
    <sheetView workbookViewId="0">
      <selection activeCell="A1" sqref="A1"/>
    </sheetView>
  </sheetViews>
  <sheetFormatPr baseColWidth="8" defaultRowHeight="15"/>
  <cols>
    <col width="36" customWidth="1" min="1" max="1"/>
    <col width="24" customWidth="1" min="2" max="2"/>
  </cols>
  <sheetData>
    <row r="1">
      <c r="A1" s="2" t="inlineStr">
        <is>
          <t>Synthèse – Totaux &amp; KPI (Calcul simplifié)</t>
        </is>
      </c>
    </row>
    <row r="3">
      <c r="A3" s="7" t="inlineStr">
        <is>
          <t>Total actions</t>
        </is>
      </c>
      <c r="B3" s="8">
        <f>COUNTA('Calcul simplifié – Actions'!A15:A600)</f>
        <v/>
      </c>
    </row>
    <row r="4">
      <c r="A4" s="7" t="inlineStr">
        <is>
          <t>Gain total kWh/an</t>
        </is>
      </c>
      <c r="B4" s="8">
        <f>SUM('Calcul simplifié – Actions'!H15:H600)</f>
        <v/>
      </c>
    </row>
    <row r="5">
      <c r="A5" s="7" t="inlineStr">
        <is>
          <t>Économies € brutes/an</t>
        </is>
      </c>
      <c r="B5" s="8">
        <f>SUM('Calcul simplifié – Actions'!J15:J600)</f>
        <v/>
      </c>
    </row>
    <row r="6">
      <c r="A6" s="7" t="inlineStr">
        <is>
          <t>Économies nettes €/an</t>
        </is>
      </c>
      <c r="B6" s="8">
        <f>SUM('Calcul simplifié – Actions'!O15:O600)</f>
        <v/>
      </c>
    </row>
    <row r="7">
      <c r="A7" s="7" t="inlineStr">
        <is>
          <t>CAPEX total €</t>
        </is>
      </c>
      <c r="B7" s="8">
        <f>SUM('Calcul simplifié – Actions'!M15:M600)</f>
        <v/>
      </c>
    </row>
    <row r="8">
      <c r="A8" s="7" t="inlineStr">
        <is>
          <t>Gain total CO₂ (t/an)</t>
        </is>
      </c>
      <c r="B8" s="8">
        <f>SUM('Calcul simplifié – Actions'!L15:L600)</f>
        <v/>
      </c>
    </row>
    <row r="9">
      <c r="A9" s="7" t="inlineStr">
        <is>
          <t>Payback global (ans)</t>
        </is>
      </c>
      <c r="B9" s="8">
        <f>IF(SUM('Calcul simplifié – Actions'!O15:O600)&gt;0, SUM('Calcul simplifié – Actions'!M15:M600)/SUM('Calcul simplifié – Actions'!O15:O600), "")</f>
        <v/>
      </c>
    </row>
    <row r="10">
      <c r="A10" s="7" t="inlineStr">
        <is>
          <t>VAN totale (€)</t>
        </is>
      </c>
      <c r="B10" s="8">
        <f>SUM('Calcul simplifié – Actions'!R15:R600)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2025-08-20T18:10:14Z</dcterms:created>
  <dcterms:modified xmlns:dcterms="http://purl.org/dc/terms/" xmlns:xsi="http://www.w3.org/2001/XMLSchema-instance" xsi:type="dcterms:W3CDTF">2025-08-20T18:10:14Z</dcterms:modified>
</cp:coreProperties>
</file>