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PA Log" sheetId="1" state="visible" r:id="rId1"/>
    <sheet xmlns:r="http://schemas.openxmlformats.org/officeDocument/2006/relationships" name="Lists" sheetId="2" state="hidden" r:id="rId2"/>
    <sheet xmlns:r="http://schemas.openxmlformats.org/officeDocument/2006/relationships" name="Dashboard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color rgb="00FFFFFF"/>
      <sz val="17"/>
    </font>
    <font>
      <b val="1"/>
      <color rgb="00FFFFFF"/>
    </font>
    <font>
      <b val="1"/>
    </font>
    <font>
      <b val="1"/>
      <sz val="12"/>
    </font>
  </fonts>
  <fills count="5">
    <fill>
      <patternFill/>
    </fill>
    <fill>
      <patternFill patternType="gray125"/>
    </fill>
    <fill>
      <patternFill patternType="solid">
        <fgColor rgb="001B9E77"/>
        <bgColor rgb="001B9E77"/>
      </patternFill>
    </fill>
    <fill>
      <patternFill patternType="solid">
        <fgColor rgb="00169C7B"/>
        <bgColor rgb="00169C7B"/>
      </patternFill>
    </fill>
    <fill>
      <patternFill patternType="solid">
        <fgColor rgb="00E2F0D9"/>
        <bgColor rgb="00E2F0D9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 wrapText="1"/>
    </xf>
    <xf numFmtId="0" fontId="0" fillId="0" borderId="1" pivotButton="0" quotePrefix="0" xfId="0"/>
    <xf numFmtId="9" fontId="0" fillId="0" borderId="1" pivotButton="0" quotePrefix="0" xfId="0"/>
    <xf numFmtId="0" fontId="3" fillId="0" borderId="0" pivotButton="0" quotePrefix="0" xfId="0"/>
    <xf numFmtId="0" fontId="3" fillId="4" borderId="0" applyAlignment="1" pivotButton="0" quotePrefix="0" xfId="0">
      <alignment horizontal="left" vertical="center"/>
    </xf>
    <xf numFmtId="0" fontId="3" fillId="4" borderId="0" pivotButton="0" quotePrefix="0" xfId="0"/>
  </cellXfs>
  <cellStyles count="1">
    <cellStyle name="Normal" xfId="0" builtinId="0" hidden="0"/>
  </cellStyles>
  <dxfs count="10">
    <dxf>
      <fill>
        <patternFill patternType="solid">
          <fgColor rgb="0000B050"/>
          <bgColor rgb="0000B050"/>
        </patternFill>
      </fill>
    </dxf>
    <dxf>
      <fill>
        <patternFill patternType="solid">
          <fgColor rgb="00FFD966"/>
          <bgColor rgb="00FFD966"/>
        </patternFill>
      </fill>
    </dxf>
    <dxf>
      <fill>
        <patternFill patternType="solid">
          <fgColor rgb="00FFA500"/>
          <bgColor rgb="00FFA500"/>
        </patternFill>
      </fill>
    </dxf>
    <dxf>
      <fill>
        <patternFill patternType="solid">
          <fgColor rgb="009DC3E6"/>
          <bgColor rgb="009DC3E6"/>
        </patternFill>
      </fill>
    </dxf>
    <dxf>
      <fill>
        <patternFill patternType="solid">
          <fgColor rgb="008DD3C7"/>
          <bgColor rgb="008DD3C7"/>
        </patternFill>
      </fill>
    </dxf>
    <dxf>
      <fill>
        <patternFill patternType="solid">
          <fgColor rgb="00C0C0C0"/>
          <bgColor rgb="00C0C0C0"/>
        </patternFill>
      </fill>
    </dxf>
    <dxf>
      <fill>
        <patternFill patternType="solid">
          <fgColor rgb="00FF0000"/>
          <bgColor rgb="00FF0000"/>
        </patternFill>
      </fill>
    </dxf>
    <dxf>
      <fill>
        <patternFill patternType="solid">
          <fgColor rgb="00FFC000"/>
          <bgColor rgb="00FFC000"/>
        </patternFill>
      </fill>
    </dxf>
    <dxf>
      <fill>
        <patternFill patternType="solid">
          <fgColor rgb="0092D050"/>
          <bgColor rgb="0092D050"/>
        </patternFill>
      </fill>
    </dxf>
    <dxf>
      <fill>
        <patternFill patternType="solid">
          <fgColor rgb="00FF9999"/>
          <bgColor rgb="00FF9999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CAPA Due Dates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'Dashboard'!B13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'Dashboard'!$A$14:$A$25</f>
            </numRef>
          </cat>
          <val>
            <numRef>
              <f>'Dashboard'!$B$14:$B$25</f>
            </numRef>
          </val>
        </ser>
        <dLbls>
          <showVal val="1"/>
        </dLbls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CAPA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Date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CAPA by Owner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'Dashboard'!H3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'Dashboard'!$G$4:$G$15</f>
            </numRef>
          </cat>
          <val>
            <numRef>
              <f>'Dashboard'!$H$4:$H$15</f>
            </numRef>
          </val>
        </ser>
        <dLbls>
          <showVal val="1"/>
        </dLbls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Owner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Count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3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CAPA by Source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'Dashboard'!K3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'Dashboard'!$J$4:$J$9</f>
            </numRef>
          </cat>
          <val>
            <numRef>
              <f>'Dashboard'!$K$4:$K$9</f>
            </numRef>
          </val>
        </ser>
        <dLbls>
          <showVal val="1"/>
        </dLbls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Source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Count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4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By Status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'Dashboard'!B12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'Dashboard'!$A$13:$A$18</f>
            </numRef>
          </cat>
          <val>
            <numRef>
              <f>'Dashboard'!$B$13:$B$18</f>
            </numRef>
          </val>
        </ser>
        <dLbls>
          <showVal val="1"/>
        </dLbls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Status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Count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5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By Priority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'Dashboard'!E12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'Dashboard'!$D$13:$D$15</f>
            </numRef>
          </cat>
          <val>
            <numRef>
              <f>'Dashboard'!$E$13:$E$15</f>
            </numRef>
          </val>
        </ser>
        <dLbls>
          <showVal val="1"/>
        </dLbls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Priority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Count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6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Overdue CAPA by Owner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'Dashboard'!H4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'Dashboard'!$G$5:$G$16</f>
            </numRef>
          </cat>
          <val>
            <numRef>
              <f>'Dashboard'!$H$5:$H$16</f>
            </numRef>
          </val>
        </ser>
        <dLbls>
          <showVal val="1"/>
        </dLbls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Owner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Count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7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Closed vs Not Closed</a:t>
            </a:r>
          </a:p>
        </rich>
      </tx>
    </title>
    <plotArea>
      <pieChart>
        <varyColors val="1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'Dashboard'!$J$4:$K$4</f>
            </numRef>
          </cat>
          <val>
            <numRef>
              <f>'Dashboard'!$J$5</f>
            </numRef>
          </val>
        </ser>
        <ser>
          <idx val="1"/>
          <order val="1"/>
          <spPr>
            <a:ln xmlns:a="http://schemas.openxmlformats.org/drawingml/2006/main">
              <a:prstDash val="solid"/>
            </a:ln>
          </spPr>
          <cat>
            <numRef>
              <f>'Dashboard'!$J$4:$K$4</f>
            </numRef>
          </cat>
          <val>
            <numRef>
              <f>'Dashboard'!$K$5</f>
            </numRef>
          </val>
        </ser>
        <dLbls>
          <showPercent val="1"/>
        </dLbls>
        <firstSliceAng val="0"/>
      </pieChart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Relationship Type="http://schemas.openxmlformats.org/officeDocument/2006/relationships/chart" Target="/xl/charts/chart3.xml" Id="rId3"/><Relationship Type="http://schemas.openxmlformats.org/officeDocument/2006/relationships/chart" Target="/xl/charts/chart4.xml" Id="rId4"/><Relationship Type="http://schemas.openxmlformats.org/officeDocument/2006/relationships/chart" Target="/xl/charts/chart5.xml" Id="rId5"/><Relationship Type="http://schemas.openxmlformats.org/officeDocument/2006/relationships/chart" Target="/xl/charts/chart6.xml" Id="rId6"/><Relationship Type="http://schemas.openxmlformats.org/officeDocument/2006/relationships/chart" Target="/xl/charts/chart7.xml" Id="rId7"/></Relationships>
</file>

<file path=xl/drawings/drawing1.xml><?xml version="1.0" encoding="utf-8"?>
<wsDr xmlns="http://schemas.openxmlformats.org/drawingml/2006/spreadsheetDrawing">
  <oneCellAnchor>
    <from>
      <col>0</col>
      <colOff>0</colOff>
      <row>24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6</col>
      <colOff>0</colOff>
      <row>11</row>
      <rowOff>0</rowOff>
    </from>
    <ext cx="5400000" cy="270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  <oneCellAnchor>
    <from>
      <col>9</col>
      <colOff>0</colOff>
      <row>11</row>
      <rowOff>0</rowOff>
    </from>
    <ext cx="5400000" cy="2700000"/>
    <graphicFrame>
      <nvGraphicFramePr>
        <cNvPr id="3" name="Chart 3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graphicFrame>
    <clientData/>
  </oneCellAnchor>
  <oneCellAnchor>
    <from>
      <col>0</col>
      <colOff>0</colOff>
      <row>19</row>
      <rowOff>0</rowOff>
    </from>
    <ext cx="5400000" cy="2700000"/>
    <graphicFrame>
      <nvGraphicFramePr>
        <cNvPr id="4" name="Chart 4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graphicFrame>
    <clientData/>
  </oneCellAnchor>
  <oneCellAnchor>
    <from>
      <col>3</col>
      <colOff>0</colOff>
      <row>15</row>
      <rowOff>0</rowOff>
    </from>
    <ext cx="5400000" cy="2700000"/>
    <graphicFrame>
      <nvGraphicFramePr>
        <cNvPr id="5" name="Chart 5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graphicFrame>
    <clientData/>
  </oneCellAnchor>
  <oneCellAnchor>
    <from>
      <col>6</col>
      <colOff>0</colOff>
      <row>15</row>
      <rowOff>0</rowOff>
    </from>
    <ext cx="5400000" cy="2700000"/>
    <graphicFrame>
      <nvGraphicFramePr>
        <cNvPr id="6" name="Chart 6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graphicFrame>
    <clientData/>
  </oneCellAnchor>
  <oneCellAnchor>
    <from>
      <col>9</col>
      <colOff>0</colOff>
      <row>6</row>
      <rowOff>0</rowOff>
    </from>
    <ext cx="5400000" cy="2700000"/>
    <graphicFrame>
      <nvGraphicFramePr>
        <cNvPr id="7" name="Chart 7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graphicFrame>
    <clientData/>
  </oneCellAnchor>
</wsDr>
</file>

<file path=xl/tables/table1.xml><?xml version="1.0" encoding="utf-8"?>
<table xmlns="http://schemas.openxmlformats.org/spreadsheetml/2006/main" id="1" name="CAPALog" displayName="CAPALog" ref="A2:W14" headerRowCount="1">
  <autoFilter ref="A2:W14"/>
  <tableColumns count="23">
    <tableColumn id="1" name="CAPA ID"/>
    <tableColumn id="2" name="Type"/>
    <tableColumn id="3" name="Reported Date"/>
    <tableColumn id="4" name="Source"/>
    <tableColumn id="5" name="Process/Area"/>
    <tableColumn id="6" name="Title"/>
    <tableColumn id="7" name="Root Cause (5-Why link)"/>
    <tableColumn id="8" name="Owner"/>
    <tableColumn id="9" name="Status"/>
    <tableColumn id="10" name="Due Date"/>
    <tableColumn id="11" name="Days Remaining"/>
    <tableColumn id="12" name="Overdue?"/>
    <tableColumn id="13" name="Priority"/>
    <tableColumn id="14" name="Severity (1-10)"/>
    <tableColumn id="15" name="Occurrence (1-10)"/>
    <tableColumn id="16" name="Detection (1-10)"/>
    <tableColumn id="17" name="RPN"/>
    <tableColumn id="18" name="Corrective Action"/>
    <tableColumn id="19" name="Preventive Action"/>
    <tableColumn id="20" name="Verification Date"/>
    <tableColumn id="21" name="Effectiveness"/>
    <tableColumn id="22" name="Comments"/>
    <tableColumn id="23" name="Progress %"/>
  </tableColumns>
  <tableStyleInfo name="TableStyleMedium6" showFirstColumn="0" showLastColumn="0" showRowStripes="1" showColumnStripes="1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3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Y14"/>
  <sheetViews>
    <sheetView workbookViewId="0">
      <selection activeCell="A1" sqref="A1"/>
    </sheetView>
  </sheetViews>
  <sheetFormatPr baseColWidth="8" defaultRowHeight="15"/>
  <cols>
    <col width="12" customWidth="1" min="1" max="1"/>
    <col width="12" customWidth="1" min="2" max="2"/>
    <col width="12" customWidth="1" min="3" max="3"/>
    <col width="20" customWidth="1" min="4" max="4"/>
    <col width="16" customWidth="1" min="5" max="5"/>
    <col width="28" customWidth="1" min="6" max="6"/>
    <col width="28" customWidth="1" min="7" max="7"/>
    <col width="14" customWidth="1" min="8" max="8"/>
    <col width="14" customWidth="1" min="9" max="9"/>
    <col width="12" customWidth="1" min="10" max="10"/>
    <col width="14" customWidth="1" min="11" max="11"/>
    <col width="10" customWidth="1" min="12" max="12"/>
    <col width="10" customWidth="1" min="13" max="13"/>
    <col width="16" customWidth="1" min="14" max="14"/>
    <col width="18" customWidth="1" min="15" max="15"/>
    <col width="16" customWidth="1" min="16" max="16"/>
    <col width="10" customWidth="1" min="17" max="17"/>
    <col width="28" customWidth="1" min="18" max="18"/>
    <col width="28" customWidth="1" min="19" max="19"/>
    <col width="16" customWidth="1" min="20" max="20"/>
    <col width="16" customWidth="1" min="21" max="21"/>
    <col width="24" customWidth="1" min="22" max="22"/>
    <col width="12" customWidth="1" min="23" max="23"/>
  </cols>
  <sheetData>
    <row r="1">
      <c r="A1" s="1" t="inlineStr">
        <is>
          <t>➡️ CAPA Tracker — Corrective &amp; Preventive Actions (CAPA)</t>
        </is>
      </c>
    </row>
    <row r="2">
      <c r="A2" s="2" t="inlineStr">
        <is>
          <t>ID CAPA</t>
        </is>
      </c>
      <c r="B2" s="2" t="inlineStr">
        <is>
          <t>Type</t>
        </is>
      </c>
      <c r="C2" s="2" t="inlineStr">
        <is>
          <t>Date de Signalement</t>
        </is>
      </c>
      <c r="D2" s="2" t="inlineStr">
        <is>
          <t>Source</t>
        </is>
      </c>
      <c r="E2" s="2" t="inlineStr">
        <is>
          <t>Processus / Zone</t>
        </is>
      </c>
      <c r="F2" s="2" t="inlineStr">
        <is>
          <t>Titre</t>
        </is>
      </c>
      <c r="G2" s="2" t="inlineStr">
        <is>
          <t>Cause Racine (Lien 5-Why)</t>
        </is>
      </c>
      <c r="H2" s="2" t="inlineStr">
        <is>
          <t>Responsable</t>
        </is>
      </c>
      <c r="I2" s="2" t="inlineStr">
        <is>
          <t>Statut</t>
        </is>
      </c>
      <c r="J2" s="2" t="inlineStr">
        <is>
          <t>Date d'Échéance</t>
        </is>
      </c>
      <c r="K2" s="2" t="inlineStr">
        <is>
          <t>Jours Restants</t>
        </is>
      </c>
      <c r="L2" s="2" t="inlineStr">
        <is>
          <t>En Retard ?</t>
        </is>
      </c>
      <c r="M2" s="2" t="inlineStr">
        <is>
          <t>Priorité</t>
        </is>
      </c>
      <c r="N2" s="2" t="inlineStr">
        <is>
          <t>Sévérité (1-10)</t>
        </is>
      </c>
      <c r="O2" s="2" t="inlineStr">
        <is>
          <t>Occurrence (1-10)</t>
        </is>
      </c>
      <c r="P2" s="2" t="inlineStr">
        <is>
          <t>Détection (1-10)</t>
        </is>
      </c>
      <c r="Q2" s="2" t="inlineStr">
        <is>
          <t>IPR</t>
        </is>
      </c>
      <c r="R2" s="2" t="inlineStr">
        <is>
          <t>Action Corrective</t>
        </is>
      </c>
      <c r="S2" s="2" t="inlineStr">
        <is>
          <t>Action Préventive</t>
        </is>
      </c>
      <c r="T2" s="2" t="inlineStr">
        <is>
          <t>Date de Vérification</t>
        </is>
      </c>
      <c r="U2" s="2" t="inlineStr">
        <is>
          <t>Efficacité</t>
        </is>
      </c>
      <c r="V2" s="2" t="inlineStr">
        <is>
          <t>Commentaires</t>
        </is>
      </c>
      <c r="W2" s="2" t="inlineStr">
        <is>
          <t>Progression %</t>
        </is>
      </c>
    </row>
    <row r="3">
      <c r="A3" s="3" t="inlineStr">
        <is>
          <t>CAPA-100</t>
        </is>
      </c>
      <c r="B3" s="3" t="inlineStr">
        <is>
          <t>Corrective</t>
        </is>
      </c>
      <c r="C3" s="3" t="inlineStr">
        <is>
          <t>2025-08-05</t>
        </is>
      </c>
      <c r="D3" s="3" t="inlineStr">
        <is>
          <t>Audit</t>
        </is>
      </c>
      <c r="E3" s="3" t="inlineStr">
        <is>
          <t>Area A</t>
        </is>
      </c>
      <c r="F3" s="3" t="inlineStr">
        <is>
          <t>Leak detected on line A</t>
        </is>
      </c>
      <c r="G3" s="3" t="inlineStr">
        <is>
          <t>http://example.com/5why/CAPA-100</t>
        </is>
      </c>
      <c r="H3" s="3" t="inlineStr">
        <is>
          <t>Ahmed</t>
        </is>
      </c>
      <c r="I3" s="3" t="inlineStr">
        <is>
          <t>Open</t>
        </is>
      </c>
      <c r="J3" s="3" t="inlineStr">
        <is>
          <t>2025-08-15</t>
        </is>
      </c>
      <c r="K3" s="3">
        <f>DATEDIF(TODAY(), J3, "d")</f>
        <v/>
      </c>
      <c r="L3" s="3">
        <f>IF(K3&lt;0,"Yes","No")</f>
        <v/>
      </c>
      <c r="M3" s="3" t="inlineStr">
        <is>
          <t>High</t>
        </is>
      </c>
      <c r="N3" s="3" t="n">
        <v>1</v>
      </c>
      <c r="O3" s="3" t="n">
        <v>4</v>
      </c>
      <c r="P3" s="3" t="n">
        <v>7</v>
      </c>
      <c r="Q3" s="3">
        <f>N3*O3*P3</f>
        <v/>
      </c>
      <c r="R3" s="3" t="inlineStr">
        <is>
          <t>Immediate containment + root cause correction</t>
        </is>
      </c>
      <c r="S3" s="3" t="inlineStr">
        <is>
          <t>Procedure update &amp; training refresh</t>
        </is>
      </c>
      <c r="T3" s="3" t="inlineStr"/>
      <c r="U3" s="3" t="inlineStr"/>
      <c r="V3" s="3" t="inlineStr"/>
      <c r="W3" s="4">
        <f>IF(ISNUMBER(W3),W3/100,0)</f>
        <v/>
      </c>
    </row>
    <row r="4">
      <c r="A4" s="3" t="inlineStr">
        <is>
          <t>CAPA-101</t>
        </is>
      </c>
      <c r="B4" s="3" t="inlineStr">
        <is>
          <t>Preventive</t>
        </is>
      </c>
      <c r="C4" s="3" t="inlineStr">
        <is>
          <t>2025-08-06</t>
        </is>
      </c>
      <c r="D4" s="3" t="inlineStr">
        <is>
          <t>Customer Complaint</t>
        </is>
      </c>
      <c r="E4" s="3" t="inlineStr">
        <is>
          <t>Area B</t>
        </is>
      </c>
      <c r="F4" s="3" t="inlineStr">
        <is>
          <t>Training gap in forklift usage</t>
        </is>
      </c>
      <c r="G4" s="3" t="inlineStr">
        <is>
          <t>http://example.com/5why/CAPA-101</t>
        </is>
      </c>
      <c r="H4" s="3" t="inlineStr">
        <is>
          <t>Fatima</t>
        </is>
      </c>
      <c r="I4" s="3" t="inlineStr">
        <is>
          <t>In Progress</t>
        </is>
      </c>
      <c r="J4" s="3" t="inlineStr">
        <is>
          <t>2025-08-16</t>
        </is>
      </c>
      <c r="K4" s="3">
        <f>DATEDIF(TODAY(), J4, "d")</f>
        <v/>
      </c>
      <c r="L4" s="3">
        <f>IF(K4&lt;0,"Yes","No")</f>
        <v/>
      </c>
      <c r="M4" s="3" t="inlineStr">
        <is>
          <t>Medium</t>
        </is>
      </c>
      <c r="N4" s="3" t="n">
        <v>2</v>
      </c>
      <c r="O4" s="3" t="n">
        <v>5</v>
      </c>
      <c r="P4" s="3" t="n">
        <v>8</v>
      </c>
      <c r="Q4" s="3">
        <f>N4*O4*P4</f>
        <v/>
      </c>
      <c r="R4" s="3" t="inlineStr">
        <is>
          <t>Immediate containment + root cause correction</t>
        </is>
      </c>
      <c r="S4" s="3" t="inlineStr">
        <is>
          <t>Procedure update &amp; training refresh</t>
        </is>
      </c>
      <c r="T4" s="3" t="inlineStr"/>
      <c r="U4" s="3" t="inlineStr"/>
      <c r="V4" s="3" t="inlineStr"/>
      <c r="W4" s="4">
        <f>IF(ISNUMBER(W4),W4/100,0)</f>
        <v/>
      </c>
    </row>
    <row r="5">
      <c r="A5" s="3" t="inlineStr">
        <is>
          <t>CAPA-102</t>
        </is>
      </c>
      <c r="B5" s="3" t="inlineStr">
        <is>
          <t>Corrective</t>
        </is>
      </c>
      <c r="C5" s="3" t="inlineStr">
        <is>
          <t>2025-08-07</t>
        </is>
      </c>
      <c r="D5" s="3" t="inlineStr">
        <is>
          <t>Nonconformity</t>
        </is>
      </c>
      <c r="E5" s="3" t="inlineStr">
        <is>
          <t>Area C</t>
        </is>
      </c>
      <c r="F5" s="3" t="inlineStr">
        <is>
          <t>Late delivery root-cause</t>
        </is>
      </c>
      <c r="G5" s="3" t="inlineStr">
        <is>
          <t>http://example.com/5why/CAPA-102</t>
        </is>
      </c>
      <c r="H5" s="3" t="inlineStr">
        <is>
          <t>Youssef</t>
        </is>
      </c>
      <c r="I5" s="3" t="inlineStr">
        <is>
          <t>Implemented</t>
        </is>
      </c>
      <c r="J5" s="3" t="inlineStr">
        <is>
          <t>2025-08-17</t>
        </is>
      </c>
      <c r="K5" s="3">
        <f>DATEDIF(TODAY(), J5, "d")</f>
        <v/>
      </c>
      <c r="L5" s="3">
        <f>IF(K5&lt;0,"Yes","No")</f>
        <v/>
      </c>
      <c r="M5" s="3" t="inlineStr">
        <is>
          <t>Low</t>
        </is>
      </c>
      <c r="N5" s="3" t="n">
        <v>3</v>
      </c>
      <c r="O5" s="3" t="n">
        <v>6</v>
      </c>
      <c r="P5" s="3" t="n">
        <v>9</v>
      </c>
      <c r="Q5" s="3">
        <f>N5*O5*P5</f>
        <v/>
      </c>
      <c r="R5" s="3" t="inlineStr">
        <is>
          <t>Immediate containment + root cause correction</t>
        </is>
      </c>
      <c r="S5" s="3" t="inlineStr">
        <is>
          <t>Procedure update &amp; training refresh</t>
        </is>
      </c>
      <c r="T5" s="3" t="inlineStr"/>
      <c r="U5" s="3" t="inlineStr"/>
      <c r="V5" s="3" t="inlineStr"/>
      <c r="W5" s="4">
        <f>IF(ISNUMBER(W5),W5/100,0)</f>
        <v/>
      </c>
    </row>
    <row r="6">
      <c r="A6" s="3" t="inlineStr">
        <is>
          <t>CAPA-103</t>
        </is>
      </c>
      <c r="B6" s="3" t="inlineStr">
        <is>
          <t>Preventive</t>
        </is>
      </c>
      <c r="C6" s="3" t="inlineStr">
        <is>
          <t>2025-08-08</t>
        </is>
      </c>
      <c r="D6" s="3" t="inlineStr">
        <is>
          <t>Incident</t>
        </is>
      </c>
      <c r="E6" s="3" t="inlineStr">
        <is>
          <t>Area D</t>
        </is>
      </c>
      <c r="F6" s="3" t="inlineStr">
        <is>
          <t>Nonconforming batch B7</t>
        </is>
      </c>
      <c r="G6" s="3" t="inlineStr">
        <is>
          <t>http://example.com/5why/CAPA-103</t>
        </is>
      </c>
      <c r="H6" s="3" t="inlineStr">
        <is>
          <t>Sofia</t>
        </is>
      </c>
      <c r="I6" s="3" t="inlineStr">
        <is>
          <t>Verified</t>
        </is>
      </c>
      <c r="J6" s="3" t="inlineStr">
        <is>
          <t>2025-08-18</t>
        </is>
      </c>
      <c r="K6" s="3">
        <f>DATEDIF(TODAY(), J6, "d")</f>
        <v/>
      </c>
      <c r="L6" s="3">
        <f>IF(K6&lt;0,"Yes","No")</f>
        <v/>
      </c>
      <c r="M6" s="3" t="inlineStr">
        <is>
          <t>High</t>
        </is>
      </c>
      <c r="N6" s="3" t="n">
        <v>4</v>
      </c>
      <c r="O6" s="3" t="n">
        <v>7</v>
      </c>
      <c r="P6" s="3" t="n">
        <v>10</v>
      </c>
      <c r="Q6" s="3">
        <f>N6*O6*P6</f>
        <v/>
      </c>
      <c r="R6" s="3" t="inlineStr">
        <is>
          <t>Immediate containment + root cause correction</t>
        </is>
      </c>
      <c r="S6" s="3" t="inlineStr">
        <is>
          <t>Procedure update &amp; training refresh</t>
        </is>
      </c>
      <c r="T6" s="3" t="inlineStr"/>
      <c r="U6" s="3" t="inlineStr"/>
      <c r="V6" s="3" t="inlineStr"/>
      <c r="W6" s="4">
        <f>IF(ISNUMBER(W6),W6/100,0)</f>
        <v/>
      </c>
    </row>
    <row r="7">
      <c r="A7" s="3" t="inlineStr">
        <is>
          <t>CAPA-104</t>
        </is>
      </c>
      <c r="B7" s="3" t="inlineStr">
        <is>
          <t>Corrective</t>
        </is>
      </c>
      <c r="C7" s="3" t="inlineStr">
        <is>
          <t>2025-08-09</t>
        </is>
      </c>
      <c r="D7" s="3" t="inlineStr">
        <is>
          <t>KPI Deviation</t>
        </is>
      </c>
      <c r="E7" s="3" t="inlineStr">
        <is>
          <t>Area E</t>
        </is>
      </c>
      <c r="F7" s="3" t="inlineStr">
        <is>
          <t>Safety signage missing</t>
        </is>
      </c>
      <c r="G7" s="3" t="inlineStr">
        <is>
          <t>http://example.com/5why/CAPA-104</t>
        </is>
      </c>
      <c r="H7" s="3" t="inlineStr">
        <is>
          <t>Khalid</t>
        </is>
      </c>
      <c r="I7" s="3" t="inlineStr">
        <is>
          <t>Closed</t>
        </is>
      </c>
      <c r="J7" s="3" t="inlineStr">
        <is>
          <t>2025-08-19</t>
        </is>
      </c>
      <c r="K7" s="3">
        <f>DATEDIF(TODAY(), J7, "d")</f>
        <v/>
      </c>
      <c r="L7" s="3">
        <f>IF(K7&lt;0,"Yes","No")</f>
        <v/>
      </c>
      <c r="M7" s="3" t="inlineStr">
        <is>
          <t>Medium</t>
        </is>
      </c>
      <c r="N7" s="3" t="n">
        <v>5</v>
      </c>
      <c r="O7" s="3" t="n">
        <v>8</v>
      </c>
      <c r="P7" s="3" t="n">
        <v>1</v>
      </c>
      <c r="Q7" s="3">
        <f>N7*O7*P7</f>
        <v/>
      </c>
      <c r="R7" s="3" t="inlineStr">
        <is>
          <t>Immediate containment + root cause correction</t>
        </is>
      </c>
      <c r="S7" s="3" t="inlineStr">
        <is>
          <t>Procedure update &amp; training refresh</t>
        </is>
      </c>
      <c r="T7" s="3" t="inlineStr"/>
      <c r="U7" s="3" t="inlineStr"/>
      <c r="V7" s="3" t="inlineStr"/>
      <c r="W7" s="4">
        <f>IF(ISNUMBER(W7),W7/100,0)</f>
        <v/>
      </c>
    </row>
    <row r="8">
      <c r="A8" s="3" t="inlineStr">
        <is>
          <t>CAPA-105</t>
        </is>
      </c>
      <c r="B8" s="3" t="inlineStr">
        <is>
          <t>Preventive</t>
        </is>
      </c>
      <c r="C8" s="3" t="inlineStr">
        <is>
          <t>2025-08-10</t>
        </is>
      </c>
      <c r="D8" s="3" t="inlineStr">
        <is>
          <t>Risk Assessment</t>
        </is>
      </c>
      <c r="E8" s="3" t="inlineStr">
        <is>
          <t>Area A</t>
        </is>
      </c>
      <c r="F8" s="3" t="inlineStr">
        <is>
          <t>Calibration schedule overdue</t>
        </is>
      </c>
      <c r="G8" s="3" t="inlineStr">
        <is>
          <t>http://example.com/5why/CAPA-105</t>
        </is>
      </c>
      <c r="H8" s="3" t="inlineStr">
        <is>
          <t>Omar</t>
        </is>
      </c>
      <c r="I8" s="3" t="inlineStr">
        <is>
          <t>Cancelled</t>
        </is>
      </c>
      <c r="J8" s="3" t="inlineStr">
        <is>
          <t>2025-08-20</t>
        </is>
      </c>
      <c r="K8" s="3">
        <f>DATEDIF(TODAY(), J8, "d")</f>
        <v/>
      </c>
      <c r="L8" s="3">
        <f>IF(K8&lt;0,"Yes","No")</f>
        <v/>
      </c>
      <c r="M8" s="3" t="inlineStr">
        <is>
          <t>Low</t>
        </is>
      </c>
      <c r="N8" s="3" t="n">
        <v>6</v>
      </c>
      <c r="O8" s="3" t="n">
        <v>9</v>
      </c>
      <c r="P8" s="3" t="n">
        <v>2</v>
      </c>
      <c r="Q8" s="3">
        <f>N8*O8*P8</f>
        <v/>
      </c>
      <c r="R8" s="3" t="inlineStr">
        <is>
          <t>Immediate containment + root cause correction</t>
        </is>
      </c>
      <c r="S8" s="3" t="inlineStr">
        <is>
          <t>Procedure update &amp; training refresh</t>
        </is>
      </c>
      <c r="T8" s="3" t="inlineStr"/>
      <c r="U8" s="3" t="inlineStr"/>
      <c r="V8" s="3" t="inlineStr"/>
      <c r="W8" s="4">
        <f>IF(ISNUMBER(W8),W8/100,0)</f>
        <v/>
      </c>
    </row>
    <row r="9">
      <c r="A9" s="3" t="inlineStr">
        <is>
          <t>CAPA-106</t>
        </is>
      </c>
      <c r="B9" s="3" t="inlineStr">
        <is>
          <t>Corrective</t>
        </is>
      </c>
      <c r="C9" s="3" t="inlineStr">
        <is>
          <t>2025-08-11</t>
        </is>
      </c>
      <c r="D9" s="3" t="inlineStr">
        <is>
          <t>Audit</t>
        </is>
      </c>
      <c r="E9" s="3" t="inlineStr">
        <is>
          <t>Area B</t>
        </is>
      </c>
      <c r="F9" s="3" t="inlineStr">
        <is>
          <t>Incorrect labeling on box C</t>
        </is>
      </c>
      <c r="G9" s="3" t="inlineStr">
        <is>
          <t>http://example.com/5why/CAPA-106</t>
        </is>
      </c>
      <c r="H9" s="3" t="inlineStr">
        <is>
          <t>Nadia</t>
        </is>
      </c>
      <c r="I9" s="3" t="inlineStr">
        <is>
          <t>Open</t>
        </is>
      </c>
      <c r="J9" s="3" t="inlineStr">
        <is>
          <t>2025-08-21</t>
        </is>
      </c>
      <c r="K9" s="3">
        <f>DATEDIF(TODAY(), J9, "d")</f>
        <v/>
      </c>
      <c r="L9" s="3">
        <f>IF(K9&lt;0,"Yes","No")</f>
        <v/>
      </c>
      <c r="M9" s="3" t="inlineStr">
        <is>
          <t>High</t>
        </is>
      </c>
      <c r="N9" s="3" t="n">
        <v>7</v>
      </c>
      <c r="O9" s="3" t="n">
        <v>10</v>
      </c>
      <c r="P9" s="3" t="n">
        <v>3</v>
      </c>
      <c r="Q9" s="3">
        <f>N9*O9*P9</f>
        <v/>
      </c>
      <c r="R9" s="3" t="inlineStr">
        <is>
          <t>Immediate containment + root cause correction</t>
        </is>
      </c>
      <c r="S9" s="3" t="inlineStr">
        <is>
          <t>Procedure update &amp; training refresh</t>
        </is>
      </c>
      <c r="T9" s="3" t="inlineStr"/>
      <c r="U9" s="3" t="inlineStr"/>
      <c r="V9" s="3" t="inlineStr"/>
      <c r="W9" s="4">
        <f>IF(ISNUMBER(W9),W9/100,0)</f>
        <v/>
      </c>
    </row>
    <row r="10">
      <c r="A10" s="3" t="inlineStr">
        <is>
          <t>CAPA-107</t>
        </is>
      </c>
      <c r="B10" s="3" t="inlineStr">
        <is>
          <t>Preventive</t>
        </is>
      </c>
      <c r="C10" s="3" t="inlineStr">
        <is>
          <t>2025-08-12</t>
        </is>
      </c>
      <c r="D10" s="3" t="inlineStr">
        <is>
          <t>Customer Complaint</t>
        </is>
      </c>
      <c r="E10" s="3" t="inlineStr">
        <is>
          <t>Area C</t>
        </is>
      </c>
      <c r="F10" s="3" t="inlineStr">
        <is>
          <t>Alarm not triggered in test</t>
        </is>
      </c>
      <c r="G10" s="3" t="inlineStr">
        <is>
          <t>http://example.com/5why/CAPA-107</t>
        </is>
      </c>
      <c r="H10" s="3" t="inlineStr">
        <is>
          <t>Hicham</t>
        </is>
      </c>
      <c r="I10" s="3" t="inlineStr">
        <is>
          <t>In Progress</t>
        </is>
      </c>
      <c r="J10" s="3" t="inlineStr">
        <is>
          <t>2025-08-22</t>
        </is>
      </c>
      <c r="K10" s="3">
        <f>DATEDIF(TODAY(), J10, "d")</f>
        <v/>
      </c>
      <c r="L10" s="3">
        <f>IF(K10&lt;0,"Yes","No")</f>
        <v/>
      </c>
      <c r="M10" s="3" t="inlineStr">
        <is>
          <t>Medium</t>
        </is>
      </c>
      <c r="N10" s="3" t="n">
        <v>8</v>
      </c>
      <c r="O10" s="3" t="n">
        <v>1</v>
      </c>
      <c r="P10" s="3" t="n">
        <v>4</v>
      </c>
      <c r="Q10" s="3">
        <f>N10*O10*P10</f>
        <v/>
      </c>
      <c r="R10" s="3" t="inlineStr">
        <is>
          <t>Immediate containment + root cause correction</t>
        </is>
      </c>
      <c r="S10" s="3" t="inlineStr">
        <is>
          <t>Procedure update &amp; training refresh</t>
        </is>
      </c>
      <c r="T10" s="3" t="inlineStr"/>
      <c r="U10" s="3" t="inlineStr"/>
      <c r="V10" s="3" t="inlineStr"/>
      <c r="W10" s="4">
        <f>IF(ISNUMBER(W10),W10/100,0)</f>
        <v/>
      </c>
    </row>
    <row r="11">
      <c r="A11" s="3" t="inlineStr">
        <is>
          <t>CAPA-108</t>
        </is>
      </c>
      <c r="B11" s="3" t="inlineStr">
        <is>
          <t>Corrective</t>
        </is>
      </c>
      <c r="C11" s="3" t="inlineStr">
        <is>
          <t>2025-08-13</t>
        </is>
      </c>
      <c r="D11" s="3" t="inlineStr">
        <is>
          <t>Nonconformity</t>
        </is>
      </c>
      <c r="E11" s="3" t="inlineStr">
        <is>
          <t>Area D</t>
        </is>
      </c>
      <c r="F11" s="3" t="inlineStr">
        <is>
          <t>Procedure not updated</t>
        </is>
      </c>
      <c r="G11" s="3" t="inlineStr">
        <is>
          <t>http://example.com/5why/CAPA-108</t>
        </is>
      </c>
      <c r="H11" s="3" t="inlineStr">
        <is>
          <t>Leila</t>
        </is>
      </c>
      <c r="I11" s="3" t="inlineStr">
        <is>
          <t>Implemented</t>
        </is>
      </c>
      <c r="J11" s="3" t="inlineStr">
        <is>
          <t>2025-08-23</t>
        </is>
      </c>
      <c r="K11" s="3">
        <f>DATEDIF(TODAY(), J11, "d")</f>
        <v/>
      </c>
      <c r="L11" s="3">
        <f>IF(K11&lt;0,"Yes","No")</f>
        <v/>
      </c>
      <c r="M11" s="3" t="inlineStr">
        <is>
          <t>Low</t>
        </is>
      </c>
      <c r="N11" s="3" t="n">
        <v>9</v>
      </c>
      <c r="O11" s="3" t="n">
        <v>2</v>
      </c>
      <c r="P11" s="3" t="n">
        <v>5</v>
      </c>
      <c r="Q11" s="3">
        <f>N11*O11*P11</f>
        <v/>
      </c>
      <c r="R11" s="3" t="inlineStr">
        <is>
          <t>Immediate containment + root cause correction</t>
        </is>
      </c>
      <c r="S11" s="3" t="inlineStr">
        <is>
          <t>Procedure update &amp; training refresh</t>
        </is>
      </c>
      <c r="T11" s="3" t="inlineStr"/>
      <c r="U11" s="3" t="inlineStr"/>
      <c r="V11" s="3" t="inlineStr"/>
      <c r="W11" s="4">
        <f>IF(ISNUMBER(W11),W11/100,0)</f>
        <v/>
      </c>
    </row>
    <row r="12">
      <c r="A12" s="3" t="inlineStr">
        <is>
          <t>CAPA-109</t>
        </is>
      </c>
      <c r="B12" s="3" t="inlineStr">
        <is>
          <t>Preventive</t>
        </is>
      </c>
      <c r="C12" s="3" t="inlineStr">
        <is>
          <t>2025-08-14</t>
        </is>
      </c>
      <c r="D12" s="3" t="inlineStr">
        <is>
          <t>Incident</t>
        </is>
      </c>
      <c r="E12" s="3" t="inlineStr">
        <is>
          <t>Area E</t>
        </is>
      </c>
      <c r="F12" s="3" t="inlineStr">
        <is>
          <t>High scrap rate on press D</t>
        </is>
      </c>
      <c r="G12" s="3" t="inlineStr">
        <is>
          <t>http://example.com/5why/CAPA-109</t>
        </is>
      </c>
      <c r="H12" s="3" t="inlineStr">
        <is>
          <t>Amine</t>
        </is>
      </c>
      <c r="I12" s="3" t="inlineStr">
        <is>
          <t>Verified</t>
        </is>
      </c>
      <c r="J12" s="3" t="inlineStr">
        <is>
          <t>2025-08-24</t>
        </is>
      </c>
      <c r="K12" s="3">
        <f>DATEDIF(TODAY(), J12, "d")</f>
        <v/>
      </c>
      <c r="L12" s="3">
        <f>IF(K12&lt;0,"Yes","No")</f>
        <v/>
      </c>
      <c r="M12" s="3" t="inlineStr">
        <is>
          <t>High</t>
        </is>
      </c>
      <c r="N12" s="3" t="n">
        <v>10</v>
      </c>
      <c r="O12" s="3" t="n">
        <v>3</v>
      </c>
      <c r="P12" s="3" t="n">
        <v>6</v>
      </c>
      <c r="Q12" s="3">
        <f>N12*O12*P12</f>
        <v/>
      </c>
      <c r="R12" s="3" t="inlineStr">
        <is>
          <t>Immediate containment + root cause correction</t>
        </is>
      </c>
      <c r="S12" s="3" t="inlineStr">
        <is>
          <t>Procedure update &amp; training refresh</t>
        </is>
      </c>
      <c r="T12" s="3" t="inlineStr"/>
      <c r="U12" s="3" t="inlineStr"/>
      <c r="V12" s="3" t="inlineStr"/>
      <c r="W12" s="4">
        <f>IF(ISNUMBER(W12),W12/100,0)</f>
        <v/>
      </c>
    </row>
    <row r="13">
      <c r="A13" s="3" t="inlineStr">
        <is>
          <t>CAPA-110</t>
        </is>
      </c>
      <c r="B13" s="3" t="inlineStr">
        <is>
          <t>Corrective</t>
        </is>
      </c>
      <c r="C13" s="3" t="inlineStr">
        <is>
          <t>2025-08-15</t>
        </is>
      </c>
      <c r="D13" s="3" t="inlineStr">
        <is>
          <t>KPI Deviation</t>
        </is>
      </c>
      <c r="E13" s="3" t="inlineStr">
        <is>
          <t>Area A</t>
        </is>
      </c>
      <c r="F13" s="3" t="inlineStr">
        <is>
          <t>Supplier defect recurrence</t>
        </is>
      </c>
      <c r="G13" s="3" t="inlineStr">
        <is>
          <t>http://example.com/5why/CAPA-110</t>
        </is>
      </c>
      <c r="H13" s="3" t="inlineStr">
        <is>
          <t>Rachid</t>
        </is>
      </c>
      <c r="I13" s="3" t="inlineStr">
        <is>
          <t>Closed</t>
        </is>
      </c>
      <c r="J13" s="3" t="inlineStr">
        <is>
          <t>2025-08-25</t>
        </is>
      </c>
      <c r="K13" s="3">
        <f>DATEDIF(TODAY(), J13, "d")</f>
        <v/>
      </c>
      <c r="L13" s="3">
        <f>IF(K13&lt;0,"Yes","No")</f>
        <v/>
      </c>
      <c r="M13" s="3" t="inlineStr">
        <is>
          <t>Medium</t>
        </is>
      </c>
      <c r="N13" s="3" t="n">
        <v>1</v>
      </c>
      <c r="O13" s="3" t="n">
        <v>4</v>
      </c>
      <c r="P13" s="3" t="n">
        <v>7</v>
      </c>
      <c r="Q13" s="3">
        <f>N13*O13*P13</f>
        <v/>
      </c>
      <c r="R13" s="3" t="inlineStr">
        <is>
          <t>Immediate containment + root cause correction</t>
        </is>
      </c>
      <c r="S13" s="3" t="inlineStr">
        <is>
          <t>Procedure update &amp; training refresh</t>
        </is>
      </c>
      <c r="T13" s="3" t="inlineStr"/>
      <c r="U13" s="3" t="inlineStr"/>
      <c r="V13" s="3" t="inlineStr"/>
      <c r="W13" s="4">
        <f>IF(ISNUMBER(W13),W13/100,0)</f>
        <v/>
      </c>
    </row>
    <row r="14">
      <c r="A14" s="3" t="inlineStr">
        <is>
          <t>CAPA-111</t>
        </is>
      </c>
      <c r="B14" s="3" t="inlineStr">
        <is>
          <t>Preventive</t>
        </is>
      </c>
      <c r="C14" s="3" t="inlineStr">
        <is>
          <t>2025-08-16</t>
        </is>
      </c>
      <c r="D14" s="3" t="inlineStr">
        <is>
          <t>Risk Assessment</t>
        </is>
      </c>
      <c r="E14" s="3" t="inlineStr">
        <is>
          <t>Area B</t>
        </is>
      </c>
      <c r="F14" s="3" t="inlineStr">
        <is>
          <t>Incorrect PPE usage</t>
        </is>
      </c>
      <c r="G14" s="3" t="inlineStr">
        <is>
          <t>http://example.com/5why/CAPA-111</t>
        </is>
      </c>
      <c r="H14" s="3" t="inlineStr">
        <is>
          <t>Sara</t>
        </is>
      </c>
      <c r="I14" s="3" t="inlineStr">
        <is>
          <t>Cancelled</t>
        </is>
      </c>
      <c r="J14" s="3" t="inlineStr">
        <is>
          <t>2025-08-26</t>
        </is>
      </c>
      <c r="K14" s="3">
        <f>DATEDIF(TODAY(), J14, "d")</f>
        <v/>
      </c>
      <c r="L14" s="3">
        <f>IF(K14&lt;0,"Yes","No")</f>
        <v/>
      </c>
      <c r="M14" s="3" t="inlineStr">
        <is>
          <t>Low</t>
        </is>
      </c>
      <c r="N14" s="3" t="n">
        <v>2</v>
      </c>
      <c r="O14" s="3" t="n">
        <v>5</v>
      </c>
      <c r="P14" s="3" t="n">
        <v>8</v>
      </c>
      <c r="Q14" s="3">
        <f>N14*O14*P14</f>
        <v/>
      </c>
      <c r="R14" s="3" t="inlineStr">
        <is>
          <t>Immediate containment + root cause correction</t>
        </is>
      </c>
      <c r="S14" s="3" t="inlineStr">
        <is>
          <t>Procedure update &amp; training refresh</t>
        </is>
      </c>
      <c r="T14" s="3" t="inlineStr"/>
      <c r="U14" s="3" t="inlineStr"/>
      <c r="V14" s="3" t="inlineStr"/>
      <c r="W14" s="4">
        <f>IF(ISNUMBER(W14),W14/100,0)</f>
        <v/>
      </c>
    </row>
  </sheetData>
  <mergeCells count="1">
    <mergeCell ref="A1:Y1"/>
  </mergeCells>
  <conditionalFormatting sqref="I3:I14">
    <cfRule type="cellIs" priority="1" operator="equal" dxfId="0">
      <formula>"Closed"</formula>
    </cfRule>
    <cfRule type="cellIs" priority="2" operator="equal" dxfId="1">
      <formula>"In Progress"</formula>
    </cfRule>
    <cfRule type="cellIs" priority="3" operator="equal" dxfId="2">
      <formula>"Open"</formula>
    </cfRule>
    <cfRule type="cellIs" priority="4" operator="equal" dxfId="3">
      <formula>"Implemented"</formula>
    </cfRule>
    <cfRule type="cellIs" priority="5" operator="equal" dxfId="4">
      <formula>"Verified"</formula>
    </cfRule>
    <cfRule type="cellIs" priority="6" operator="equal" dxfId="5">
      <formula>"Cancelled"</formula>
    </cfRule>
  </conditionalFormatting>
  <conditionalFormatting sqref="M3:M14">
    <cfRule type="cellIs" priority="7" operator="equal" dxfId="6">
      <formula>"High"</formula>
    </cfRule>
    <cfRule type="cellIs" priority="8" operator="equal" dxfId="7">
      <formula>"Medium"</formula>
    </cfRule>
    <cfRule type="cellIs" priority="9" operator="equal" dxfId="8">
      <formula>"Low"</formula>
    </cfRule>
  </conditionalFormatting>
  <conditionalFormatting sqref="L3:L14">
    <cfRule type="cellIs" priority="10" operator="equal" dxfId="9">
      <formula>"Yes"</formula>
    </cfRule>
  </conditionalFormatting>
  <conditionalFormatting sqref="K3:K14">
    <cfRule type="colorScale" priority="11">
      <colorScale>
        <cfvo type="num" val="-30"/>
        <cfvo type="num" val="0"/>
        <cfvo type="num" val="30"/>
        <color rgb="00F8696B"/>
        <color rgb="00FFD966"/>
        <color rgb="0063BE7B"/>
      </colorScale>
    </cfRule>
  </conditionalFormatting>
  <dataValidations count="5">
    <dataValidation sqref="B3:B14" showErrorMessage="1" showDropDown="1" showInputMessage="1" allowBlank="1" type="list">
      <formula1>=Lists!$C$2:$C$4</formula1>
    </dataValidation>
    <dataValidation sqref="I3:I14" showErrorMessage="1" showDropDown="1" showInputMessage="1" allowBlank="1" type="list">
      <formula1>=Lists!$A$2:$A$7</formula1>
    </dataValidation>
    <dataValidation sqref="M3:M14" showErrorMessage="1" showDropDown="1" showInputMessage="1" allowBlank="1" type="list">
      <formula1>=Lists!$B$2:$B$4</formula1>
    </dataValidation>
    <dataValidation sqref="D3:D14" showErrorMessage="1" showDropDown="1" showInputMessage="1" allowBlank="1" type="list">
      <formula1>=Lists!$E$2:$E$7</formula1>
    </dataValidation>
    <dataValidation sqref="U3:U14" showErrorMessage="1" showDropDown="1" showInputMessage="1" allowBlank="1" type="list">
      <formula1>=Lists!$D$2:$D$5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sheetData>
    <row r="1">
      <c r="A1" t="inlineStr">
        <is>
          <t>Status</t>
        </is>
      </c>
      <c r="B1" t="inlineStr">
        <is>
          <t>Priority</t>
        </is>
      </c>
      <c r="C1" t="inlineStr">
        <is>
          <t>Type</t>
        </is>
      </c>
      <c r="D1" t="inlineStr">
        <is>
          <t>Effectiveness</t>
        </is>
      </c>
      <c r="E1" t="inlineStr">
        <is>
          <t>Source</t>
        </is>
      </c>
    </row>
    <row r="2">
      <c r="A2" t="inlineStr">
        <is>
          <t>Open</t>
        </is>
      </c>
      <c r="B2" t="inlineStr">
        <is>
          <t>High</t>
        </is>
      </c>
      <c r="C2" t="inlineStr">
        <is>
          <t>Corrective</t>
        </is>
      </c>
      <c r="D2" t="inlineStr">
        <is>
          <t>Effective</t>
        </is>
      </c>
      <c r="E2" t="inlineStr">
        <is>
          <t>Audit</t>
        </is>
      </c>
    </row>
    <row r="3">
      <c r="A3" t="inlineStr">
        <is>
          <t>In Progress</t>
        </is>
      </c>
      <c r="B3" t="inlineStr">
        <is>
          <t>Medium</t>
        </is>
      </c>
      <c r="C3" t="inlineStr">
        <is>
          <t>Preventive</t>
        </is>
      </c>
      <c r="D3" t="inlineStr">
        <is>
          <t>Partially Effective</t>
        </is>
      </c>
      <c r="E3" t="inlineStr">
        <is>
          <t>Customer Complaint</t>
        </is>
      </c>
    </row>
    <row r="4">
      <c r="A4" t="inlineStr">
        <is>
          <t>Implemented</t>
        </is>
      </c>
      <c r="B4" t="inlineStr">
        <is>
          <t>Low</t>
        </is>
      </c>
      <c r="D4" t="inlineStr">
        <is>
          <t>Not Effective</t>
        </is>
      </c>
      <c r="E4" t="inlineStr">
        <is>
          <t>Nonconformity</t>
        </is>
      </c>
    </row>
    <row r="5">
      <c r="A5" t="inlineStr">
        <is>
          <t>Verified</t>
        </is>
      </c>
      <c r="D5" t="inlineStr">
        <is>
          <t>Pending</t>
        </is>
      </c>
      <c r="E5" t="inlineStr">
        <is>
          <t>Incident</t>
        </is>
      </c>
    </row>
    <row r="6">
      <c r="A6" t="inlineStr">
        <is>
          <t>Closed</t>
        </is>
      </c>
      <c r="E6" t="inlineStr">
        <is>
          <t>KPI Deviation</t>
        </is>
      </c>
    </row>
    <row r="7">
      <c r="A7" t="inlineStr">
        <is>
          <t>Cancelled</t>
        </is>
      </c>
      <c r="E7" t="inlineStr">
        <is>
          <t>Risk Assessment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selection activeCell="A1" sqref="A1"/>
    </sheetView>
  </sheetViews>
  <sheetFormatPr baseColWidth="8" defaultRowHeight="15"/>
  <sheetData>
    <row r="1"/>
    <row r="2"/>
    <row r="3">
      <c r="G3" s="6" t="inlineStr">
        <is>
          <t>Retard par Responsable</t>
        </is>
      </c>
      <c r="H3" s="7" t="inlineStr">
        <is>
          <t>Nombre</t>
        </is>
      </c>
      <c r="J3" s="6" t="inlineStr">
        <is>
          <t>Taux d'Achèvement</t>
        </is>
      </c>
      <c r="K3" s="7" t="inlineStr">
        <is>
          <t>Nombre</t>
        </is>
      </c>
    </row>
    <row r="4">
      <c r="G4" t="inlineStr">
        <is>
          <t>Responsable</t>
        </is>
      </c>
      <c r="H4" t="inlineStr">
        <is>
          <t>Nombre en Retard</t>
        </is>
      </c>
      <c r="J4" t="inlineStr">
        <is>
          <t>Clôturées</t>
        </is>
      </c>
      <c r="K4" t="inlineStr">
        <is>
          <t>Non Clôturées</t>
        </is>
      </c>
    </row>
    <row r="5">
      <c r="G5" t="inlineStr">
        <is>
          <t>Ahmed</t>
        </is>
      </c>
      <c r="H5">
        <f>COUNTIFS(CAPALog[Owner],G5, CAPALog[Overdue?],"Yes")</f>
        <v/>
      </c>
      <c r="J5">
        <f>COUNTIF(CAPALog[Status],"Closed")</f>
        <v/>
      </c>
      <c r="K5">
        <f>COUNTIF(CAPALog[Status],"&lt;&gt;Closed")</f>
        <v/>
      </c>
    </row>
    <row r="6">
      <c r="G6" t="inlineStr">
        <is>
          <t>Fatima</t>
        </is>
      </c>
      <c r="H6">
        <f>COUNTIFS(CAPALog[Owner],G6, CAPALog[Overdue?],"Yes")</f>
        <v/>
      </c>
      <c r="J6" t="inlineStr">
        <is>
          <t>Nonconformity</t>
        </is>
      </c>
      <c r="K6">
        <f>COUNTIF(CAPALog[Source],"Nonconformity")</f>
        <v/>
      </c>
    </row>
    <row r="7">
      <c r="G7" t="inlineStr">
        <is>
          <t>Youssef</t>
        </is>
      </c>
      <c r="H7">
        <f>COUNTIFS(CAPALog[Owner],G7, CAPALog[Overdue?],"Yes")</f>
        <v/>
      </c>
      <c r="J7" t="inlineStr">
        <is>
          <t>Risk Assessment</t>
        </is>
      </c>
      <c r="K7">
        <f>COUNTIF(CAPALog[Source],"Risk Assessment")</f>
        <v/>
      </c>
    </row>
    <row r="8">
      <c r="G8" t="inlineStr">
        <is>
          <t>Sofia</t>
        </is>
      </c>
      <c r="H8">
        <f>COUNTIFS(CAPALog[Owner],G8, CAPALog[Overdue?],"Yes")</f>
        <v/>
      </c>
      <c r="J8" t="inlineStr">
        <is>
          <t>Audit</t>
        </is>
      </c>
      <c r="K8">
        <f>COUNTIF(CAPALog[Source],"Audit")</f>
        <v/>
      </c>
    </row>
    <row r="9">
      <c r="G9" t="inlineStr">
        <is>
          <t>Khalid</t>
        </is>
      </c>
      <c r="H9">
        <f>COUNTIFS(CAPALog[Owner],G9, CAPALog[Overdue?],"Yes")</f>
        <v/>
      </c>
      <c r="J9" t="inlineStr">
        <is>
          <t>Incident</t>
        </is>
      </c>
      <c r="K9">
        <f>COUNTIF(CAPALog[Source],"Incident")</f>
        <v/>
      </c>
    </row>
    <row r="10">
      <c r="G10" t="inlineStr">
        <is>
          <t>Omar</t>
        </is>
      </c>
      <c r="H10">
        <f>COUNTIFS(CAPALog[Owner],G10, CAPALog[Overdue?],"Yes")</f>
        <v/>
      </c>
    </row>
    <row r="11">
      <c r="G11" t="inlineStr">
        <is>
          <t>Nadia</t>
        </is>
      </c>
      <c r="H11">
        <f>COUNTIFS(CAPALog[Owner],G11, CAPALog[Overdue?],"Yes")</f>
        <v/>
      </c>
    </row>
    <row r="12">
      <c r="A12" s="6" t="inlineStr">
        <is>
          <t>Répartition par Statut</t>
        </is>
      </c>
      <c r="B12" s="7" t="inlineStr">
        <is>
          <t>Nombre</t>
        </is>
      </c>
      <c r="D12" s="6" t="inlineStr">
        <is>
          <t>Répartition par Priorité</t>
        </is>
      </c>
      <c r="E12" s="7" t="inlineStr">
        <is>
          <t>Nombre</t>
        </is>
      </c>
      <c r="G12" t="inlineStr">
        <is>
          <t>Hicham</t>
        </is>
      </c>
      <c r="H12">
        <f>COUNTIFS(CAPALog[Owner],G12, CAPALog[Overdue?],"Yes")</f>
        <v/>
      </c>
    </row>
    <row r="13">
      <c r="A13" t="inlineStr">
        <is>
          <t>Open</t>
        </is>
      </c>
      <c r="B13">
        <f>COUNTIF(CAPALog[Status],A13)</f>
        <v/>
      </c>
      <c r="D13" t="inlineStr">
        <is>
          <t>High</t>
        </is>
      </c>
      <c r="E13">
        <f>COUNTIF(CAPALog[Priority],D13)</f>
        <v/>
      </c>
      <c r="G13" t="inlineStr">
        <is>
          <t>Leila</t>
        </is>
      </c>
      <c r="H13">
        <f>COUNTIFS(CAPALog[Owner],G13, CAPALog[Overdue?],"Yes")</f>
        <v/>
      </c>
    </row>
    <row r="14">
      <c r="A14" t="inlineStr">
        <is>
          <t>In Progress</t>
        </is>
      </c>
      <c r="B14">
        <f>COUNTIF(CAPALog[Status],A14)</f>
        <v/>
      </c>
      <c r="D14" t="inlineStr">
        <is>
          <t>Medium</t>
        </is>
      </c>
      <c r="E14">
        <f>COUNTIF(CAPALog[Priority],D14)</f>
        <v/>
      </c>
      <c r="G14" t="inlineStr">
        <is>
          <t>Amine</t>
        </is>
      </c>
      <c r="H14">
        <f>COUNTIFS(CAPALog[Owner],G14, CAPALog[Overdue?],"Yes")</f>
        <v/>
      </c>
    </row>
    <row r="15">
      <c r="A15" t="inlineStr">
        <is>
          <t>Implemented</t>
        </is>
      </c>
      <c r="B15">
        <f>COUNTIF(CAPALog[Status],A15)</f>
        <v/>
      </c>
      <c r="D15" t="inlineStr">
        <is>
          <t>Low</t>
        </is>
      </c>
      <c r="E15">
        <f>COUNTIF(CAPALog[Priority],D15)</f>
        <v/>
      </c>
      <c r="G15" t="inlineStr">
        <is>
          <t>Rachid</t>
        </is>
      </c>
      <c r="H15">
        <f>COUNTIFS(CAPALog[Owner],G15, CAPALog[Overdue?],"Yes")</f>
        <v/>
      </c>
    </row>
    <row r="16">
      <c r="A16" t="inlineStr">
        <is>
          <t>Verified</t>
        </is>
      </c>
      <c r="B16">
        <f>COUNTIF(CAPALog[Status],A16)</f>
        <v/>
      </c>
      <c r="G16" t="inlineStr">
        <is>
          <t>Sara</t>
        </is>
      </c>
      <c r="H16">
        <f>COUNTIFS(CAPALog[Owner],G16, CAPALog[Overdue?],"Yes")</f>
        <v/>
      </c>
      <c r="J16" s="6" t="inlineStr">
        <is>
          <t>Échéances Prochaines</t>
        </is>
      </c>
      <c r="K16" s="7" t="inlineStr">
        <is>
          <t>Count (not Closed)</t>
        </is>
      </c>
    </row>
    <row r="17">
      <c r="A17" t="inlineStr">
        <is>
          <t>Clôturées</t>
        </is>
      </c>
      <c r="B17">
        <f>COUNTIF(CAPALog[Status],A17)</f>
        <v/>
      </c>
      <c r="J17" t="inlineStr">
        <is>
          <t>Échéance ≤ 7 jours</t>
        </is>
      </c>
      <c r="K17">
        <f>COUNTIFS(CAPALog[Due Date],"&gt;="&amp;TODAY(), CAPALog[Due Date],"&lt;="&amp;TODAY()+7, CAPALog[Status],"&lt;&gt;Closed")</f>
        <v/>
      </c>
    </row>
    <row r="18">
      <c r="A18" t="inlineStr">
        <is>
          <t>Cancelled</t>
        </is>
      </c>
      <c r="B18">
        <f>COUNTIF(CAPALog[Status],A18)</f>
        <v/>
      </c>
      <c r="J18" t="inlineStr">
        <is>
          <t>Échéance ≤ 14 jours</t>
        </is>
      </c>
      <c r="K18">
        <f>COUNTIFS(CAPALog[Due Date],"&gt;="&amp;TODAY(), CAPALog[Due Date],"&lt;="&amp;TODAY()+14, CAPALog[Status],"&lt;&gt;Closed")</f>
        <v/>
      </c>
    </row>
    <row r="19">
      <c r="A19" t="inlineStr">
        <is>
          <t>Calibration schedule overdue</t>
        </is>
      </c>
      <c r="B19">
        <f>INDEX(CAPALog[Due Date], 6)</f>
        <v/>
      </c>
      <c r="J19" t="inlineStr">
        <is>
          <t>Échéance ≤ 30 jours</t>
        </is>
      </c>
      <c r="K19">
        <f>COUNTIFS(CAPALog[Due Date],"&gt;="&amp;TODAY(), CAPALog[Due Date],"&lt;="&amp;TODAY()+30, CAPALog[Status],"&lt;&gt;Closed")</f>
        <v/>
      </c>
    </row>
    <row r="20">
      <c r="A20" t="inlineStr">
        <is>
          <t>Incorrect labeling on box C</t>
        </is>
      </c>
      <c r="B20">
        <f>INDEX(CAPALog[Due Date], 7)</f>
        <v/>
      </c>
    </row>
    <row r="21">
      <c r="A21" t="inlineStr">
        <is>
          <t>Alarm not triggered in test</t>
        </is>
      </c>
      <c r="B21">
        <f>INDEX(CAPALog[Due Date], 8)</f>
        <v/>
      </c>
    </row>
    <row r="22">
      <c r="A22" t="inlineStr">
        <is>
          <t>Procedure not updated</t>
        </is>
      </c>
      <c r="B22">
        <f>INDEX(CAPALog[Due Date], 9)</f>
        <v/>
      </c>
    </row>
    <row r="23">
      <c r="A23" t="inlineStr">
        <is>
          <t>High scrap rate on press D</t>
        </is>
      </c>
      <c r="B23">
        <f>INDEX(CAPALog[Due Date], 10)</f>
        <v/>
      </c>
    </row>
    <row r="24">
      <c r="A24" t="inlineStr">
        <is>
          <t>Supplier defect recurrence</t>
        </is>
      </c>
      <c r="B24">
        <f>INDEX(CAPALog[Due Date], 11)</f>
        <v/>
      </c>
    </row>
    <row r="25">
      <c r="A25" t="inlineStr">
        <is>
          <t>Incorrect PPE usage</t>
        </is>
      </c>
      <c r="B25">
        <f>INDEX(CAPALog[Due Date], 12)</f>
        <v/>
      </c>
    </row>
  </sheetData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2025-08-12T00:42:06Z</dcterms:created>
  <dcterms:modified xmlns:dcterms="http://purl.org/dc/terms/" xmlns:xsi="http://www.w3.org/2001/XMLSchema-instance" xsi:type="dcterms:W3CDTF">2025-08-12T00:42:06Z</dcterms:modified>
</cp:coreProperties>
</file>