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r_de_Soutenement" sheetId="1" state="visible" r:id="rId1"/>
    <sheet xmlns:r="http://schemas.openxmlformats.org/officeDocument/2006/relationships" name="Schéma" sheetId="2" state="visible" r:id="rId2"/>
    <sheet xmlns:r="http://schemas.openxmlformats.org/officeDocument/2006/relationships" name="Synthèse_Stabilité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</font>
    <font>
      <b val="1"/>
      <sz val="12"/>
    </font>
  </fonts>
  <fills count="8">
    <fill>
      <patternFill/>
    </fill>
    <fill>
      <patternFill patternType="gray125"/>
    </fill>
    <fill>
      <patternFill patternType="solid">
        <fgColor rgb="00DCE6F1"/>
        <bgColor rgb="00DCE6F1"/>
      </patternFill>
    </fill>
    <fill>
      <patternFill patternType="solid">
        <fgColor rgb="00FCE4D6"/>
        <bgColor rgb="00FCE4D6"/>
      </patternFill>
    </fill>
    <fill>
      <patternFill patternType="solid">
        <fgColor rgb="00FFF2CC"/>
        <bgColor rgb="00FFF2CC"/>
      </patternFill>
    </fill>
    <fill>
      <patternFill patternType="solid">
        <fgColor rgb="00F4CCCC"/>
        <bgColor rgb="00F4CCCC"/>
      </patternFill>
    </fill>
    <fill>
      <patternFill patternType="solid">
        <fgColor rgb="00E2EFDA"/>
        <bgColor rgb="00E2EFDA"/>
      </patternFill>
    </fill>
    <fill>
      <patternFill patternType="solid">
        <fgColor rgb="00F9CB9C"/>
        <bgColor rgb="00F9CB9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0" applyAlignment="1" pivotButton="0" quotePrefix="0" xfId="0">
      <alignment horizontal="left"/>
    </xf>
    <xf numFmtId="0" fontId="0" fillId="2" borderId="0" pivotButton="0" quotePrefix="0" xfId="0"/>
    <xf numFmtId="0" fontId="3" fillId="0" borderId="0" pivotButton="0" quotePrefix="0" xfId="0"/>
    <xf numFmtId="0" fontId="2" fillId="3" borderId="0" pivotButton="0" quotePrefix="0" xfId="0"/>
    <xf numFmtId="0" fontId="0" fillId="4" borderId="0" pivotButton="0" quotePrefix="0" xfId="0"/>
    <xf numFmtId="0" fontId="2" fillId="5" borderId="0" pivotButton="0" quotePrefix="0" xfId="0"/>
    <xf numFmtId="0" fontId="0" fillId="6" borderId="0" pivotButton="0" quotePrefix="0" xfId="0"/>
    <xf numFmtId="0" fontId="2" fillId="0" borderId="0" pivotButton="0" quotePrefix="0" xfId="0"/>
    <xf numFmtId="0" fontId="0" fillId="7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drawing1.xml><?xml version="1.0" encoding="utf-8"?>
<wsDr xmlns="http://schemas.openxmlformats.org/drawingml/2006/spreadsheetDrawing">
  <oneCellAnchor>
    <from>
      <col>1</col>
      <colOff>0</colOff>
      <row>1</row>
      <rowOff>0</rowOff>
    </from>
    <ext cx="3810000" cy="238125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🧱 Calcul automatisé d’un mur de soutènement</t>
        </is>
      </c>
    </row>
    <row r="3" ht="20" customHeight="1">
      <c r="A3" s="2" t="inlineStr">
        <is>
          <t>Hauteur du mur (H)</t>
        </is>
      </c>
      <c r="B3" s="3" t="n">
        <v>3</v>
      </c>
      <c r="C3" s="3" t="inlineStr">
        <is>
          <t>m</t>
        </is>
      </c>
      <c r="D3" s="3" t="inlineStr">
        <is>
          <t>Hauteur totale du mur</t>
        </is>
      </c>
    </row>
    <row r="4" ht="20" customHeight="1">
      <c r="A4" s="2" t="inlineStr">
        <is>
          <t>Pente arrière (α)</t>
        </is>
      </c>
      <c r="B4" s="3" t="n">
        <v>0</v>
      </c>
      <c r="C4" s="3" t="inlineStr">
        <is>
          <t>°</t>
        </is>
      </c>
      <c r="D4" s="3" t="inlineStr">
        <is>
          <t>Angle du talus en arrière</t>
        </is>
      </c>
    </row>
    <row r="5" ht="20" customHeight="1">
      <c r="A5" s="2" t="inlineStr">
        <is>
          <t>Poids volumique du sol (γ)</t>
        </is>
      </c>
      <c r="B5" s="3" t="n">
        <v>18</v>
      </c>
      <c r="C5" s="3" t="inlineStr">
        <is>
          <t>kN/m³</t>
        </is>
      </c>
      <c r="D5" s="3" t="inlineStr">
        <is>
          <t>Valeur typique entre 17-20</t>
        </is>
      </c>
    </row>
    <row r="6" ht="20" customHeight="1">
      <c r="A6" s="2" t="inlineStr">
        <is>
          <t>Angle de frottement interne (φ)</t>
        </is>
      </c>
      <c r="B6" s="3" t="n">
        <v>30</v>
      </c>
      <c r="C6" s="3" t="inlineStr">
        <is>
          <t>°</t>
        </is>
      </c>
      <c r="D6" s="3" t="inlineStr">
        <is>
          <t>Entre 25° et 35° selon le sol</t>
        </is>
      </c>
    </row>
    <row r="7" ht="20" customHeight="1">
      <c r="A7" s="2" t="inlineStr">
        <is>
          <t>Coefficient de poussée (Ka)</t>
        </is>
      </c>
      <c r="B7" s="3">
        <f>((1-SIN(RADIANS(B6)))^2)/(1+SIN(RADIANS(B6)))</f>
        <v/>
      </c>
      <c r="C7" s="3" t="inlineStr"/>
      <c r="D7" s="3" t="inlineStr"/>
    </row>
    <row r="8" ht="20" customHeight="1">
      <c r="A8" s="2" t="inlineStr">
        <is>
          <t>Poussée active (Pa)</t>
        </is>
      </c>
      <c r="B8" s="3">
        <f>0.5*B5*B3^2*B7</f>
        <v/>
      </c>
      <c r="C8" s="3" t="inlineStr">
        <is>
          <t>kN/m</t>
        </is>
      </c>
      <c r="D8" s="3" t="inlineStr"/>
    </row>
    <row r="12">
      <c r="A12" s="4" t="inlineStr">
        <is>
          <t>📊 Synthèse des efforts</t>
        </is>
      </c>
    </row>
    <row r="14">
      <c r="A14" s="5" t="inlineStr">
        <is>
          <t>Effort total horizontal (Pa)</t>
        </is>
      </c>
      <c r="B14">
        <f>B8</f>
        <v/>
      </c>
      <c r="C14" t="inlineStr">
        <is>
          <t>kN/m</t>
        </is>
      </c>
    </row>
    <row r="15">
      <c r="A15" s="5" t="inlineStr">
        <is>
          <t>Moment à la base (Pa·H/3)</t>
        </is>
      </c>
      <c r="B15">
        <f>B36*B3/3</f>
        <v/>
      </c>
      <c r="C15" t="inlineStr">
        <is>
          <t>kN·m/m</t>
        </is>
      </c>
    </row>
    <row r="17">
      <c r="A17" s="4" t="inlineStr">
        <is>
          <t>🧮 Vérification stabilité (glissement / renversement)</t>
        </is>
      </c>
    </row>
    <row r="19">
      <c r="A19" t="inlineStr">
        <is>
          <t>Force de frottement (Ff = μ·Poids)</t>
        </is>
      </c>
      <c r="B19">
        <f>0.5*B3*1.5*25</f>
        <v/>
      </c>
      <c r="C19" t="inlineStr">
        <is>
          <t>kN/m</t>
        </is>
      </c>
    </row>
    <row r="20">
      <c r="A20" t="inlineStr">
        <is>
          <t>Vérification glissement : Ff &gt; Pa ?</t>
        </is>
      </c>
      <c r="B20" s="6">
        <f>IF(B19&gt;B36,"OK","DÉFAUT")</f>
        <v/>
      </c>
    </row>
    <row r="22">
      <c r="A22" t="inlineStr">
        <is>
          <t>Moment stabilisateur (Poids·b/2)</t>
        </is>
      </c>
      <c r="B22">
        <f>B19*1.5/2</f>
        <v/>
      </c>
      <c r="C22" t="inlineStr">
        <is>
          <t>kN·m/m</t>
        </is>
      </c>
    </row>
    <row r="23">
      <c r="A23" t="inlineStr">
        <is>
          <t>Vérification renversement : Ms &gt; Mbase ?</t>
        </is>
      </c>
      <c r="B23" s="6">
        <f>IF(B22&gt;B15,"OK","DÉFAUT")</f>
        <v/>
      </c>
    </row>
    <row r="25">
      <c r="A25" t="inlineStr">
        <is>
          <t>📐 Semelle minimum suggérée (b)</t>
        </is>
      </c>
      <c r="B25">
        <f>MAX(1.5,B15*2/B19)</f>
        <v/>
      </c>
      <c r="C25" t="inlineStr">
        <is>
          <t>m</t>
        </is>
      </c>
    </row>
    <row r="27">
      <c r="A27" s="4" t="inlineStr">
        <is>
          <t>💧 Module surcharge / nappe phréatique</t>
        </is>
      </c>
    </row>
    <row r="29">
      <c r="A29" t="inlineStr">
        <is>
          <t>Surcharge uniforme (q)</t>
        </is>
      </c>
      <c r="B29" t="n">
        <v>10</v>
      </c>
      <c r="C29" t="inlineStr">
        <is>
          <t>kN/m²</t>
        </is>
      </c>
    </row>
    <row r="30">
      <c r="A30" t="inlineStr">
        <is>
          <t>Poussée due à surcharge (Pq = q·Ka·H)</t>
        </is>
      </c>
      <c r="B30">
        <f>B28*B7*B3</f>
        <v/>
      </c>
      <c r="C30" t="inlineStr">
        <is>
          <t>kN/m</t>
        </is>
      </c>
    </row>
    <row r="32">
      <c r="A32" t="inlineStr">
        <is>
          <t>Niveau nappe (hauteur immergée)</t>
        </is>
      </c>
      <c r="B32" t="n">
        <v>1.5</v>
      </c>
      <c r="C32" t="inlineStr">
        <is>
          <t>m</t>
        </is>
      </c>
    </row>
    <row r="33">
      <c r="A33" t="inlineStr">
        <is>
          <t>Poussée de l’eau (Pw = 0.5·γeau·h²)</t>
        </is>
      </c>
      <c r="B33">
        <f>0.5*10*B30^2</f>
        <v/>
      </c>
      <c r="C33" t="inlineStr">
        <is>
          <t>kN/m</t>
        </is>
      </c>
    </row>
    <row r="36">
      <c r="A36" s="7" t="inlineStr">
        <is>
          <t>Effort total horizontal cumulé</t>
        </is>
      </c>
      <c r="B36">
        <f>B8 + B29 + B31</f>
        <v/>
      </c>
      <c r="C36" t="inlineStr">
        <is>
          <t>kN/m</t>
        </is>
      </c>
    </row>
    <row r="38">
      <c r="A38" s="4" t="inlineStr">
        <is>
          <t>🧩 Modules supplémentaires</t>
        </is>
      </c>
    </row>
    <row r="40">
      <c r="A40" s="8" t="inlineStr">
        <is>
          <t>Charge ponctuelle (Q ponctuelle)</t>
        </is>
      </c>
      <c r="B40" s="8" t="n">
        <v>25</v>
      </c>
      <c r="C40" s="8" t="inlineStr">
        <is>
          <t>kN</t>
        </is>
      </c>
    </row>
    <row r="41">
      <c r="A41" s="8" t="inlineStr">
        <is>
          <t>Poussée ponctuelle équivalente</t>
        </is>
      </c>
      <c r="B41" s="8">
        <f>B40/2</f>
        <v/>
      </c>
      <c r="C41" s="8" t="inlineStr">
        <is>
          <t>kN/m</t>
        </is>
      </c>
    </row>
    <row r="42">
      <c r="A42" s="8" t="n"/>
      <c r="B42" s="8" t="n"/>
      <c r="C42" s="8" t="n"/>
    </row>
    <row r="43">
      <c r="A43" s="8" t="inlineStr">
        <is>
          <t>Vérification poinçonnement (approx.)</t>
        </is>
      </c>
      <c r="B43" s="8">
        <f>IF(B19&lt;300,"OK","RISQUE")</f>
        <v/>
      </c>
      <c r="C43" s="8" t="inlineStr">
        <is>
          <t>kN/m</t>
        </is>
      </c>
    </row>
    <row r="44">
      <c r="A44" s="8" t="n"/>
      <c r="B44" s="8" t="n"/>
      <c r="C44" s="8" t="n"/>
    </row>
    <row r="45">
      <c r="A45" s="8" t="inlineStr">
        <is>
          <t>Coefficient de sécurité global (glissement)</t>
        </is>
      </c>
      <c r="B45" s="8">
        <f>B19/B36</f>
        <v/>
      </c>
      <c r="C45" s="8" t="inlineStr"/>
    </row>
    <row r="46">
      <c r="A46" s="8" t="inlineStr">
        <is>
          <t>CS requis (min 1.5)</t>
        </is>
      </c>
      <c r="B46" s="8">
        <f>IF(B45&gt;=1.5,"OK","INSUFFISANT")</f>
        <v/>
      </c>
      <c r="C46" s="8" t="n"/>
    </row>
  </sheetData>
  <mergeCells count="1">
    <mergeCell ref="A1:E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📊 Synthèse Automatique – Stabilité du mur</t>
        </is>
      </c>
    </row>
    <row r="3">
      <c r="A3" s="9" t="inlineStr">
        <is>
          <t>Vérification Glissement</t>
        </is>
      </c>
      <c r="B3" s="10">
        <f>Mur_de_Soutenement!B20</f>
        <v/>
      </c>
    </row>
    <row r="4">
      <c r="A4" s="9" t="inlineStr">
        <is>
          <t>Vérification Renversement</t>
        </is>
      </c>
      <c r="B4" s="10">
        <f>Mur_de_Soutenement!B23</f>
        <v/>
      </c>
    </row>
    <row r="5">
      <c r="A5" s="9" t="inlineStr">
        <is>
          <t>Vérification Poinçonnement</t>
        </is>
      </c>
      <c r="B5" s="10">
        <f>Mur_de_Soutenement!B43</f>
        <v/>
      </c>
    </row>
    <row r="6">
      <c r="A6" s="9" t="inlineStr">
        <is>
          <t>Coefficient de sécurité global</t>
        </is>
      </c>
      <c r="B6" s="10">
        <f>Mur_de_Soutenement!B45</f>
        <v/>
      </c>
    </row>
    <row r="7">
      <c r="A7" s="9" t="inlineStr">
        <is>
          <t>État du CS requis</t>
        </is>
      </c>
      <c r="B7" s="10">
        <f>Mur_de_Soutenement!B46</f>
        <v/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2025-06-25T18:20:36Z</dcterms:created>
  <dcterms:modified xmlns:dcterms="http://purl.org/dc/terms/" xmlns:xsi="http://www.w3.org/2001/XMLSchema-instance" xsi:type="dcterms:W3CDTF">2025-06-25T18:20:36Z</dcterms:modified>
</cp:coreProperties>
</file>