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f21a9d9e3b493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ramètres" sheetId="1" r:id="R27fe88deff154e9a"/>
    <x:sheet xmlns:r="http://schemas.openxmlformats.org/officeDocument/2006/relationships" name="Ventes" sheetId="2" r:id="R9379af225ca54df7"/>
    <x:sheet xmlns:r="http://schemas.openxmlformats.org/officeDocument/2006/relationships" name="Charges" sheetId="3" r:id="R6c867299cdea4c8e"/>
    <x:sheet xmlns:r="http://schemas.openxmlformats.org/officeDocument/2006/relationships" name="Trésorerie" sheetId="4" r:id="R77c9e5680914473c"/>
    <x:sheet xmlns:r="http://schemas.openxmlformats.org/officeDocument/2006/relationships" name="Clients" sheetId="5" r:id="R1e5ddec038c24dfd"/>
    <x:sheet xmlns:r="http://schemas.openxmlformats.org/officeDocument/2006/relationships" name="Stocks" sheetId="6" r:id="R98549445496a4675"/>
    <x:sheet xmlns:r="http://schemas.openxmlformats.org/officeDocument/2006/relationships" name="RH" sheetId="7" r:id="R7d5857b772614500"/>
    <x:sheet xmlns:r="http://schemas.openxmlformats.org/officeDocument/2006/relationships" name="Tableau de bord" sheetId="8" r:id="R7ae91d514a8d4902"/>
    <x:sheet xmlns:r="http://schemas.openxmlformats.org/officeDocument/2006/relationships" name="Saisie unique" sheetId="9" r:id="Rf5313489e5e144f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 &quot;€&quot;"/>
    <x:numFmt numFmtId="201" formatCode="0.0%"/>
    <x:numFmt numFmtId="202" formatCode="0.0"/>
    <x:numFmt numFmtId="203" formatCode="0"/>
  </x:numFmts>
  <x:fonts count="16">
    <x:font>
      <x:sz val="11"/>
      <x:name val="Carlito"/>
    </x:font>
    <x:font>
      <x:b/>
      <x:sz val="22"/>
      <x:color rgb="FFFFFFFF"/>
      <x:name val="Carlito"/>
    </x:font>
    <x:font>
      <x:b/>
      <x:sz val="11"/>
      <x:color rgb="FFFFFFFF"/>
      <x:name val="Carlito"/>
    </x:font>
    <x:font>
      <x:sz val="11"/>
      <x:color rgb="FF243447"/>
      <x:name val="Carlito"/>
    </x:font>
    <x:font>
      <x:b/>
      <x:sz val="12"/>
      <x:color rgb="FFFFFFFF"/>
      <x:name val="Carlito"/>
    </x:font>
    <x:font>
      <x:b/>
      <x:sz val="24"/>
      <x:color rgb="FFFFFFFF"/>
      <x:name val="Carlito"/>
    </x:font>
    <x:font>
      <x:i/>
      <x:sz val="11"/>
      <x:color rgb="FF243447"/>
      <x:name val="Carlito"/>
    </x:font>
    <x:font>
      <x:b/>
      <x:sz val="19"/>
      <x:color rgb="FFFFFFFF"/>
      <x:name val="Carlito"/>
    </x:font>
    <x:font>
      <x:b/>
      <x:sz val="15"/>
      <x:color rgb="FF243447"/>
      <x:name val="Carlito"/>
    </x:font>
    <x:font>
      <x:b/>
      <x:sz val="9"/>
      <x:color rgb="FF243447"/>
      <x:name val="Carlito"/>
    </x:font>
    <x:font>
      <x:b/>
      <x:sz val="11"/>
      <x:color rgb="FF243447"/>
      <x:name val="Carlito"/>
    </x:font>
    <x:font>
      <x:sz val="7"/>
      <x:color rgb="FFF6F8FB"/>
      <x:name val="Carlito"/>
    </x:font>
    <x:font>
      <x:i/>
      <x:sz val="10"/>
      <x:color rgb="FF243447"/>
      <x:name val="Carlito"/>
    </x:font>
    <x:font>
      <x:b/>
      <x:sz val="9"/>
      <x:color rgb="FFFFFFFF"/>
      <x:name val="Carlito"/>
    </x:font>
    <x:font>
      <x:sz val="9"/>
      <x:color rgb="FF243447"/>
      <x:name val="Carlito"/>
    </x:font>
    <x:font>
      <x:b/>
      <x:sz val="10"/>
      <x:color rgb="FF243447"/>
      <x:name val="Carlito"/>
    </x:font>
  </x:fonts>
  <x:fills count="22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FFFFFF"/>
      </x:patternFill>
    </x:fill>
    <x:fill>
      <x:patternFill patternType="solid">
        <x:fgColor rgb="FFEAF2FF"/>
      </x:patternFill>
    </x:fill>
    <x:fill>
      <x:patternFill patternType="solid">
        <x:fgColor rgb="FF14B8A6"/>
      </x:patternFill>
    </x:fill>
    <x:fill>
      <x:patternFill patternType="solid">
        <x:fgColor rgb="FFF6F8FB"/>
      </x:patternFill>
    </x:fill>
    <x:fill>
      <x:patternFill patternType="solid">
        <x:fgColor rgb="FF2F80ED"/>
      </x:patternFill>
    </x:fill>
    <x:fill>
      <x:patternFill patternType="solid">
        <x:fgColor rgb="FF27AE60"/>
      </x:patternFill>
    </x:fill>
    <x:fill>
      <x:patternFill patternType="solid">
        <x:fgColor rgb="FF9B51E0"/>
      </x:patternFill>
    </x:fill>
    <x:fill>
      <x:patternFill patternType="solid">
        <x:fgColor rgb="FFF2994A"/>
      </x:patternFill>
    </x:fill>
    <x:fill>
      <x:patternFill patternType="solid">
        <x:fgColor rgb="FFEAF8F0"/>
      </x:patternFill>
    </x:fill>
    <x:fill>
      <x:patternFill patternType="solid">
        <x:fgColor rgb="FFF4ECFB"/>
      </x:patternFill>
    </x:fill>
    <x:fill>
      <x:patternFill patternType="solid">
        <x:fgColor rgb="FFFFF4E8"/>
      </x:patternFill>
    </x:fill>
    <x:fill>
      <x:patternFill patternType="solid">
        <x:fgColor rgb="FFFFF9DB"/>
      </x:patternFill>
    </x:fill>
    <x:fill>
      <x:patternFill patternType="solid">
        <x:fgColor rgb="FFFDECEC"/>
      </x:patternFill>
    </x:fill>
    <x:fill>
      <x:patternFill patternType="solid">
        <x:fgColor rgb="FFEB5757"/>
      </x:patternFill>
    </x:fill>
    <x:fill>
      <x:patternFill patternType="solid">
        <x:fgColor rgb="FF16324F"/>
      </x:patternFill>
    </x:fill>
    <x:fill>
      <x:patternFill patternType="solid">
        <x:fgColor rgb="FFF6F8FB"/>
      </x:patternFill>
    </x:fill>
    <x:fill>
      <x:patternFill patternType="solid">
        <x:fgColor rgb="FFFFFFFF"/>
      </x:patternFill>
    </x:fill>
    <x:fill>
      <x:patternFill patternType="solid">
        <x:fgColor rgb="FFEAF2FF"/>
      </x:patternFill>
    </x:fill>
    <x:fill>
      <x:patternFill patternType="solid">
        <x:fgColor rgb="FF9B51E0"/>
      </x:patternFill>
    </x:fill>
  </x:fills>
  <x:borders count="2">
    <x:border/>
    <x:border/>
  </x:borders>
  <x:cellStyleXfs count="1">
    <x:xf numFmtId="0" fontId="0" fillId="0" borderId="0"/>
  </x:cellStyleXfs>
  <x:cellXfs count="27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vertical="center"/>
    </x:xf>
    <x:xf numFmtId="200" fontId="3" fillId="4" borderId="0" xfId="0" applyNumberFormat="1" applyFont="1" applyFill="1" applyBorder="1" applyAlignment="1">
      <x:alignment vertical="center"/>
    </x:xf>
    <x:xf numFmtId="200" fontId="3" fillId="4" borderId="1" xfId="0" applyNumberFormat="1" applyFont="1" applyFill="1" applyBorder="1" applyAlignment="1">
      <x:alignment vertical="center"/>
    </x:xf>
    <x:xf numFmtId="201" fontId="3" fillId="4" borderId="0" xfId="0" applyNumberFormat="1" applyFont="1" applyFill="1" applyBorder="1" applyAlignment="1">
      <x:alignment vertical="center"/>
    </x:xf>
    <x:xf numFmtId="201" fontId="3" fillId="4" borderId="1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left"/>
    </x:xf>
    <x:xf numFmtId="0" fontId="4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left"/>
    </x:xf>
    <x:xf numFmtId="0" fontId="4" fillId="5" borderId="1" xfId="0" applyNumberFormat="1" applyFont="1" applyFill="1" applyBorder="1" applyAlignment="1">
      <x:alignment horizontal="left" vertical="center"/>
    </x:xf>
    <x:xf numFmtId="0" fontId="3" fillId="3" borderId="0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wrapText="1"/>
    </x:xf>
    <x:xf numFmtId="200" fontId="3" fillId="3" borderId="0" xfId="0" applyNumberFormat="1" applyFont="1" applyFill="1" applyBorder="1" applyAlignment="1">
      <x:alignment vertical="center"/>
    </x:xf>
    <x:xf numFmtId="200" fontId="3" fillId="3" borderId="1" xfId="0" applyNumberFormat="1" applyFont="1" applyFill="1" applyBorder="1" applyAlignment="1">
      <x:alignment vertical="center"/>
    </x:xf>
    <x:xf numFmtId="201" fontId="3" fillId="3" borderId="0" xfId="0" applyNumberFormat="1" applyFont="1" applyFill="1" applyBorder="1" applyAlignment="1">
      <x:alignment vertical="center"/>
    </x:xf>
    <x:xf numFmtId="201" fontId="3" fillId="3" borderId="1" xfId="0" applyNumberFormat="1" applyFont="1" applyFill="1" applyBorder="1" applyAlignment="1">
      <x:alignment vertical="center"/>
    </x:xf>
    <x:xf numFmtId="202" fontId="3" fillId="4" borderId="0" xfId="0" applyNumberFormat="1" applyFont="1" applyFill="1" applyBorder="1" applyAlignment="1">
      <x:alignment vertical="center"/>
    </x:xf>
    <x:xf numFmtId="202" fontId="3" fillId="4" borderId="1" xfId="0" applyNumberFormat="1" applyFont="1" applyFill="1" applyBorder="1" applyAlignment="1">
      <x:alignment vertical="center"/>
    </x:xf>
    <x:xf numFmtId="202" fontId="3" fillId="3" borderId="0" xfId="0" applyNumberFormat="1" applyFont="1" applyFill="1" applyBorder="1" applyAlignment="1">
      <x:alignment vertical="center"/>
    </x:xf>
    <x:xf numFmtId="202" fontId="3" fillId="3" borderId="1" xfId="0" applyNumberFormat="1" applyFont="1" applyFill="1" applyBorder="1" applyAlignment="1">
      <x:alignment vertical="center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left"/>
    </x:xf>
    <x:xf numFmtId="0" fontId="5" fillId="2" borderId="0" xfId="0" applyNumberFormat="1" applyFont="1" applyFill="1" applyBorder="1" applyAlignment="1">
      <x:alignment horizontal="left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left"/>
    </x:xf>
    <x:xf numFmtId="0" fontId="5" fillId="2" borderId="1" xfId="0" applyNumberFormat="1" applyFont="1" applyFill="1" applyBorder="1" applyAlignment="1">
      <x:alignment horizontal="left" vertical="center"/>
    </x:xf>
    <x:xf numFmtId="0" fontId="0" fillId="6" borderId="0" xfId="0" applyNumberFormat="1" applyFont="1" applyFill="1" applyBorder="1"/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left"/>
    </x:xf>
    <x:xf numFmtId="0" fontId="6" fillId="6" borderId="0" xfId="0" applyNumberFormat="1" applyFont="1" applyFill="1" applyBorder="1" applyAlignment="1">
      <x:alignment horizontal="left" vertical="center"/>
    </x:xf>
    <x:xf numFmtId="0" fontId="0" fillId="6" borderId="1" xfId="0" applyNumberFormat="1" applyFont="1" applyFill="1" applyBorder="1"/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left"/>
    </x:xf>
    <x:xf numFmtId="0" fontId="6" fillId="6" borderId="1" xfId="0" applyNumberFormat="1" applyFont="1" applyFill="1" applyBorder="1" applyAlignment="1">
      <x:alignment horizontal="left" vertical="center"/>
    </x:xf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200" fontId="7" fillId="7" borderId="0" xfId="0" applyNumberFormat="1" applyFont="1" applyFill="1" applyBorder="1"/>
    <x:xf numFmtId="200" fontId="7" fillId="7" borderId="0" xfId="0" applyNumberFormat="1" applyFont="1" applyFill="1" applyBorder="1" applyAlignment="1">
      <x:alignment horizontal="center"/>
    </x:xf>
    <x:xf numFmtId="200" fontId="7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200" fontId="7" fillId="7" borderId="1" xfId="0" applyNumberFormat="1" applyFont="1" applyFill="1" applyBorder="1"/>
    <x:xf numFmtId="200" fontId="7" fillId="7" borderId="1" xfId="0" applyNumberFormat="1" applyFont="1" applyFill="1" applyBorder="1" applyAlignment="1">
      <x:alignment horizontal="center"/>
    </x:xf>
    <x:xf numFmtId="200" fontId="7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200" fontId="7" fillId="8" borderId="0" xfId="0" applyNumberFormat="1" applyFont="1" applyFill="1" applyBorder="1"/>
    <x:xf numFmtId="200" fontId="7" fillId="8" borderId="0" xfId="0" applyNumberFormat="1" applyFont="1" applyFill="1" applyBorder="1" applyAlignment="1">
      <x:alignment horizontal="center"/>
    </x:xf>
    <x:xf numFmtId="200" fontId="7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200" fontId="7" fillId="8" borderId="1" xfId="0" applyNumberFormat="1" applyFont="1" applyFill="1" applyBorder="1"/>
    <x:xf numFmtId="200" fontId="7" fillId="8" borderId="1" xfId="0" applyNumberFormat="1" applyFont="1" applyFill="1" applyBorder="1" applyAlignment="1">
      <x:alignment horizontal="center"/>
    </x:xf>
    <x:xf numFmtId="200" fontId="7" fillId="8" borderId="1" xfId="0" applyNumberFormat="1" applyFont="1" applyFill="1" applyBorder="1" applyAlignment="1">
      <x:alignment horizontal="center" vertical="center"/>
    </x:xf>
    <x:xf numFmtId="0" fontId="7" fillId="5" borderId="0" xfId="0" applyNumberFormat="1" applyFont="1" applyFill="1" applyBorder="1"/>
    <x:xf numFmtId="200" fontId="7" fillId="5" borderId="0" xfId="0" applyNumberFormat="1" applyFont="1" applyFill="1" applyBorder="1"/>
    <x:xf numFmtId="200" fontId="7" fillId="5" borderId="0" xfId="0" applyNumberFormat="1" applyFont="1" applyFill="1" applyBorder="1" applyAlignment="1">
      <x:alignment horizontal="center"/>
    </x:xf>
    <x:xf numFmtId="200" fontId="7" fillId="5" borderId="0" xfId="0" applyNumberFormat="1" applyFont="1" applyFill="1" applyBorder="1" applyAlignment="1">
      <x:alignment horizontal="center" vertical="center"/>
    </x:xf>
    <x:xf numFmtId="0" fontId="7" fillId="5" borderId="1" xfId="0" applyNumberFormat="1" applyFont="1" applyFill="1" applyBorder="1"/>
    <x:xf numFmtId="200" fontId="7" fillId="5" borderId="1" xfId="0" applyNumberFormat="1" applyFont="1" applyFill="1" applyBorder="1"/>
    <x:xf numFmtId="200" fontId="7" fillId="5" borderId="1" xfId="0" applyNumberFormat="1" applyFont="1" applyFill="1" applyBorder="1" applyAlignment="1">
      <x:alignment horizontal="center"/>
    </x:xf>
    <x:xf numFmtId="200" fontId="7" fillId="5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7" fillId="9" borderId="0" xfId="0" applyNumberFormat="1" applyFont="1" applyFill="1" applyBorder="1"/>
    <x:xf numFmtId="201" fontId="7" fillId="9" borderId="0" xfId="0" applyNumberFormat="1" applyFont="1" applyFill="1" applyBorder="1" applyAlignment="1">
      <x:alignment horizontal="center"/>
    </x:xf>
    <x:xf numFmtId="201" fontId="7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201" fontId="7" fillId="9" borderId="1" xfId="0" applyNumberFormat="1" applyFont="1" applyFill="1" applyBorder="1"/>
    <x:xf numFmtId="201" fontId="7" fillId="9" borderId="1" xfId="0" applyNumberFormat="1" applyFont="1" applyFill="1" applyBorder="1" applyAlignment="1">
      <x:alignment horizontal="center"/>
    </x:xf>
    <x:xf numFmtId="201" fontId="7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7" fillId="10" borderId="0" xfId="0" applyNumberFormat="1" applyFont="1" applyFill="1" applyBorder="1"/>
    <x:xf numFmtId="202" fontId="7" fillId="10" borderId="0" xfId="0" applyNumberFormat="1" applyFont="1" applyFill="1" applyBorder="1"/>
    <x:xf numFmtId="202" fontId="7" fillId="10" borderId="0" xfId="0" applyNumberFormat="1" applyFont="1" applyFill="1" applyBorder="1" applyAlignment="1">
      <x:alignment horizontal="center"/>
    </x:xf>
    <x:xf numFmtId="202" fontId="7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7" fillId="10" borderId="1" xfId="0" applyNumberFormat="1" applyFont="1" applyFill="1" applyBorder="1"/>
    <x:xf numFmtId="202" fontId="7" fillId="10" borderId="1" xfId="0" applyNumberFormat="1" applyFont="1" applyFill="1" applyBorder="1"/>
    <x:xf numFmtId="202" fontId="7" fillId="10" borderId="1" xfId="0" applyNumberFormat="1" applyFont="1" applyFill="1" applyBorder="1" applyAlignment="1">
      <x:alignment horizontal="center"/>
    </x:xf>
    <x:xf numFmtId="202" fontId="7" fillId="10" borderId="1" xfId="0" applyNumberFormat="1" applyFont="1" applyFill="1" applyBorder="1" applyAlignment="1">
      <x:alignment horizontal="center" vertical="center"/>
    </x:xf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horizontal="center"/>
    </x:xf>
    <x:xf numFmtId="0" fontId="2" fillId="7" borderId="0" xfId="0" applyNumberFormat="1" applyFont="1" applyFill="1" applyBorder="1" applyAlignment="1">
      <x:alignment horizontal="center" vertical="center"/>
    </x:xf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 vertical="center"/>
    </x:xf>
    <x:xf numFmtId="0" fontId="2" fillId="8" borderId="0" xfId="0" applyNumberFormat="1" applyFont="1" applyFill="1" applyBorder="1"/>
    <x:xf numFmtId="0" fontId="2" fillId="8" borderId="0" xfId="0" applyNumberFormat="1" applyFont="1" applyFill="1" applyBorder="1" applyAlignment="1">
      <x:alignment horizontal="center"/>
    </x:xf>
    <x:xf numFmtId="0" fontId="2" fillId="8" borderId="0" xfId="0" applyNumberFormat="1" applyFont="1" applyFill="1" applyBorder="1" applyAlignment="1">
      <x:alignment horizontal="center" vertical="center"/>
    </x:xf>
    <x:xf numFmtId="0" fontId="2" fillId="8" borderId="1" xfId="0" applyNumberFormat="1" applyFont="1" applyFill="1" applyBorder="1"/>
    <x:xf numFmtId="0" fontId="2" fillId="8" borderId="1" xfId="0" applyNumberFormat="1" applyFont="1" applyFill="1" applyBorder="1" applyAlignment="1">
      <x:alignment horizontal="center"/>
    </x:xf>
    <x:xf numFmtId="0" fontId="2" fillId="8" borderId="1" xfId="0" applyNumberFormat="1" applyFont="1" applyFill="1" applyBorder="1" applyAlignment="1">
      <x:alignment horizontal="center" vertical="center"/>
    </x:xf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/>
    </x:xf>
    <x:xf numFmtId="0" fontId="2" fillId="5" borderId="0" xfId="0" applyNumberFormat="1" applyFont="1" applyFill="1" applyBorder="1" applyAlignment="1">
      <x:alignment horizontal="center" vertical="center"/>
    </x:xf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horizontal="center"/>
    </x:xf>
    <x:xf numFmtId="0" fontId="2" fillId="5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center"/>
    </x:xf>
    <x:xf numFmtId="0" fontId="2" fillId="9" borderId="0" xfId="0" applyNumberFormat="1" applyFont="1" applyFill="1" applyBorder="1" applyAlignment="1">
      <x:alignment horizontal="center" vertical="center"/>
    </x:xf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center"/>
    </x:xf>
    <x:xf numFmtId="0" fontId="2" fillId="9" borderId="1" xfId="0" applyNumberFormat="1" applyFont="1" applyFill="1" applyBorder="1" applyAlignment="1">
      <x:alignment horizontal="center" vertical="center"/>
    </x:xf>
    <x:xf numFmtId="0" fontId="2" fillId="10" borderId="0" xfId="0" applyNumberFormat="1" applyFont="1" applyFill="1" applyBorder="1"/>
    <x:xf numFmtId="0" fontId="2" fillId="10" borderId="0" xfId="0" applyNumberFormat="1" applyFont="1" applyFill="1" applyBorder="1" applyAlignment="1">
      <x:alignment horizontal="center"/>
    </x:xf>
    <x:xf numFmtId="0" fontId="2" fillId="10" borderId="0" xfId="0" applyNumberFormat="1" applyFont="1" applyFill="1" applyBorder="1" applyAlignment="1">
      <x:alignment horizontal="center" vertical="center"/>
    </x:xf>
    <x:xf numFmtId="0" fontId="2" fillId="10" borderId="1" xfId="0" applyNumberFormat="1" applyFont="1" applyFill="1" applyBorder="1"/>
    <x:xf numFmtId="0" fontId="2" fillId="10" borderId="1" xfId="0" applyNumberFormat="1" applyFont="1" applyFill="1" applyBorder="1" applyAlignment="1">
      <x:alignment horizontal="center"/>
    </x:xf>
    <x:xf numFmtId="0" fontId="2" fillId="10" borderId="1" xfId="0" applyNumberFormat="1" applyFont="1" applyFill="1" applyBorder="1" applyAlignment="1">
      <x:alignment horizontal="center" vertical="center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left"/>
    </x:xf>
    <x:xf numFmtId="0" fontId="4" fillId="2" borderId="0" xfId="0" applyNumberFormat="1" applyFont="1" applyFill="1" applyBorder="1" applyAlignment="1">
      <x:alignment horizontal="left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left"/>
    </x:xf>
    <x:xf numFmtId="0" fontId="4" fillId="2" borderId="1" xfId="0" applyNumberFormat="1" applyFont="1" applyFill="1" applyBorder="1" applyAlignment="1">
      <x:alignment horizontal="left" vertical="center"/>
    </x:xf>
    <x:xf numFmtId="0" fontId="0" fillId="4" borderId="0" xfId="0" applyNumberFormat="1" applyFont="1" applyFill="1" applyBorder="1"/>
    <x:xf numFmtId="0" fontId="8" fillId="4" borderId="0" xfId="0" applyNumberFormat="1" applyFont="1" applyFill="1" applyBorder="1"/>
    <x:xf numFmtId="201" fontId="8" fillId="4" borderId="0" xfId="0" applyNumberFormat="1" applyFont="1" applyFill="1" applyBorder="1"/>
    <x:xf numFmtId="201" fontId="8" fillId="4" borderId="0" xfId="0" applyNumberFormat="1" applyFont="1" applyFill="1" applyBorder="1" applyAlignment="1">
      <x:alignment horizontal="center"/>
    </x:xf>
    <x:xf numFmtId="201" fontId="8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8" fillId="4" borderId="1" xfId="0" applyNumberFormat="1" applyFont="1" applyFill="1" applyBorder="1"/>
    <x:xf numFmtId="201" fontId="8" fillId="4" borderId="1" xfId="0" applyNumberFormat="1" applyFont="1" applyFill="1" applyBorder="1"/>
    <x:xf numFmtId="201" fontId="8" fillId="4" borderId="1" xfId="0" applyNumberFormat="1" applyFont="1" applyFill="1" applyBorder="1" applyAlignment="1">
      <x:alignment horizontal="center"/>
    </x:xf>
    <x:xf numFmtId="201" fontId="8" fillId="4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201" fontId="8" fillId="11" borderId="0" xfId="0" applyNumberFormat="1" applyFont="1" applyFill="1" applyBorder="1"/>
    <x:xf numFmtId="201" fontId="8" fillId="11" borderId="0" xfId="0" applyNumberFormat="1" applyFont="1" applyFill="1" applyBorder="1" applyAlignment="1">
      <x:alignment horizontal="center"/>
    </x:xf>
    <x:xf numFmtId="201" fontId="8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201" fontId="8" fillId="11" borderId="1" xfId="0" applyNumberFormat="1" applyFont="1" applyFill="1" applyBorder="1"/>
    <x:xf numFmtId="201" fontId="8" fillId="11" borderId="1" xfId="0" applyNumberFormat="1" applyFont="1" applyFill="1" applyBorder="1" applyAlignment="1">
      <x:alignment horizontal="center"/>
    </x:xf>
    <x:xf numFmtId="201" fontId="8" fillId="11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203" fontId="8" fillId="12" borderId="0" xfId="0" applyNumberFormat="1" applyFont="1" applyFill="1" applyBorder="1"/>
    <x:xf numFmtId="203" fontId="8" fillId="12" borderId="0" xfId="0" applyNumberFormat="1" applyFont="1" applyFill="1" applyBorder="1" applyAlignment="1">
      <x:alignment horizontal="center"/>
    </x:xf>
    <x:xf numFmtId="203" fontId="8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8" fillId="12" borderId="1" xfId="0" applyNumberFormat="1" applyFont="1" applyFill="1" applyBorder="1"/>
    <x:xf numFmtId="203" fontId="8" fillId="12" borderId="1" xfId="0" applyNumberFormat="1" applyFont="1" applyFill="1" applyBorder="1"/>
    <x:xf numFmtId="203" fontId="8" fillId="12" borderId="1" xfId="0" applyNumberFormat="1" applyFont="1" applyFill="1" applyBorder="1" applyAlignment="1">
      <x:alignment horizontal="center"/>
    </x:xf>
    <x:xf numFmtId="203" fontId="8" fillId="12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8" fillId="13" borderId="0" xfId="0" applyNumberFormat="1" applyFont="1" applyFill="1" applyBorder="1"/>
    <x:xf numFmtId="201" fontId="8" fillId="13" borderId="0" xfId="0" applyNumberFormat="1" applyFont="1" applyFill="1" applyBorder="1"/>
    <x:xf numFmtId="201" fontId="8" fillId="13" borderId="0" xfId="0" applyNumberFormat="1" applyFont="1" applyFill="1" applyBorder="1" applyAlignment="1">
      <x:alignment horizontal="center"/>
    </x:xf>
    <x:xf numFmtId="201" fontId="8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8" fillId="13" borderId="1" xfId="0" applyNumberFormat="1" applyFont="1" applyFill="1" applyBorder="1"/>
    <x:xf numFmtId="201" fontId="8" fillId="13" borderId="1" xfId="0" applyNumberFormat="1" applyFont="1" applyFill="1" applyBorder="1"/>
    <x:xf numFmtId="201" fontId="8" fillId="13" borderId="1" xfId="0" applyNumberFormat="1" applyFont="1" applyFill="1" applyBorder="1" applyAlignment="1">
      <x:alignment horizontal="center"/>
    </x:xf>
    <x:xf numFmtId="201" fontId="8" fillId="13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200" fontId="8" fillId="14" borderId="0" xfId="0" applyNumberFormat="1" applyFont="1" applyFill="1" applyBorder="1"/>
    <x:xf numFmtId="200" fontId="8" fillId="14" borderId="0" xfId="0" applyNumberFormat="1" applyFont="1" applyFill="1" applyBorder="1" applyAlignment="1">
      <x:alignment horizontal="center"/>
    </x:xf>
    <x:xf numFmtId="200" fontId="8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8" fillId="14" borderId="1" xfId="0" applyNumberFormat="1" applyFont="1" applyFill="1" applyBorder="1"/>
    <x:xf numFmtId="200" fontId="8" fillId="14" borderId="1" xfId="0" applyNumberFormat="1" applyFont="1" applyFill="1" applyBorder="1"/>
    <x:xf numFmtId="200" fontId="8" fillId="14" borderId="1" xfId="0" applyNumberFormat="1" applyFont="1" applyFill="1" applyBorder="1" applyAlignment="1">
      <x:alignment horizontal="center"/>
    </x:xf>
    <x:xf numFmtId="200" fontId="8" fillId="14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8" fillId="15" borderId="0" xfId="0" applyNumberFormat="1" applyFont="1" applyFill="1" applyBorder="1"/>
    <x:xf numFmtId="201" fontId="8" fillId="15" borderId="0" xfId="0" applyNumberFormat="1" applyFont="1" applyFill="1" applyBorder="1"/>
    <x:xf numFmtId="201" fontId="8" fillId="15" borderId="0" xfId="0" applyNumberFormat="1" applyFont="1" applyFill="1" applyBorder="1" applyAlignment="1">
      <x:alignment horizontal="center"/>
    </x:xf>
    <x:xf numFmtId="201" fontId="8" fillId="15" borderId="0" xfId="0" applyNumberFormat="1" applyFont="1" applyFill="1" applyBorder="1" applyAlignment="1">
      <x:alignment horizontal="center" vertical="center"/>
    </x:xf>
    <x:xf numFmtId="0" fontId="0" fillId="15" borderId="1" xfId="0" applyNumberFormat="1" applyFont="1" applyFill="1" applyBorder="1"/>
    <x:xf numFmtId="0" fontId="8" fillId="15" borderId="1" xfId="0" applyNumberFormat="1" applyFont="1" applyFill="1" applyBorder="1"/>
    <x:xf numFmtId="201" fontId="8" fillId="15" borderId="1" xfId="0" applyNumberFormat="1" applyFont="1" applyFill="1" applyBorder="1"/>
    <x:xf numFmtId="201" fontId="8" fillId="15" borderId="1" xfId="0" applyNumberFormat="1" applyFont="1" applyFill="1" applyBorder="1" applyAlignment="1">
      <x:alignment horizontal="center"/>
    </x:xf>
    <x:xf numFmtId="201" fontId="8" fillId="15" borderId="1" xfId="0" applyNumberFormat="1" applyFont="1" applyFill="1" applyBorder="1" applyAlignment="1">
      <x:alignment horizontal="center" vertical="center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horizontal="center"/>
    </x:xf>
    <x:xf numFmtId="0" fontId="9" fillId="0" borderId="0" xfId="0" applyNumberFormat="1" applyFont="1" applyFill="1" applyBorder="1" applyAlignment="1">
      <x:alignment horizontal="center" vertical="center"/>
    </x:xf>
    <x:xf numFmtId="0" fontId="9" fillId="0" borderId="1" xfId="0" applyNumberFormat="1" applyFont="1" applyFill="1" applyBorder="1"/>
    <x:xf numFmtId="0" fontId="9" fillId="0" borderId="1" xfId="0" applyNumberFormat="1" applyFont="1" applyFill="1" applyBorder="1" applyAlignment="1">
      <x:alignment horizontal="center"/>
    </x:xf>
    <x:xf numFmtId="0" fontId="9" fillId="0" borderId="1" xfId="0" applyNumberFormat="1" applyFont="1" applyFill="1" applyBorder="1" applyAlignment="1">
      <x:alignment horizontal="center" vertical="center"/>
    </x:xf>
    <x:xf numFmtId="0" fontId="0" fillId="16" borderId="0" xfId="0" applyNumberFormat="1" applyFont="1" applyFill="1" applyBorder="1"/>
    <x:xf numFmtId="0" fontId="4" fillId="16" borderId="0" xfId="0" applyNumberFormat="1" applyFont="1" applyFill="1" applyBorder="1"/>
    <x:xf numFmtId="0" fontId="4" fillId="16" borderId="0" xfId="0" applyNumberFormat="1" applyFont="1" applyFill="1" applyBorder="1" applyAlignment="1">
      <x:alignment horizontal="left"/>
    </x:xf>
    <x:xf numFmtId="0" fontId="4" fillId="16" borderId="0" xfId="0" applyNumberFormat="1" applyFont="1" applyFill="1" applyBorder="1" applyAlignment="1">
      <x:alignment horizontal="left" vertical="center"/>
    </x:xf>
    <x:xf numFmtId="0" fontId="0" fillId="16" borderId="1" xfId="0" applyNumberFormat="1" applyFont="1" applyFill="1" applyBorder="1"/>
    <x:xf numFmtId="0" fontId="4" fillId="16" borderId="1" xfId="0" applyNumberFormat="1" applyFont="1" applyFill="1" applyBorder="1"/>
    <x:xf numFmtId="0" fontId="4" fillId="16" borderId="1" xfId="0" applyNumberFormat="1" applyFont="1" applyFill="1" applyBorder="1" applyAlignment="1">
      <x:alignment horizontal="left"/>
    </x:xf>
    <x:xf numFmtId="0" fontId="4" fillId="16" borderId="1" xfId="0" applyNumberFormat="1" applyFont="1" applyFill="1" applyBorder="1" applyAlignment="1">
      <x:alignment horizontal="left" vertical="center"/>
    </x:xf>
    <x:xf numFmtId="0" fontId="10" fillId="15" borderId="0" xfId="0" applyNumberFormat="1" applyFont="1" applyFill="1" applyBorder="1"/>
    <x:xf numFmtId="0" fontId="10" fillId="15" borderId="0" xfId="0" applyNumberFormat="1" applyFont="1" applyFill="1" applyBorder="1" applyAlignment="1">
      <x:alignment wrapText="1"/>
    </x:xf>
    <x:xf numFmtId="0" fontId="10" fillId="15" borderId="0" xfId="0" applyNumberFormat="1" applyFont="1" applyFill="1" applyBorder="1" applyAlignment="1">
      <x:alignment horizontal="left" wrapText="1"/>
    </x:xf>
    <x:xf numFmtId="0" fontId="10" fillId="15" borderId="0" xfId="0" applyNumberFormat="1" applyFont="1" applyFill="1" applyBorder="1" applyAlignment="1">
      <x:alignment horizontal="left" vertical="center" wrapText="1"/>
    </x:xf>
    <x:xf numFmtId="0" fontId="10" fillId="15" borderId="1" xfId="0" applyNumberFormat="1" applyFont="1" applyFill="1" applyBorder="1"/>
    <x:xf numFmtId="0" fontId="10" fillId="15" borderId="1" xfId="0" applyNumberFormat="1" applyFont="1" applyFill="1" applyBorder="1" applyAlignment="1">
      <x:alignment wrapText="1"/>
    </x:xf>
    <x:xf numFmtId="0" fontId="10" fillId="15" borderId="1" xfId="0" applyNumberFormat="1" applyFont="1" applyFill="1" applyBorder="1" applyAlignment="1">
      <x:alignment horizontal="left" wrapText="1"/>
    </x:xf>
    <x:xf numFmtId="0" fontId="10" fillId="15" borderId="1" xfId="0" applyNumberFormat="1" applyFont="1" applyFill="1" applyBorder="1" applyAlignment="1">
      <x:alignment horizontal="left" vertical="center" wrapText="1"/>
    </x:xf>
    <x:xf numFmtId="0" fontId="11" fillId="0" borderId="0" xfId="0" applyNumberFormat="1" applyFont="1" applyFill="1" applyBorder="1"/>
    <x:xf numFmtId="0" fontId="11" fillId="0" borderId="1" xfId="0" applyNumberFormat="1" applyFont="1" applyFill="1" applyBorder="1"/>
    <x:xf numFmtId="0" fontId="11" fillId="6" borderId="0" xfId="0" applyNumberFormat="1" applyFont="1" applyFill="1" applyBorder="1"/>
    <x:xf numFmtId="0" fontId="0" fillId="0" borderId="0" xfId="0" applyNumberFormat="1" applyFont="1" applyFill="1" applyBorder="1"/>
    <x:xf numFmtId="0" fontId="0" fillId="17" borderId="0" xfId="0" applyNumberFormat="1" applyFont="1" applyFill="1" applyBorder="1"/>
    <x:xf numFmtId="0" fontId="1" fillId="17" borderId="0" xfId="0" applyNumberFormat="1" applyFont="1" applyFill="1" applyBorder="1"/>
    <x:xf numFmtId="0" fontId="1" fillId="17" borderId="0" xfId="0" applyNumberFormat="1" applyFont="1" applyFill="1" applyBorder="1" applyAlignment="1">
      <x:alignment horizontal="left"/>
    </x:xf>
    <x:xf numFmtId="0" fontId="1" fillId="17" borderId="0" xfId="0" applyNumberFormat="1" applyFont="1" applyFill="1" applyBorder="1" applyAlignment="1">
      <x:alignment horizontal="left" vertical="center"/>
    </x:xf>
    <x:xf numFmtId="0" fontId="0" fillId="18" borderId="0" xfId="0" applyNumberFormat="1" applyFont="1" applyFill="1" applyBorder="1"/>
    <x:xf numFmtId="0" fontId="12" fillId="18" borderId="0" xfId="0" applyNumberFormat="1" applyFont="1" applyFill="1" applyBorder="1"/>
    <x:xf numFmtId="0" fontId="12" fillId="18" borderId="0" xfId="0" applyNumberFormat="1" applyFont="1" applyFill="1" applyBorder="1" applyAlignment="1">
      <x:alignment wrapText="1"/>
    </x:xf>
    <x:xf numFmtId="0" fontId="12" fillId="18" borderId="0" xfId="0" applyNumberFormat="1" applyFont="1" applyFill="1" applyBorder="1" applyAlignment="1">
      <x:alignment vertical="center" wrapText="1"/>
    </x:xf>
    <x:xf numFmtId="0" fontId="13" fillId="17" borderId="0" xfId="0" applyNumberFormat="1" applyFont="1" applyFill="1" applyBorder="1"/>
    <x:xf numFmtId="0" fontId="13" fillId="17" xfId="0" applyNumberFormat="1" applyFont="1" applyFill="1" applyBorder="0"/>
    <x:xf numFmtId="0" fontId="13" fillId="17" xfId="0" applyNumberFormat="1" applyFont="1" applyFill="1" applyBorder="0" applyAlignment="1">
      <x:alignment wrapText="1"/>
    </x:xf>
    <x:xf numFmtId="0" fontId="13" fillId="17" xfId="0" applyNumberFormat="1" applyFont="1" applyFill="1" applyBorder="0" applyAlignment="1">
      <x:alignment horizontal="center" wrapText="1"/>
    </x:xf>
    <x:xf numFmtId="0" fontId="13" fillId="17" xfId="0" applyNumberFormat="1" applyFont="1" applyFill="1" applyBorder="0" applyAlignment="1">
      <x:alignment horizontal="center" vertical="center" wrapText="1"/>
    </x:xf>
    <x:xf numFmtId="0" fontId="0" fillId="19" borderId="0" xfId="0" applyNumberFormat="1" applyFont="1" applyFill="1" applyBorder="1"/>
    <x:xf numFmtId="0" fontId="14" fillId="19" borderId="0" xfId="0" applyNumberFormat="1" applyFont="1" applyFill="1" applyBorder="1"/>
    <x:xf numFmtId="0" fontId="14" fillId="19" xfId="0" applyNumberFormat="1" applyFont="1" applyFill="1" applyBorder="0"/>
    <x:xf numFmtId="0" fontId="14" fillId="19" xfId="0" applyNumberFormat="1" applyFont="1" applyFill="1" applyBorder="0" applyAlignment="1">
      <x:alignment vertical="center"/>
    </x:xf>
    <x:xf numFmtId="0" fontId="14" fillId="20" xfId="0" applyNumberFormat="1" applyFont="1" applyFill="1" applyBorder="0" applyAlignment="1">
      <x:alignment vertical="center"/>
    </x:xf>
    <x:xf numFmtId="0" fontId="14" fillId="18" xfId="0" applyNumberFormat="1" applyFont="1" applyFill="1" applyBorder="0" applyAlignment="1">
      <x:alignment vertical="center"/>
    </x:xf>
    <x:xf numFmtId="200" fontId="14" fillId="20" xfId="0" applyNumberFormat="1" applyFont="1" applyFill="1" applyBorder="0" applyAlignment="1">
      <x:alignment vertical="center"/>
    </x:xf>
    <x:xf numFmtId="201" fontId="14" fillId="20" xfId="0" applyNumberFormat="1" applyFont="1" applyFill="1" applyBorder="0" applyAlignment="1">
      <x:alignment vertical="center"/>
    </x:xf>
    <x:xf numFmtId="202" fontId="14" fillId="20" xfId="0" applyNumberFormat="1" applyFont="1" applyFill="1" applyBorder="0" applyAlignment="1">
      <x:alignment vertical="center"/>
    </x:xf>
    <x:xf numFmtId="0" fontId="2" fillId="17" borderId="0" xfId="0" applyNumberFormat="1" applyFont="1" applyFill="1" applyBorder="1"/>
    <x:xf numFmtId="0" fontId="2" fillId="17" xfId="0" applyNumberFormat="1" applyFont="1" applyFill="1" applyBorder="0"/>
    <x:xf numFmtId="0" fontId="2" fillId="17" xfId="0" applyNumberFormat="1" applyFont="1" applyFill="1" applyBorder="0" applyAlignment="1">
      <x:alignment horizontal="center"/>
    </x:xf>
    <x:xf numFmtId="200" fontId="0" fillId="0" borderId="0" xfId="0" applyNumberFormat="1" applyFont="1" applyFill="1" applyBorder="1"/>
    <x:xf numFmtId="0" fontId="15" fillId="18" borderId="0" xfId="0" applyNumberFormat="1" applyFont="1" applyFill="1" applyBorder="1"/>
    <x:xf numFmtId="0" fontId="15" fillId="18" borderId="0" xfId="0" applyNumberFormat="1" applyFont="1" applyFill="1" applyBorder="1" applyAlignment="1">
      <x:alignment horizontal="center"/>
    </x:xf>
    <x:xf numFmtId="0" fontId="15" fillId="18" borderId="0" xfId="0" applyNumberFormat="1" applyFont="1" applyFill="1" applyBorder="1" applyAlignment="1">
      <x:alignment horizontal="center" vertical="center"/>
    </x:xf>
    <x:xf numFmtId="0" fontId="0" fillId="21" borderId="0" xfId="0" applyNumberFormat="1" applyFont="1" applyFill="1" applyBorder="1"/>
    <x:xf numFmtId="0" fontId="4" fillId="21" borderId="0" xfId="0" applyNumberFormat="1" applyFont="1" applyFill="1" applyBorder="1"/>
    <x:xf numFmtId="0" fontId="4" fillId="21" borderId="0" xfId="0" applyNumberFormat="1" applyFont="1" applyFill="1" applyBorder="1" applyAlignment="1">
      <x:alignment vertical="center"/>
    </x:xf>
    <x:xf numFmtId="0" fontId="3" fillId="19" borderId="0" xfId="0" applyNumberFormat="1" applyFont="1" applyFill="1" applyBorder="1"/>
    <x:xf numFmtId="0" fontId="3" fillId="19" xfId="0" applyNumberFormat="1" applyFont="1" applyFill="1" applyBorder="0"/>
    <x:xf numFmtId="0" fontId="3" fillId="19" xfId="0" applyNumberFormat="1" applyFont="1" applyFill="1" applyBorder="0" applyAlignment="1">
      <x:alignment wrapText="1"/>
    </x:xf>
    <x:xf numFmtId="200" fontId="14" fillId="19" xfId="0" applyNumberFormat="1" applyFont="1" applyFill="1" applyBorder="0" applyAlignment="1">
      <x:alignment vertical="center"/>
    </x:xf>
    <x:xf numFmtId="201" fontId="14" fillId="19" xfId="0" applyNumberFormat="1" applyFont="1" applyFill="1" applyBorder="0" applyAlignment="1">
      <x:alignment vertical="center"/>
    </x:xf>
    <x:xf numFmtId="202" fontId="14" fillId="19" xfId="0" applyNumberFormat="1" applyFont="1" applyFill="1" applyBorder="0" applyAlignment="1">
      <x:alignment vertical="center"/>
    </x:xf>
  </x:cellXfs>
  <x:cellStyles count="1">
    <x:cellStyle name="Normal" xfId="0"/>
  </x:cellStyles>
  <x:dxfs count="5">
    <x:dxf>
      <x:font>
        <x:b/>
        <x:color rgb="FFEB5757"/>
      </x:font>
      <x:fill>
        <x:patternFill>
          <x:bgColor rgb="FFFDECEC"/>
        </x:patternFill>
      </x:fill>
    </x:dxf>
    <x:dxf>
      <x:font>
        <x:b/>
        <x:color rgb="FF27AE60"/>
      </x:font>
      <x:fill>
        <x:patternFill>
          <x:bgColor rgb="FFEAF8F0"/>
        </x:patternFill>
      </x:fill>
    </x:dxf>
    <x:dxf>
      <x:font>
        <x:b/>
        <x:color rgb="FF27AE60"/>
      </x:font>
      <x:fill>
        <x:patternFill patternType="solid">
          <x:bgColor rgb="FFEAF8F0"/>
        </x:patternFill>
      </x:fill>
    </x:dxf>
    <x:dxf>
      <x:font>
        <x:b/>
        <x:color rgb="FFF2994A"/>
      </x:font>
      <x:fill>
        <x:patternFill patternType="solid">
          <x:bgColor rgb="FFFFF4E8"/>
        </x:patternFill>
      </x:fill>
    </x:dxf>
    <x:dxf>
      <x:font>
        <x:b/>
        <x:color rgb="FFEB5757"/>
      </x:font>
      <x:fill>
        <x:patternFill patternType="solid">
          <x:bgColor rgb="FFFDECE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a3f1616866b4b9f" /><Relationship Type="http://schemas.openxmlformats.org/officeDocument/2006/relationships/theme" Target="/xl/theme/theme1.xml" Id="R454e7942c8a94ba9" /><Relationship Type="http://schemas.openxmlformats.org/officeDocument/2006/relationships/sharedStrings" Target="/xl/sharedStrings.xml" Id="Rd2d59fe93d2d472f" /><Relationship Type="http://schemas.openxmlformats.org/officeDocument/2006/relationships/worksheet" Target="/xl/worksheets/sheet1.xml" Id="R27fe88deff154e9a" /><Relationship Type="http://schemas.openxmlformats.org/officeDocument/2006/relationships/worksheet" Target="/xl/worksheets/sheet2.xml" Id="R9379af225ca54df7" /><Relationship Type="http://schemas.openxmlformats.org/officeDocument/2006/relationships/worksheet" Target="/xl/worksheets/sheet3.xml" Id="R6c867299cdea4c8e" /><Relationship Type="http://schemas.openxmlformats.org/officeDocument/2006/relationships/worksheet" Target="/xl/worksheets/sheet4.xml" Id="R77c9e5680914473c" /><Relationship Type="http://schemas.openxmlformats.org/officeDocument/2006/relationships/worksheet" Target="/xl/worksheets/sheet5.xml" Id="R1e5ddec038c24dfd" /><Relationship Type="http://schemas.openxmlformats.org/officeDocument/2006/relationships/worksheet" Target="/xl/worksheets/sheet6.xml" Id="R98549445496a4675" /><Relationship Type="http://schemas.openxmlformats.org/officeDocument/2006/relationships/worksheet" Target="/xl/worksheets/sheet7.xml" Id="R7d5857b772614500" /><Relationship Type="http://schemas.openxmlformats.org/officeDocument/2006/relationships/worksheet" Target="/xl/worksheets/sheet8.xml" Id="R7ae91d514a8d4902" /><Relationship Type="http://schemas.openxmlformats.org/officeDocument/2006/relationships/worksheet" Target="/xl/worksheets/sheet9.xml" Id="Rf5313489e5e144f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911c7cf1f0646b3" /><Relationship Type="http://schemas.openxmlformats.org/officeDocument/2006/relationships/chart" Target="/xl/drawings/charts/chart2.xml" Id="Ra088b5d180784d3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du chiffre d'affaires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CA</c:v>
          </c:tx>
          <c:cat>
            <c:strRef>
              <c:f>'Tableau de bord'!$A$33:$A$44</c:f>
              <c:strCache>
                <c:ptCount val="0"/>
              </c:strCache>
            </c:strRef>
          </c:cat>
          <c:val>
            <c:numRef>
              <c:f>'Tableau de bord'!$B$33:$B$44</c:f>
              <c:numCache>
                <c:formatCode>General</c:formatCode>
                <c:ptCount val="0"/>
              </c:numCache>
            </c:numRef>
          </c:val>
          <c:smooth val="0"/>
        </c:ser>
        <c:ser>
          <c:idx val="1"/>
          <c:order val="1"/>
          <c:tx>
            <c:v>Objectif</c:v>
          </c:tx>
          <c:cat>
            <c:strRef>
              <c:f>'Tableau de bord'!$A$33:$A$44</c:f>
              <c:strCache>
                <c:ptCount val="0"/>
              </c:strCache>
            </c:strRef>
          </c:cat>
          <c:val>
            <c:numRef>
              <c:f>'Tableau de bord'!$C$33:$C$44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Trésorerie et résultat mensuel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Trésorerie</c:v>
          </c:tx>
          <c:cat>
            <c:strRef>
              <c:f>'Tableau de bord'!$E$33:$E$44</c:f>
              <c:strCache>
                <c:ptCount val="0"/>
              </c:strCache>
            </c:strRef>
          </c:cat>
          <c:val>
            <c:numRef>
              <c:f>'Tableau de bord'!$F$33:$F$44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Résultat mensuel</c:v>
          </c:tx>
          <c:cat>
            <c:strRef>
              <c:f>'Tableau de bord'!$E$33:$E$44</c:f>
              <c:strCache>
                <c:ptCount val="0"/>
              </c:strCache>
            </c:strRef>
          </c:cat>
          <c:val>
            <c:numRef>
              <c:f>'Tableau de bord'!$G$33:$G$44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15</xdr:row>
      <xdr:rowOff>0</xdr:rowOff>
    </xdr:from>
    <xdr:to>
      <xdr:col>7</xdr:col>
      <xdr:colOff>0</xdr:colOff>
      <xdr:row>29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911c7cf1f0646b3"/>
        </a:graphicData>
      </a:graphic>
    </xdr:graphicFrame>
    <xdr:clientData/>
  </xdr:twoCellAnchor>
  <xdr:twoCellAnchor>
    <xdr:from>
      <xdr:col>7</xdr:col>
      <xdr:colOff>0</xdr:colOff>
      <xdr:row>15</xdr:row>
      <xdr:rowOff>0</xdr:rowOff>
    </xdr:from>
    <xdr:to>
      <xdr:col>14</xdr:col>
      <xdr:colOff>0</xdr:colOff>
      <xdr:row>29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088b5d180784d3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1.xml" Id="Rba0ed331444840cf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8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</x:cols>
  <x:sheetData>
    <x:row r="1" ht="34" customHeight="1">
      <x:c r="A1" s="5" t="str">
        <x:v>⚙️ Paramètres du tableau de bord PME</x:v>
      </x:c>
    </x:row>
    <x:row r="3">
      <x:c r="A3" s="13" t="str">
        <x:v>Paramètre</x:v>
      </x:c>
      <x:c r="B3" s="13" t="str">
        <x:v>Valeur</x:v>
      </x:c>
    </x:row>
    <x:row r="4">
      <x:c r="A4" s="20" t="str">
        <x:v>Nom de l'entreprise</x:v>
      </x:c>
      <x:c r="B4" s="24" t="str">
        <x:v>PME Horizon</x:v>
      </x:c>
    </x:row>
    <x:row r="5">
      <x:c r="A5" s="20" t="str">
        <x:v>Exercice</x:v>
      </x:c>
      <x:c r="B5" s="24" t="n">
        <x:v>2026</x:v>
      </x:c>
    </x:row>
    <x:row r="6">
      <x:c r="A6" s="20" t="str">
        <x:v>Objectif CA annuel</x:v>
      </x:c>
      <x:c r="B6" s="26" t="n">
        <x:v>720000</x:v>
      </x:c>
    </x:row>
    <x:row r="7">
      <x:c r="A7" s="20" t="str">
        <x:v>Objectif marge brute</x:v>
      </x:c>
      <x:c r="B7" s="28" t="n">
        <x:v>0.42</x:v>
      </x:c>
    </x:row>
    <x:row r="8">
      <x:c r="A8" s="20" t="str">
        <x:v>Seuil trésorerie d'alerte</x:v>
      </x:c>
      <x:c r="B8" s="26" t="n">
        <x:v>25000</x:v>
      </x:c>
    </x:row>
    <x:row r="9">
      <x:c r="A9" s="20" t="str">
        <x:v>Objectif satisfaction client</x:v>
      </x:c>
      <x:c r="B9" s="28" t="n">
        <x:v>0.9</x:v>
      </x:c>
    </x:row>
    <x:row r="10">
      <x:c r="A10" s="20" t="str">
        <x:v>Objectif productivité</x:v>
      </x:c>
      <x:c r="B10" s="24" t="n">
        <x:v>85</x:v>
      </x:c>
    </x:row>
    <x:row r="12" ht="24" customHeight="1">
      <x:c r="A12" s="33" t="str">
        <x:v>📘 Mode d'emploi</x:v>
      </x:c>
      <x:c r="B12" t="str"/>
      <x:c r="C12" t="str"/>
      <x:c r="D12" t="str"/>
      <x:c r="E12" t="str"/>
      <x:c r="F12" t="str"/>
    </x:row>
    <x:row r="13">
      <x:c r="A13" s="38" t="str">
        <x:v>1</x:v>
      </x:c>
      <x:c r="B13" s="38" t="str">
        <x:v>Saisissez ou remplacez les données dans les onglets Ventes, Charges, Trésorerie, Clients, Stocks et RH.</x:v>
      </x:c>
      <x:c r="C13" s="38" t="str"/>
      <x:c r="D13" s="38" t="str"/>
      <x:c r="E13" s="38" t="str"/>
      <x:c r="F13" s="38" t="str"/>
    </x:row>
    <x:row r="14">
      <x:c r="A14" s="38" t="str">
        <x:v>2</x:v>
      </x:c>
      <x:c r="B14" s="38" t="str">
        <x:v>Les KPI et graphiques du Tableau de bord se recalculent automatiquement.</x:v>
      </x:c>
      <x:c r="C14" s="38" t="str"/>
      <x:c r="D14" s="38" t="str"/>
      <x:c r="E14" s="38" t="str"/>
      <x:c r="F14" s="38" t="str"/>
    </x:row>
    <x:row r="15">
      <x:c r="A15" s="38" t="str">
        <x:v>3</x:v>
      </x:c>
      <x:c r="B15" s="38" t="str">
        <x:v>Les cellules bleu clair sont prévues pour la saisie utilisateur.</x:v>
      </x:c>
      <x:c r="C15" s="38" t="str"/>
      <x:c r="D15" s="38" t="str"/>
      <x:c r="E15" s="38" t="str"/>
      <x:c r="F15" s="38" t="str"/>
    </x:row>
    <x:row r="16">
      <x:c r="A16" s="38" t="str">
        <x:v>4</x:v>
      </x:c>
      <x:c r="B16" s="38" t="str">
        <x:v>Adaptez les objectifs ci-dessus à votre entreprise.</x:v>
      </x:c>
      <x:c r="C16" s="38" t="str"/>
      <x:c r="D16" s="38" t="str"/>
      <x:c r="E16" s="38" t="str"/>
      <x:c r="F16" s="38" t="str"/>
    </x:row>
    <x:row r="18">
      <x:c r="A18" s="263" t="str">
        <x:v>🤖 Automatisation complète</x:v>
      </x:c>
      <x:c r="B18" t="str"/>
      <x:c r="C18" t="str"/>
      <x:c r="D18" t="str"/>
      <x:c r="E18" t="str"/>
      <x:c r="F18" t="str"/>
    </x:row>
    <x:row r="19">
      <x:c r="A19" s="266" t="str">
        <x:v>Étape 1</x:v>
      </x:c>
      <x:c r="B19" s="266" t="str">
        <x:v>Renseigner les données mensuelles dans l'onglet Saisie unique.</x:v>
      </x:c>
      <x:c r="C19" s="266" t="str"/>
      <x:c r="D19" s="266" t="str"/>
      <x:c r="E19" s="266" t="str"/>
      <x:c r="F19" s="266" t="str"/>
    </x:row>
    <x:row r="20">
      <x:c r="A20" s="266" t="str">
        <x:v>Étape 2</x:v>
      </x:c>
      <x:c r="B20" s="266" t="str">
        <x:v>Consulter immédiatement les KPI, graphiques, écarts et alertes du Tableau de bord.</x:v>
      </x:c>
      <x:c r="C20" s="266" t="str"/>
      <x:c r="D20" s="266" t="str"/>
      <x:c r="E20" s="266" t="str"/>
      <x:c r="F20" s="266" t="str"/>
    </x:row>
    <x:row r="21">
      <x:c r="A21" s="266" t="str">
        <x:v>Étape 3</x:v>
      </x:c>
      <x:c r="B21" s="266" t="str">
        <x:v>Modifier les objectifs et seuils dans Paramètres selon la stratégie de la PME.</x:v>
      </x:c>
      <x:c r="C21" s="266" t="str"/>
      <x:c r="D21" s="266" t="str"/>
      <x:c r="E21" s="266" t="str"/>
      <x:c r="F21" s="266" t="str"/>
    </x:row>
    <x:row r="22">
      <x:c r="A22" s="266" t="str">
        <x:v>Résultat</x:v>
      </x:c>
      <x:c r="B22" s="266" t="str">
        <x:v>Aucune double saisie : toutes les feuilles métiers sont alimentées automatiquement.</x:v>
      </x:c>
      <x:c r="C22" s="266" t="str"/>
      <x:c r="D22" s="266" t="str"/>
      <x:c r="E22" s="266" t="str"/>
      <x:c r="F22" s="266" t="str"/>
    </x:row>
  </x:sheetData>
  <x:mergeCells>
    <x:mergeCell ref="A1:F1"/>
    <x:mergeCell ref="A12:F12"/>
    <x:mergeCell ref="B13:F13"/>
    <x:mergeCell ref="B14:F14"/>
    <x:mergeCell ref="B15:F15"/>
    <x:mergeCell ref="B16:F16"/>
    <x:mergeCell ref="A18:F18"/>
    <x:mergeCell ref="B19:F19"/>
    <x:mergeCell ref="B20:F20"/>
    <x:mergeCell ref="B21:F21"/>
    <x:mergeCell ref="B22:F2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6" hidden="0" customWidth="1"/>
    <x:col min="9" max="9" width="16" hidden="0" customWidth="1"/>
  </x:cols>
  <x:sheetData>
    <x:row r="1" ht="34" customHeight="1">
      <x:c r="A1" s="5" t="str">
        <x:v>💼 Suivi des ventes</x:v>
      </x:c>
    </x:row>
    <x:row r="3">
      <x:c r="A3" s="13" t="str">
        <x:v>Mois</x:v>
      </x:c>
      <x:c r="B3" s="13" t="str">
        <x:v>CA HT</x:v>
      </x:c>
      <x:c r="C3" s="13" t="str">
        <x:v>Objectif CA</x:v>
      </x:c>
      <x:c r="D3" s="13" t="str">
        <x:v>Coût des ventes</x:v>
      </x:c>
      <x:c r="E3" s="13" t="str">
        <x:v>Marge brute</x:v>
      </x:c>
      <x:c r="F3" s="13" t="str">
        <x:v>Nb ventes</x:v>
      </x:c>
      <x:c r="G3" s="13" t="str">
        <x:v>Panier moyen</x:v>
      </x:c>
      <x:c r="H3" s="256" t="str">
        <x:v>Écart objectif</x:v>
      </x:c>
      <x:c r="I3" s="256" t="str">
        <x:v>Statut</x:v>
      </x:c>
    </x:row>
    <x:row r="4">
      <x:c r="A4" s="20" t="str">
        <x:f>'Saisie unique'!A6</x:f>
        <x:v>Janvier</x:v>
      </x:c>
      <x:c r="B4" s="26" t="n">
        <x:f>'Saisie unique'!B6</x:f>
        <x:v>48805</x:v>
      </x:c>
      <x:c r="C4" s="26" t="n">
        <x:f>'Saisie unique'!C6</x:f>
        <x:v>60000</x:v>
      </x:c>
      <x:c r="D4" s="26" t="n">
        <x:f>B4*'Saisie unique'!D6</x:f>
        <x:v>28306.900000000005</x:v>
      </x:c>
      <x:c r="E4" s="40" t="n">
        <x:f>B4-D4</x:f>
        <x:v>20498.099999999995</x:v>
      </x:c>
      <x:c r="F4" s="20" t="n">
        <x:f>'Saisie unique'!E6</x:f>
        <x:v>113</x:v>
      </x:c>
      <x:c r="G4" s="40" t="n">
        <x:f>IFERROR(B4/F4,0)</x:f>
        <x:v>431.9026548672566</x:v>
      </x:c>
      <x:c r="H4" s="257" t="n">
        <x:f>B4-C4</x:f>
        <x:v>-11195</x:v>
      </x:c>
      <x:c r="I4" t="str">
        <x:f>IF(B4&gt;=C4,"Atteint",IF(B4&gt;=C4*0.9,"À surveiller","En retard"))</x:f>
        <x:v>En retard</x:v>
      </x:c>
    </x:row>
    <x:row r="5">
      <x:c r="A5" s="20" t="str">
        <x:f>'Saisie unique'!A7</x:f>
        <x:v>Février</x:v>
      </x:c>
      <x:c r="B5" s="26" t="n">
        <x:f>'Saisie unique'!B7</x:f>
        <x:v>48171</x:v>
      </x:c>
      <x:c r="C5" s="26" t="n">
        <x:f>'Saisie unique'!C7</x:f>
        <x:v>60000</x:v>
      </x:c>
      <x:c r="D5" s="26" t="n">
        <x:f>B5*'Saisie unique'!D7</x:f>
        <x:v>27939.180000000004</x:v>
      </x:c>
      <x:c r="E5" s="40" t="n">
        <x:f>B5-D5</x:f>
        <x:v>20231.819999999996</x:v>
      </x:c>
      <x:c r="F5" s="20" t="n">
        <x:f>'Saisie unique'!E7</x:f>
        <x:v>95</x:v>
      </x:c>
      <x:c r="G5" s="40" t="n">
        <x:f>IFERROR(B5/F5,0)</x:f>
        <x:v>507.06315789473683</x:v>
      </x:c>
      <x:c r="H5" s="257" t="n">
        <x:f>B5-C5</x:f>
        <x:v>-11829</x:v>
      </x:c>
      <x:c r="I5" t="str">
        <x:f>IF(B5&gt;=C5,"Atteint",IF(B5&gt;=C5*0.9,"À surveiller","En retard"))</x:f>
        <x:v>En retard</x:v>
      </x:c>
    </x:row>
    <x:row r="6">
      <x:c r="A6" s="20" t="str">
        <x:f>'Saisie unique'!A8</x:f>
        <x:v>Mars</x:v>
      </x:c>
      <x:c r="B6" s="26" t="n">
        <x:f>'Saisie unique'!B8</x:f>
        <x:v>48691</x:v>
      </x:c>
      <x:c r="C6" s="26" t="n">
        <x:f>'Saisie unique'!C8</x:f>
        <x:v>60000</x:v>
      </x:c>
      <x:c r="D6" s="26" t="n">
        <x:f>B6*'Saisie unique'!D8</x:f>
        <x:v>28240.780000000002</x:v>
      </x:c>
      <x:c r="E6" s="40" t="n">
        <x:f>B6-D6</x:f>
        <x:v>20450.219999999998</x:v>
      </x:c>
      <x:c r="F6" s="20" t="n">
        <x:f>'Saisie unique'!E8</x:f>
        <x:v>85</x:v>
      </x:c>
      <x:c r="G6" s="40" t="n">
        <x:f>IFERROR(B6/F6,0)</x:f>
        <x:v>572.8352941176471</x:v>
      </x:c>
      <x:c r="H6" s="257" t="n">
        <x:f>B6-C6</x:f>
        <x:v>-11309</x:v>
      </x:c>
      <x:c r="I6" t="str">
        <x:f>IF(B6&gt;=C6,"Atteint",IF(B6&gt;=C6*0.9,"À surveiller","En retard"))</x:f>
        <x:v>En retard</x:v>
      </x:c>
    </x:row>
    <x:row r="7">
      <x:c r="A7" s="20" t="str">
        <x:f>'Saisie unique'!A9</x:f>
        <x:v>Avril</x:v>
      </x:c>
      <x:c r="B7" s="26" t="n">
        <x:f>'Saisie unique'!B9</x:f>
        <x:v>58879</x:v>
      </x:c>
      <x:c r="C7" s="26" t="n">
        <x:f>'Saisie unique'!C9</x:f>
        <x:v>60000</x:v>
      </x:c>
      <x:c r="D7" s="26" t="n">
        <x:f>B7*'Saisie unique'!D9</x:f>
        <x:v>34149.82000000001</x:v>
      </x:c>
      <x:c r="E7" s="40" t="n">
        <x:f>B7-D7</x:f>
        <x:v>24729.179999999993</x:v>
      </x:c>
      <x:c r="F7" s="20" t="n">
        <x:f>'Saisie unique'!E9</x:f>
        <x:v>86</x:v>
      </x:c>
      <x:c r="G7" s="40" t="n">
        <x:f>IFERROR(B7/F7,0)</x:f>
        <x:v>684.6395348837209</x:v>
      </x:c>
      <x:c r="H7" s="257" t="n">
        <x:f>B7-C7</x:f>
        <x:v>-1121</x:v>
      </x:c>
      <x:c r="I7" t="str">
        <x:f>IF(B7&gt;=C7,"Atteint",IF(B7&gt;=C7*0.9,"À surveiller","En retard"))</x:f>
        <x:v>À surveiller</x:v>
      </x:c>
    </x:row>
    <x:row r="8">
      <x:c r="A8" s="20" t="str">
        <x:f>'Saisie unique'!A10</x:f>
        <x:v>Mai</x:v>
      </x:c>
      <x:c r="B8" s="26" t="n">
        <x:f>'Saisie unique'!B10</x:f>
        <x:v>58291</x:v>
      </x:c>
      <x:c r="C8" s="26" t="n">
        <x:f>'Saisie unique'!C10</x:f>
        <x:v>60000</x:v>
      </x:c>
      <x:c r="D8" s="26" t="n">
        <x:f>B8*'Saisie unique'!D10</x:f>
        <x:v>33808.780000000006</x:v>
      </x:c>
      <x:c r="E8" s="40" t="n">
        <x:f>B8-D8</x:f>
        <x:v>24482.219999999994</x:v>
      </x:c>
      <x:c r="F8" s="20" t="n">
        <x:f>'Saisie unique'!E10</x:f>
        <x:v>101</x:v>
      </x:c>
      <x:c r="G8" s="40" t="n">
        <x:f>IFERROR(B8/F8,0)</x:f>
        <x:v>577.1386138613861</x:v>
      </x:c>
      <x:c r="H8" s="257" t="n">
        <x:f>B8-C8</x:f>
        <x:v>-1709</x:v>
      </x:c>
      <x:c r="I8" t="str">
        <x:f>IF(B8&gt;=C8,"Atteint",IF(B8&gt;=C8*0.9,"À surveiller","En retard"))</x:f>
        <x:v>À surveiller</x:v>
      </x:c>
    </x:row>
    <x:row r="9">
      <x:c r="A9" s="20" t="str">
        <x:f>'Saisie unique'!A11</x:f>
        <x:v>Juin</x:v>
      </x:c>
      <x:c r="B9" s="26" t="n">
        <x:f>'Saisie unique'!B11</x:f>
        <x:v>55450</x:v>
      </x:c>
      <x:c r="C9" s="26" t="n">
        <x:f>'Saisie unique'!C11</x:f>
        <x:v>60000</x:v>
      </x:c>
      <x:c r="D9" s="26" t="n">
        <x:f>B9*'Saisie unique'!D11</x:f>
        <x:v>32161.000000000004</x:v>
      </x:c>
      <x:c r="E9" s="40" t="n">
        <x:f>B9-D9</x:f>
        <x:v>23288.999999999996</x:v>
      </x:c>
      <x:c r="F9" s="20" t="n">
        <x:f>'Saisie unique'!E11</x:f>
        <x:v>112</x:v>
      </x:c>
      <x:c r="G9" s="40" t="n">
        <x:f>IFERROR(B9/F9,0)</x:f>
        <x:v>495.0892857142857</x:v>
      </x:c>
      <x:c r="H9" s="257" t="n">
        <x:f>B9-C9</x:f>
        <x:v>-4550</x:v>
      </x:c>
      <x:c r="I9" t="str">
        <x:f>IF(B9&gt;=C9,"Atteint",IF(B9&gt;=C9*0.9,"À surveiller","En retard"))</x:f>
        <x:v>À surveiller</x:v>
      </x:c>
    </x:row>
    <x:row r="10">
      <x:c r="A10" s="20" t="str">
        <x:f>'Saisie unique'!A12</x:f>
        <x:v>Juillet</x:v>
      </x:c>
      <x:c r="B10" s="26" t="n">
        <x:f>'Saisie unique'!B12</x:f>
        <x:v>65013</x:v>
      </x:c>
      <x:c r="C10" s="26" t="n">
        <x:f>'Saisie unique'!C12</x:f>
        <x:v>60000</x:v>
      </x:c>
      <x:c r="D10" s="26" t="n">
        <x:f>B10*'Saisie unique'!D12</x:f>
        <x:v>37707.54000000001</x:v>
      </x:c>
      <x:c r="E10" s="40" t="n">
        <x:f>B10-D10</x:f>
        <x:v>27305.459999999992</x:v>
      </x:c>
      <x:c r="F10" s="20" t="n">
        <x:f>'Saisie unique'!E12</x:f>
        <x:v>89</x:v>
      </x:c>
      <x:c r="G10" s="40" t="n">
        <x:f>IFERROR(B10/F10,0)</x:f>
        <x:v>730.4831460674158</x:v>
      </x:c>
      <x:c r="H10" s="257" t="n">
        <x:f>B10-C10</x:f>
        <x:v>5013</x:v>
      </x:c>
      <x:c r="I10" t="str">
        <x:f>IF(B10&gt;=C10,"Atteint",IF(B10&gt;=C10*0.9,"À surveiller","En retard"))</x:f>
        <x:v>Atteint</x:v>
      </x:c>
    </x:row>
    <x:row r="11">
      <x:c r="A11" s="20" t="str">
        <x:f>'Saisie unique'!A13</x:f>
        <x:v>Août</x:v>
      </x:c>
      <x:c r="B11" s="26" t="n">
        <x:f>'Saisie unique'!B13</x:f>
        <x:v>59514</x:v>
      </x:c>
      <x:c r="C11" s="26" t="n">
        <x:f>'Saisie unique'!C13</x:f>
        <x:v>60000</x:v>
      </x:c>
      <x:c r="D11" s="26" t="n">
        <x:f>B11*'Saisie unique'!D13</x:f>
        <x:v>34518.12</x:v>
      </x:c>
      <x:c r="E11" s="40" t="n">
        <x:f>B11-D11</x:f>
        <x:v>24995.879999999997</x:v>
      </x:c>
      <x:c r="F11" s="20" t="n">
        <x:f>'Saisie unique'!E13</x:f>
        <x:v>85</x:v>
      </x:c>
      <x:c r="G11" s="40" t="n">
        <x:f>IFERROR(B11/F11,0)</x:f>
        <x:v>700.1647058823529</x:v>
      </x:c>
      <x:c r="H11" s="257" t="n">
        <x:f>B11-C11</x:f>
        <x:v>-486</x:v>
      </x:c>
      <x:c r="I11" t="str">
        <x:f>IF(B11&gt;=C11,"Atteint",IF(B11&gt;=C11*0.9,"À surveiller","En retard"))</x:f>
        <x:v>À surveiller</x:v>
      </x:c>
    </x:row>
    <x:row r="12">
      <x:c r="A12" s="20" t="str">
        <x:f>'Saisie unique'!A14</x:f>
        <x:v>Septembre</x:v>
      </x:c>
      <x:c r="B12" s="26" t="n">
        <x:f>'Saisie unique'!B14</x:f>
        <x:v>68204</x:v>
      </x:c>
      <x:c r="C12" s="26" t="n">
        <x:f>'Saisie unique'!C14</x:f>
        <x:v>60000</x:v>
      </x:c>
      <x:c r="D12" s="26" t="n">
        <x:f>B12*'Saisie unique'!D14</x:f>
        <x:v>39558.32000000001</x:v>
      </x:c>
      <x:c r="E12" s="40" t="n">
        <x:f>B12-D12</x:f>
        <x:v>28645.679999999993</x:v>
      </x:c>
      <x:c r="F12" s="20" t="n">
        <x:f>'Saisie unique'!E14</x:f>
        <x:v>96</x:v>
      </x:c>
      <x:c r="G12" s="40" t="n">
        <x:f>IFERROR(B12/F12,0)</x:f>
        <x:v>710.4583333333334</x:v>
      </x:c>
      <x:c r="H12" s="257" t="n">
        <x:f>B12-C12</x:f>
        <x:v>8204</x:v>
      </x:c>
      <x:c r="I12" t="str">
        <x:f>IF(B12&gt;=C12,"Atteint",IF(B12&gt;=C12*0.9,"À surveiller","En retard"))</x:f>
        <x:v>Atteint</x:v>
      </x:c>
    </x:row>
    <x:row r="13">
      <x:c r="A13" s="20" t="str">
        <x:f>'Saisie unique'!A15</x:f>
        <x:v>Octobre</x:v>
      </x:c>
      <x:c r="B13" s="26" t="n">
        <x:f>'Saisie unique'!B15</x:f>
        <x:v>64444</x:v>
      </x:c>
      <x:c r="C13" s="26" t="n">
        <x:f>'Saisie unique'!C15</x:f>
        <x:v>60000</x:v>
      </x:c>
      <x:c r="D13" s="26" t="n">
        <x:f>B13*'Saisie unique'!D15</x:f>
        <x:v>37377.520000000004</x:v>
      </x:c>
      <x:c r="E13" s="40" t="n">
        <x:f>B13-D13</x:f>
        <x:v>27066.479999999996</x:v>
      </x:c>
      <x:c r="F13" s="20" t="n">
        <x:f>'Saisie unique'!E15</x:f>
        <x:v>90</x:v>
      </x:c>
      <x:c r="G13" s="40" t="n">
        <x:f>IFERROR(B13/F13,0)</x:f>
        <x:v>716.0444444444445</x:v>
      </x:c>
      <x:c r="H13" s="257" t="n">
        <x:f>B13-C13</x:f>
        <x:v>4444</x:v>
      </x:c>
      <x:c r="I13" t="str">
        <x:f>IF(B13&gt;=C13,"Atteint",IF(B13&gt;=C13*0.9,"À surveiller","En retard"))</x:f>
        <x:v>Atteint</x:v>
      </x:c>
    </x:row>
    <x:row r="14">
      <x:c r="A14" s="20" t="str">
        <x:f>'Saisie unique'!A16</x:f>
        <x:v>Novembre</x:v>
      </x:c>
      <x:c r="B14" s="26" t="n">
        <x:f>'Saisie unique'!B16</x:f>
        <x:v>66986</x:v>
      </x:c>
      <x:c r="C14" s="26" t="n">
        <x:f>'Saisie unique'!C16</x:f>
        <x:v>60000</x:v>
      </x:c>
      <x:c r="D14" s="26" t="n">
        <x:f>B14*'Saisie unique'!D16</x:f>
        <x:v>38851.880000000005</x:v>
      </x:c>
      <x:c r="E14" s="40" t="n">
        <x:f>B14-D14</x:f>
        <x:v>28134.119999999995</x:v>
      </x:c>
      <x:c r="F14" s="20" t="n">
        <x:f>'Saisie unique'!E16</x:f>
        <x:v>100</x:v>
      </x:c>
      <x:c r="G14" s="40" t="n">
        <x:f>IFERROR(B14/F14,0)</x:f>
        <x:v>669.86</x:v>
      </x:c>
      <x:c r="H14" s="257" t="n">
        <x:f>B14-C14</x:f>
        <x:v>6986</x:v>
      </x:c>
      <x:c r="I14" t="str">
        <x:f>IF(B14&gt;=C14,"Atteint",IF(B14&gt;=C14*0.9,"À surveiller","En retard"))</x:f>
        <x:v>Atteint</x:v>
      </x:c>
    </x:row>
    <x:row r="15">
      <x:c r="A15" s="20" t="str">
        <x:f>'Saisie unique'!A17</x:f>
        <x:v>Décembre</x:v>
      </x:c>
      <x:c r="B15" s="26" t="n">
        <x:f>'Saisie unique'!B17</x:f>
        <x:v>74655</x:v>
      </x:c>
      <x:c r="C15" s="26" t="n">
        <x:f>'Saisie unique'!C17</x:f>
        <x:v>60000</x:v>
      </x:c>
      <x:c r="D15" s="26" t="n">
        <x:f>B15*'Saisie unique'!D17</x:f>
        <x:v>43299.90000000001</x:v>
      </x:c>
      <x:c r="E15" s="40" t="n">
        <x:f>B15-D15</x:f>
        <x:v>31355.09999999999</x:v>
      </x:c>
      <x:c r="F15" s="20" t="n">
        <x:f>'Saisie unique'!E17</x:f>
        <x:v>84</x:v>
      </x:c>
      <x:c r="G15" s="40" t="n">
        <x:f>IFERROR(B15/F15,0)</x:f>
        <x:v>888.75</x:v>
      </x:c>
      <x:c r="H15" s="257" t="n">
        <x:f>B15-C15</x:f>
        <x:v>14655</x:v>
      </x:c>
      <x:c r="I15" t="str">
        <x:f>IF(B15&gt;=C15,"Atteint",IF(B15&gt;=C15*0.9,"À surveiller","En retard"))</x:f>
        <x:v>Atteint</x:v>
      </x:c>
    </x:row>
  </x:sheetData>
  <x:mergeCells>
    <x:mergeCell ref="A1:G1"/>
  </x:mergeCells>
  <x:conditionalFormatting sqref="E4:E15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conditionalFormatting sqref="I4:I15">
    <x:cfRule type="expression" dxfId="2" priority="2">
      <x:formula>I4="Atteint"</x:formula>
    </x:cfRule>
    <x:cfRule type="expression" dxfId="3" priority="3">
      <x:formula>I4="À surveiller"</x:formula>
    </x:cfRule>
    <x:cfRule type="expression" dxfId="4" priority="4">
      <x:formula>I4="En retard"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</x:cols>
  <x:sheetData>
    <x:row r="1" ht="34" customHeight="1">
      <x:c r="A1" s="5" t="str">
        <x:v>🧾 Suivi des charges</x:v>
      </x:c>
    </x:row>
    <x:row r="3">
      <x:c r="A3" s="13" t="str">
        <x:v>Mois</x:v>
      </x:c>
      <x:c r="B3" s="13" t="str">
        <x:v>Salaires</x:v>
      </x:c>
      <x:c r="C3" s="13" t="str">
        <x:v>Loyers</x:v>
      </x:c>
      <x:c r="D3" s="13" t="str">
        <x:v>Marketing</x:v>
      </x:c>
      <x:c r="E3" s="13" t="str">
        <x:v>Autres charges</x:v>
      </x:c>
      <x:c r="F3" s="13" t="str">
        <x:v>Total charges</x:v>
      </x:c>
    </x:row>
    <x:row r="4">
      <x:c r="A4" s="20" t="str">
        <x:f>'Saisie unique'!A6</x:f>
        <x:v>Janvier</x:v>
      </x:c>
      <x:c r="B4" s="26" t="n">
        <x:f>'Saisie unique'!F6</x:f>
        <x:v>17507</x:v>
      </x:c>
      <x:c r="C4" s="26" t="n">
        <x:f>'Saisie unique'!G6</x:f>
        <x:v>4500</x:v>
      </x:c>
      <x:c r="D4" s="26" t="n">
        <x:f>'Saisie unique'!H6</x:f>
        <x:v>2257</x:v>
      </x:c>
      <x:c r="E4" s="26" t="n">
        <x:f>'Saisie unique'!I6</x:f>
        <x:v>7383</x:v>
      </x:c>
      <x:c r="F4" s="40" t="n">
        <x:f>SUM(B4:E4)</x:f>
        <x:v>31647</x:v>
      </x:c>
    </x:row>
    <x:row r="5">
      <x:c r="A5" s="20" t="str">
        <x:f>'Saisie unique'!A7</x:f>
        <x:v>Février</x:v>
      </x:c>
      <x:c r="B5" s="26" t="n">
        <x:f>'Saisie unique'!F7</x:f>
        <x:v>17253</x:v>
      </x:c>
      <x:c r="C5" s="26" t="n">
        <x:f>'Saisie unique'!G7</x:f>
        <x:v>4500</x:v>
      </x:c>
      <x:c r="D5" s="26" t="n">
        <x:f>'Saisie unique'!H7</x:f>
        <x:v>2981</x:v>
      </x:c>
      <x:c r="E5" s="26" t="n">
        <x:f>'Saisie unique'!I7</x:f>
        <x:v>7198</x:v>
      </x:c>
      <x:c r="F5" s="40" t="n">
        <x:f>SUM(B5:E5)</x:f>
        <x:v>31932</x:v>
      </x:c>
    </x:row>
    <x:row r="6">
      <x:c r="A6" s="20" t="str">
        <x:f>'Saisie unique'!A8</x:f>
        <x:v>Mars</x:v>
      </x:c>
      <x:c r="B6" s="26" t="n">
        <x:f>'Saisie unique'!F8</x:f>
        <x:v>18624</x:v>
      </x:c>
      <x:c r="C6" s="26" t="n">
        <x:f>'Saisie unique'!G8</x:f>
        <x:v>4500</x:v>
      </x:c>
      <x:c r="D6" s="26" t="n">
        <x:f>'Saisie unique'!H8</x:f>
        <x:v>1901</x:v>
      </x:c>
      <x:c r="E6" s="26" t="n">
        <x:f>'Saisie unique'!I8</x:f>
        <x:v>5705</x:v>
      </x:c>
      <x:c r="F6" s="40" t="n">
        <x:f>SUM(B6:E6)</x:f>
        <x:v>30730</x:v>
      </x:c>
    </x:row>
    <x:row r="7">
      <x:c r="A7" s="20" t="str">
        <x:f>'Saisie unique'!A9</x:f>
        <x:v>Avril</x:v>
      </x:c>
      <x:c r="B7" s="26" t="n">
        <x:f>'Saisie unique'!F9</x:f>
        <x:v>17190</x:v>
      </x:c>
      <x:c r="C7" s="26" t="n">
        <x:f>'Saisie unique'!G9</x:f>
        <x:v>4500</x:v>
      </x:c>
      <x:c r="D7" s="26" t="n">
        <x:f>'Saisie unique'!H9</x:f>
        <x:v>2940</x:v>
      </x:c>
      <x:c r="E7" s="26" t="n">
        <x:f>'Saisie unique'!I9</x:f>
        <x:v>5345</x:v>
      </x:c>
      <x:c r="F7" s="40" t="n">
        <x:f>SUM(B7:E7)</x:f>
        <x:v>29975</x:v>
      </x:c>
    </x:row>
    <x:row r="8">
      <x:c r="A8" s="20" t="str">
        <x:f>'Saisie unique'!A10</x:f>
        <x:v>Mai</x:v>
      </x:c>
      <x:c r="B8" s="26" t="n">
        <x:f>'Saisie unique'!F10</x:f>
        <x:v>18186</x:v>
      </x:c>
      <x:c r="C8" s="26" t="n">
        <x:f>'Saisie unique'!G10</x:f>
        <x:v>4500</x:v>
      </x:c>
      <x:c r="D8" s="26" t="n">
        <x:f>'Saisie unique'!H10</x:f>
        <x:v>2658</x:v>
      </x:c>
      <x:c r="E8" s="26" t="n">
        <x:f>'Saisie unique'!I10</x:f>
        <x:v>5390</x:v>
      </x:c>
      <x:c r="F8" s="40" t="n">
        <x:f>SUM(B8:E8)</x:f>
        <x:v>30734</x:v>
      </x:c>
    </x:row>
    <x:row r="9">
      <x:c r="A9" s="20" t="str">
        <x:f>'Saisie unique'!A11</x:f>
        <x:v>Juin</x:v>
      </x:c>
      <x:c r="B9" s="26" t="n">
        <x:f>'Saisie unique'!F11</x:f>
        <x:v>17482</x:v>
      </x:c>
      <x:c r="C9" s="26" t="n">
        <x:f>'Saisie unique'!G11</x:f>
        <x:v>4500</x:v>
      </x:c>
      <x:c r="D9" s="26" t="n">
        <x:f>'Saisie unique'!H11</x:f>
        <x:v>2969</x:v>
      </x:c>
      <x:c r="E9" s="26" t="n">
        <x:f>'Saisie unique'!I11</x:f>
        <x:v>6063</x:v>
      </x:c>
      <x:c r="F9" s="40" t="n">
        <x:f>SUM(B9:E9)</x:f>
        <x:v>31014</x:v>
      </x:c>
    </x:row>
    <x:row r="10">
      <x:c r="A10" s="20" t="str">
        <x:f>'Saisie unique'!A12</x:f>
        <x:v>Juillet</x:v>
      </x:c>
      <x:c r="B10" s="26" t="n">
        <x:f>'Saisie unique'!F12</x:f>
        <x:v>17740</x:v>
      </x:c>
      <x:c r="C10" s="26" t="n">
        <x:f>'Saisie unique'!G12</x:f>
        <x:v>4500</x:v>
      </x:c>
      <x:c r="D10" s="26" t="n">
        <x:f>'Saisie unique'!H12</x:f>
        <x:v>2011</x:v>
      </x:c>
      <x:c r="E10" s="26" t="n">
        <x:f>'Saisie unique'!I12</x:f>
        <x:v>7182</x:v>
      </x:c>
      <x:c r="F10" s="40" t="n">
        <x:f>SUM(B10:E10)</x:f>
        <x:v>31433</x:v>
      </x:c>
    </x:row>
    <x:row r="11">
      <x:c r="A11" s="20" t="str">
        <x:f>'Saisie unique'!A13</x:f>
        <x:v>Août</x:v>
      </x:c>
      <x:c r="B11" s="26" t="n">
        <x:f>'Saisie unique'!F13</x:f>
        <x:v>17769</x:v>
      </x:c>
      <x:c r="C11" s="26" t="n">
        <x:f>'Saisie unique'!G13</x:f>
        <x:v>4500</x:v>
      </x:c>
      <x:c r="D11" s="26" t="n">
        <x:f>'Saisie unique'!H13</x:f>
        <x:v>2562</x:v>
      </x:c>
      <x:c r="E11" s="26" t="n">
        <x:f>'Saisie unique'!I13</x:f>
        <x:v>5199</x:v>
      </x:c>
      <x:c r="F11" s="40" t="n">
        <x:f>SUM(B11:E11)</x:f>
        <x:v>30030</x:v>
      </x:c>
    </x:row>
    <x:row r="12">
      <x:c r="A12" s="20" t="str">
        <x:f>'Saisie unique'!A14</x:f>
        <x:v>Septembre</x:v>
      </x:c>
      <x:c r="B12" s="26" t="n">
        <x:f>'Saisie unique'!F14</x:f>
        <x:v>17257</x:v>
      </x:c>
      <x:c r="C12" s="26" t="n">
        <x:f>'Saisie unique'!G14</x:f>
        <x:v>4500</x:v>
      </x:c>
      <x:c r="D12" s="26" t="n">
        <x:f>'Saisie unique'!H14</x:f>
        <x:v>2955</x:v>
      </x:c>
      <x:c r="E12" s="26" t="n">
        <x:f>'Saisie unique'!I14</x:f>
        <x:v>5044</x:v>
      </x:c>
      <x:c r="F12" s="40" t="n">
        <x:f>SUM(B12:E12)</x:f>
        <x:v>29756</x:v>
      </x:c>
    </x:row>
    <x:row r="13">
      <x:c r="A13" s="20" t="str">
        <x:f>'Saisie unique'!A15</x:f>
        <x:v>Octobre</x:v>
      </x:c>
      <x:c r="B13" s="26" t="n">
        <x:f>'Saisie unique'!F15</x:f>
        <x:v>17843</x:v>
      </x:c>
      <x:c r="C13" s="26" t="n">
        <x:f>'Saisie unique'!G15</x:f>
        <x:v>4500</x:v>
      </x:c>
      <x:c r="D13" s="26" t="n">
        <x:f>'Saisie unique'!H15</x:f>
        <x:v>2816</x:v>
      </x:c>
      <x:c r="E13" s="26" t="n">
        <x:f>'Saisie unique'!I15</x:f>
        <x:v>7586</x:v>
      </x:c>
      <x:c r="F13" s="40" t="n">
        <x:f>SUM(B13:E13)</x:f>
        <x:v>32745</x:v>
      </x:c>
    </x:row>
    <x:row r="14">
      <x:c r="A14" s="20" t="str">
        <x:f>'Saisie unique'!A16</x:f>
        <x:v>Novembre</x:v>
      </x:c>
      <x:c r="B14" s="26" t="n">
        <x:f>'Saisie unique'!F16</x:f>
        <x:v>19177</x:v>
      </x:c>
      <x:c r="C14" s="26" t="n">
        <x:f>'Saisie unique'!G16</x:f>
        <x:v>4500</x:v>
      </x:c>
      <x:c r="D14" s="26" t="n">
        <x:f>'Saisie unique'!H16</x:f>
        <x:v>2675</x:v>
      </x:c>
      <x:c r="E14" s="26" t="n">
        <x:f>'Saisie unique'!I16</x:f>
        <x:v>6086</x:v>
      </x:c>
      <x:c r="F14" s="40" t="n">
        <x:f>SUM(B14:E14)</x:f>
        <x:v>32438</x:v>
      </x:c>
    </x:row>
    <x:row r="15">
      <x:c r="A15" s="20" t="str">
        <x:f>'Saisie unique'!A17</x:f>
        <x:v>Décembre</x:v>
      </x:c>
      <x:c r="B15" s="26" t="n">
        <x:f>'Saisie unique'!F17</x:f>
        <x:v>18907</x:v>
      </x:c>
      <x:c r="C15" s="26" t="n">
        <x:f>'Saisie unique'!G17</x:f>
        <x:v>4500</x:v>
      </x:c>
      <x:c r="D15" s="26" t="n">
        <x:f>'Saisie unique'!H17</x:f>
        <x:v>2999</x:v>
      </x:c>
      <x:c r="E15" s="26" t="n">
        <x:f>'Saisie unique'!I17</x:f>
        <x:v>6656</x:v>
      </x:c>
      <x:c r="F15" s="40" t="n">
        <x:f>SUM(B15:E15)</x:f>
        <x:v>33062</x:v>
      </x:c>
    </x:row>
  </x:sheetData>
  <x:mergeCells>
    <x:mergeCell ref="A1:F1"/>
  </x:mergeCells>
  <x:conditionalFormatting sqref="F4:F15">
    <x:cfRule type="dataBar" priority="1">
      <x:dataBar>
        <x:cfvo type="min"/>
        <x:cfvo type="max"/>
        <x:color rgb="FFF2994A"/>
      </x:dataBar>
      <x:extLst>
        <x:ext xmlns:x14="http://schemas.microsoft.com/office/spreadsheetml/2009/9/main" uri="{B025F937-C7B1-47D3-B67F-A62EFF666E3E}">
          <x14:id>{BD21CD60-0360-C930-A14E-806C6775684E}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BD21CD60-0360-C930-A14E-806C6775684E}">
            <x14:dataBar gradient="1">
              <x14:cfvo type="min"/>
              <x14:cfvo type="max"/>
              <x14:fillColor rgb="FFF2994A"/>
            </x14:dataBar>
          </x14:cfRule>
          <xm:sqref>F4:F15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</x:cols>
  <x:sheetData>
    <x:row r="1" ht="34" customHeight="1">
      <x:c r="A1" s="5" t="str">
        <x:v>💶 Suivi de trésorerie</x:v>
      </x:c>
    </x:row>
    <x:row r="3">
      <x:c r="A3" s="13" t="str">
        <x:v>Mois</x:v>
      </x:c>
      <x:c r="B3" s="13" t="str">
        <x:v>Solde début</x:v>
      </x:c>
      <x:c r="C3" s="13" t="str">
        <x:v>Encaissements</x:v>
      </x:c>
      <x:c r="D3" s="13" t="str">
        <x:v>Décaissements</x:v>
      </x:c>
      <x:c r="E3" s="13" t="str">
        <x:v>Variation</x:v>
      </x:c>
      <x:c r="F3" s="13" t="str">
        <x:v>Solde fin</x:v>
      </x:c>
    </x:row>
    <x:row r="4">
      <x:c r="A4" s="20" t="str">
        <x:f>'Saisie unique'!A6</x:f>
        <x:v>Janvier</x:v>
      </x:c>
      <x:c r="B4" s="26" t="n">
        <x:f>'Saisie unique'!J6</x:f>
        <x:v>32000</x:v>
      </x:c>
      <x:c r="C4" s="40" t="n">
        <x:f>Ventes!B4</x:f>
        <x:v>48805</x:v>
      </x:c>
      <x:c r="D4" s="40" t="n">
        <x:f>Charges!F4+Ventes!D4</x:f>
        <x:v>59953.90000000001</x:v>
      </x:c>
      <x:c r="E4" s="40" t="n">
        <x:f>C4-D4</x:f>
        <x:v>-11148.900000000009</x:v>
      </x:c>
      <x:c r="F4" s="40" t="n">
        <x:f>B4+E4</x:f>
        <x:v>20851.09999999999</x:v>
      </x:c>
    </x:row>
    <x:row r="5">
      <x:c r="A5" s="20" t="str">
        <x:f>'Saisie unique'!A7</x:f>
        <x:v>Février</x:v>
      </x:c>
      <x:c r="B5" s="26" t="n">
        <x:f>F4</x:f>
        <x:v>20851.09999999999</x:v>
      </x:c>
      <x:c r="C5" s="40" t="n">
        <x:f>Ventes!B5</x:f>
        <x:v>48171</x:v>
      </x:c>
      <x:c r="D5" s="40" t="n">
        <x:f>Charges!F5+Ventes!D5</x:f>
        <x:v>59871.18000000001</x:v>
      </x:c>
      <x:c r="E5" s="40" t="n">
        <x:f>C5-D5</x:f>
        <x:v>-11700.180000000008</x:v>
      </x:c>
      <x:c r="F5" s="40" t="n">
        <x:f>B5+E5</x:f>
        <x:v>9150.919999999984</x:v>
      </x:c>
    </x:row>
    <x:row r="6">
      <x:c r="A6" s="20" t="str">
        <x:f>'Saisie unique'!A8</x:f>
        <x:v>Mars</x:v>
      </x:c>
      <x:c r="B6" s="26" t="n">
        <x:f>F5</x:f>
        <x:v>9150.919999999984</x:v>
      </x:c>
      <x:c r="C6" s="40" t="n">
        <x:f>Ventes!B6</x:f>
        <x:v>48691</x:v>
      </x:c>
      <x:c r="D6" s="40" t="n">
        <x:f>Charges!F6+Ventes!D6</x:f>
        <x:v>58970.78</x:v>
      </x:c>
      <x:c r="E6" s="40" t="n">
        <x:f>C6-D6</x:f>
        <x:v>-10279.779999999999</x:v>
      </x:c>
      <x:c r="F6" s="40" t="n">
        <x:f>B6+E6</x:f>
        <x:v>-1128.8600000000151</x:v>
      </x:c>
    </x:row>
    <x:row r="7">
      <x:c r="A7" s="20" t="str">
        <x:f>'Saisie unique'!A9</x:f>
        <x:v>Avril</x:v>
      </x:c>
      <x:c r="B7" s="26" t="n">
        <x:f>F6</x:f>
        <x:v>-1128.8600000000151</x:v>
      </x:c>
      <x:c r="C7" s="40" t="n">
        <x:f>Ventes!B7</x:f>
        <x:v>58879</x:v>
      </x:c>
      <x:c r="D7" s="40" t="n">
        <x:f>Charges!F7+Ventes!D7</x:f>
        <x:v>64124.82000000001</x:v>
      </x:c>
      <x:c r="E7" s="40" t="n">
        <x:f>C7-D7</x:f>
        <x:v>-5245.820000000007</x:v>
      </x:c>
      <x:c r="F7" s="40" t="n">
        <x:f>B7+E7</x:f>
        <x:v>-6374.680000000022</x:v>
      </x:c>
    </x:row>
    <x:row r="8">
      <x:c r="A8" s="20" t="str">
        <x:f>'Saisie unique'!A10</x:f>
        <x:v>Mai</x:v>
      </x:c>
      <x:c r="B8" s="26" t="n">
        <x:f>F7</x:f>
        <x:v>-6374.680000000022</x:v>
      </x:c>
      <x:c r="C8" s="40" t="n">
        <x:f>Ventes!B8</x:f>
        <x:v>58291</x:v>
      </x:c>
      <x:c r="D8" s="40" t="n">
        <x:f>Charges!F8+Ventes!D8</x:f>
        <x:v>64542.780000000006</x:v>
      </x:c>
      <x:c r="E8" s="40" t="n">
        <x:f>C8-D8</x:f>
        <x:v>-6251.780000000006</x:v>
      </x:c>
      <x:c r="F8" s="40" t="n">
        <x:f>B8+E8</x:f>
        <x:v>-12626.460000000028</x:v>
      </x:c>
    </x:row>
    <x:row r="9">
      <x:c r="A9" s="20" t="str">
        <x:f>'Saisie unique'!A11</x:f>
        <x:v>Juin</x:v>
      </x:c>
      <x:c r="B9" s="26" t="n">
        <x:f>F8</x:f>
        <x:v>-12626.460000000028</x:v>
      </x:c>
      <x:c r="C9" s="40" t="n">
        <x:f>Ventes!B9</x:f>
        <x:v>55450</x:v>
      </x:c>
      <x:c r="D9" s="40" t="n">
        <x:f>Charges!F9+Ventes!D9</x:f>
        <x:v>63175</x:v>
      </x:c>
      <x:c r="E9" s="40" t="n">
        <x:f>C9-D9</x:f>
        <x:v>-7725</x:v>
      </x:c>
      <x:c r="F9" s="40" t="n">
        <x:f>B9+E9</x:f>
        <x:v>-20351.46000000003</x:v>
      </x:c>
    </x:row>
    <x:row r="10">
      <x:c r="A10" s="20" t="str">
        <x:f>'Saisie unique'!A12</x:f>
        <x:v>Juillet</x:v>
      </x:c>
      <x:c r="B10" s="26" t="n">
        <x:f>F9</x:f>
        <x:v>-20351.46000000003</x:v>
      </x:c>
      <x:c r="C10" s="40" t="n">
        <x:f>Ventes!B10</x:f>
        <x:v>65013</x:v>
      </x:c>
      <x:c r="D10" s="40" t="n">
        <x:f>Charges!F10+Ventes!D10</x:f>
        <x:v>69140.54000000001</x:v>
      </x:c>
      <x:c r="E10" s="40" t="n">
        <x:f>C10-D10</x:f>
        <x:v>-4127.540000000008</x:v>
      </x:c>
      <x:c r="F10" s="40" t="n">
        <x:f>B10+E10</x:f>
        <x:v>-24479.000000000036</x:v>
      </x:c>
    </x:row>
    <x:row r="11">
      <x:c r="A11" s="20" t="str">
        <x:f>'Saisie unique'!A13</x:f>
        <x:v>Août</x:v>
      </x:c>
      <x:c r="B11" s="26" t="n">
        <x:f>F10</x:f>
        <x:v>-24479.000000000036</x:v>
      </x:c>
      <x:c r="C11" s="40" t="n">
        <x:f>Ventes!B11</x:f>
        <x:v>59514</x:v>
      </x:c>
      <x:c r="D11" s="40" t="n">
        <x:f>Charges!F11+Ventes!D11</x:f>
        <x:v>64548.12</x:v>
      </x:c>
      <x:c r="E11" s="40" t="n">
        <x:f>C11-D11</x:f>
        <x:v>-5034.120000000003</x:v>
      </x:c>
      <x:c r="F11" s="40" t="n">
        <x:f>B11+E11</x:f>
        <x:v>-29513.12000000004</x:v>
      </x:c>
    </x:row>
    <x:row r="12">
      <x:c r="A12" s="20" t="str">
        <x:f>'Saisie unique'!A14</x:f>
        <x:v>Septembre</x:v>
      </x:c>
      <x:c r="B12" s="26" t="n">
        <x:f>F11</x:f>
        <x:v>-29513.12000000004</x:v>
      </x:c>
      <x:c r="C12" s="40" t="n">
        <x:f>Ventes!B12</x:f>
        <x:v>68204</x:v>
      </x:c>
      <x:c r="D12" s="40" t="n">
        <x:f>Charges!F12+Ventes!D12</x:f>
        <x:v>69314.32</x:v>
      </x:c>
      <x:c r="E12" s="40" t="n">
        <x:f>C12-D12</x:f>
        <x:v>-1110.320000000007</x:v>
      </x:c>
      <x:c r="F12" s="40" t="n">
        <x:f>B12+E12</x:f>
        <x:v>-30623.440000000046</x:v>
      </x:c>
    </x:row>
    <x:row r="13">
      <x:c r="A13" s="20" t="str">
        <x:f>'Saisie unique'!A15</x:f>
        <x:v>Octobre</x:v>
      </x:c>
      <x:c r="B13" s="26" t="n">
        <x:f>F12</x:f>
        <x:v>-30623.440000000046</x:v>
      </x:c>
      <x:c r="C13" s="40" t="n">
        <x:f>Ventes!B13</x:f>
        <x:v>64444</x:v>
      </x:c>
      <x:c r="D13" s="40" t="n">
        <x:f>Charges!F13+Ventes!D13</x:f>
        <x:v>70122.52</x:v>
      </x:c>
      <x:c r="E13" s="40" t="n">
        <x:f>C13-D13</x:f>
        <x:v>-5678.520000000004</x:v>
      </x:c>
      <x:c r="F13" s="40" t="n">
        <x:f>B13+E13</x:f>
        <x:v>-36301.96000000005</x:v>
      </x:c>
    </x:row>
    <x:row r="14">
      <x:c r="A14" s="20" t="str">
        <x:f>'Saisie unique'!A16</x:f>
        <x:v>Novembre</x:v>
      </x:c>
      <x:c r="B14" s="26" t="n">
        <x:f>F13</x:f>
        <x:v>-36301.96000000005</x:v>
      </x:c>
      <x:c r="C14" s="40" t="n">
        <x:f>Ventes!B14</x:f>
        <x:v>66986</x:v>
      </x:c>
      <x:c r="D14" s="40" t="n">
        <x:f>Charges!F14+Ventes!D14</x:f>
        <x:v>71289.88</x:v>
      </x:c>
      <x:c r="E14" s="40" t="n">
        <x:f>C14-D14</x:f>
        <x:v>-4303.880000000005</x:v>
      </x:c>
      <x:c r="F14" s="40" t="n">
        <x:f>B14+E14</x:f>
        <x:v>-40605.840000000055</x:v>
      </x:c>
    </x:row>
    <x:row r="15">
      <x:c r="A15" s="20" t="str">
        <x:f>'Saisie unique'!A17</x:f>
        <x:v>Décembre</x:v>
      </x:c>
      <x:c r="B15" s="26" t="n">
        <x:f>F14</x:f>
        <x:v>-40605.840000000055</x:v>
      </x:c>
      <x:c r="C15" s="40" t="n">
        <x:f>Ventes!B15</x:f>
        <x:v>74655</x:v>
      </x:c>
      <x:c r="D15" s="40" t="n">
        <x:f>Charges!F15+Ventes!D15</x:f>
        <x:v>76361.90000000001</x:v>
      </x:c>
      <x:c r="E15" s="40" t="n">
        <x:f>C15-D15</x:f>
        <x:v>-1706.9000000000087</x:v>
      </x:c>
      <x:c r="F15" s="40" t="n">
        <x:f>B15+E15</x:f>
        <x:v>-42312.74000000006</x:v>
      </x:c>
    </x:row>
  </x:sheetData>
  <x:mergeCells>
    <x:mergeCell ref="A1:F1"/>
  </x:mergeCells>
  <x:conditionalFormatting sqref="F4:F15">
    <x:cfRule type="expression" dxfId="0" priority="1">
      <x:formula>F4&lt;Paramètres!$B$8</x:formula>
    </x:cfRule>
    <x:cfRule type="expression" dxfId="1" priority="2">
      <x:formula>F4&gt;=Paramètres!$B$8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34" customHeight="1">
      <x:c r="A1" s="5" t="str">
        <x:v>🤝 Suivi clients</x:v>
      </x:c>
    </x:row>
    <x:row r="3">
      <x:c r="A3" s="13" t="str">
        <x:v>Mois</x:v>
      </x:c>
      <x:c r="B3" s="13" t="str">
        <x:v>Nouveaux clients</x:v>
      </x:c>
      <x:c r="C3" s="13" t="str">
        <x:v>Clients actifs</x:v>
      </x:c>
      <x:c r="D3" s="13" t="str">
        <x:v>Clients perdus</x:v>
      </x:c>
      <x:c r="E3" s="13" t="str">
        <x:v>Satisfaction</x:v>
      </x:c>
      <x:c r="F3" s="13" t="str">
        <x:v>Taux de fidélisation</x:v>
      </x:c>
    </x:row>
    <x:row r="4">
      <x:c r="A4" s="20" t="str">
        <x:f>'Saisie unique'!A6</x:f>
        <x:v>Janvier</x:v>
      </x:c>
      <x:c r="B4" s="24" t="n">
        <x:f>'Saisie unique'!K6</x:f>
        <x:v>14</x:v>
      </x:c>
      <x:c r="C4" s="24" t="n">
        <x:f>'Saisie unique'!L6</x:f>
        <x:v>114</x:v>
      </x:c>
      <x:c r="D4" s="24" t="n">
        <x:f>'Saisie unique'!M6</x:f>
        <x:v>4</x:v>
      </x:c>
      <x:c r="E4" s="28" t="n">
        <x:f>'Saisie unique'!N6</x:f>
        <x:v>0.9394379481522491</x:v>
      </x:c>
      <x:c r="F4" s="42" t="n">
        <x:f>IFERROR(1-D4/C4,0)</x:f>
        <x:v>0.9649122807017544</x:v>
      </x:c>
    </x:row>
    <x:row r="5">
      <x:c r="A5" s="20" t="str">
        <x:f>'Saisie unique'!A7</x:f>
        <x:v>Février</x:v>
      </x:c>
      <x:c r="B5" s="24" t="n">
        <x:f>'Saisie unique'!K7</x:f>
        <x:v>12</x:v>
      </x:c>
      <x:c r="C5" s="24" t="n">
        <x:f>'Saisie unique'!L7</x:f>
        <x:v>115</x:v>
      </x:c>
      <x:c r="D5" s="24" t="n">
        <x:f>'Saisie unique'!M7</x:f>
        <x:v>7</x:v>
      </x:c>
      <x:c r="E5" s="28" t="n">
        <x:f>'Saisie unique'!N7</x:f>
        <x:v>0.8900249118545626</x:v>
      </x:c>
      <x:c r="F5" s="42" t="n">
        <x:f>IFERROR(1-D5/C5,0)</x:f>
        <x:v>0.9391304347826087</x:v>
      </x:c>
    </x:row>
    <x:row r="6">
      <x:c r="A6" s="20" t="str">
        <x:f>'Saisie unique'!A8</x:f>
        <x:v>Mars</x:v>
      </x:c>
      <x:c r="B6" s="24" t="n">
        <x:f>'Saisie unique'!K8</x:f>
        <x:v>16</x:v>
      </x:c>
      <x:c r="C6" s="24" t="n">
        <x:f>'Saisie unique'!L8</x:f>
        <x:v>123</x:v>
      </x:c>
      <x:c r="D6" s="24" t="n">
        <x:f>'Saisie unique'!M8</x:f>
        <x:v>6</x:v>
      </x:c>
      <x:c r="E6" s="28" t="n">
        <x:f>'Saisie unique'!N8</x:f>
        <x:v>0.8887937764890186</x:v>
      </x:c>
      <x:c r="F6" s="42" t="n">
        <x:f>IFERROR(1-D6/C6,0)</x:f>
        <x:v>0.9512195121951219</x:v>
      </x:c>
    </x:row>
    <x:row r="7">
      <x:c r="A7" s="20" t="str">
        <x:f>'Saisie unique'!A9</x:f>
        <x:v>Avril</x:v>
      </x:c>
      <x:c r="B7" s="24" t="n">
        <x:f>'Saisie unique'!K9</x:f>
        <x:v>10</x:v>
      </x:c>
      <x:c r="C7" s="24" t="n">
        <x:f>'Saisie unique'!L9</x:f>
        <x:v>123</x:v>
      </x:c>
      <x:c r="D7" s="24" t="n">
        <x:f>'Saisie unique'!M9</x:f>
        <x:v>7</x:v>
      </x:c>
      <x:c r="E7" s="28" t="n">
        <x:f>'Saisie unique'!N9</x:f>
        <x:v>0.9018122821785227</x:v>
      </x:c>
      <x:c r="F7" s="42" t="n">
        <x:f>IFERROR(1-D7/C7,0)</x:f>
        <x:v>0.943089430894309</x:v>
      </x:c>
    </x:row>
    <x:row r="8">
      <x:c r="A8" s="20" t="str">
        <x:f>'Saisie unique'!A10</x:f>
        <x:v>Mai</x:v>
      </x:c>
      <x:c r="B8" s="24" t="n">
        <x:f>'Saisie unique'!K10</x:f>
        <x:v>14</x:v>
      </x:c>
      <x:c r="C8" s="24" t="n">
        <x:f>'Saisie unique'!L10</x:f>
        <x:v>128</x:v>
      </x:c>
      <x:c r="D8" s="24" t="n">
        <x:f>'Saisie unique'!M10</x:f>
        <x:v>6</x:v>
      </x:c>
      <x:c r="E8" s="28" t="n">
        <x:f>'Saisie unique'!N10</x:f>
        <x:v>0.9021698354476744</x:v>
      </x:c>
      <x:c r="F8" s="42" t="n">
        <x:f>IFERROR(1-D8/C8,0)</x:f>
        <x:v>0.953125</x:v>
      </x:c>
    </x:row>
    <x:row r="9">
      <x:c r="A9" s="20" t="str">
        <x:f>'Saisie unique'!A11</x:f>
        <x:v>Juin</x:v>
      </x:c>
      <x:c r="B9" s="24" t="n">
        <x:f>'Saisie unique'!K11</x:f>
        <x:v>19</x:v>
      </x:c>
      <x:c r="C9" s="24" t="n">
        <x:f>'Saisie unique'!L11</x:f>
        <x:v>131</x:v>
      </x:c>
      <x:c r="D9" s="24" t="n">
        <x:f>'Saisie unique'!M11</x:f>
        <x:v>7</x:v>
      </x:c>
      <x:c r="E9" s="28" t="n">
        <x:f>'Saisie unique'!N11</x:f>
        <x:v>0.9173025940277384</x:v>
      </x:c>
      <x:c r="F9" s="42" t="n">
        <x:f>IFERROR(1-D9/C9,0)</x:f>
        <x:v>0.9465648854961832</x:v>
      </x:c>
    </x:row>
    <x:row r="10">
      <x:c r="A10" s="20" t="str">
        <x:f>'Saisie unique'!A12</x:f>
        <x:v>Juillet</x:v>
      </x:c>
      <x:c r="B10" s="24" t="n">
        <x:f>'Saisie unique'!K12</x:f>
        <x:v>14</x:v>
      </x:c>
      <x:c r="C10" s="24" t="n">
        <x:f>'Saisie unique'!L12</x:f>
        <x:v>139</x:v>
      </x:c>
      <x:c r="D10" s="24" t="n">
        <x:f>'Saisie unique'!M12</x:f>
        <x:v>5</x:v>
      </x:c>
      <x:c r="E10" s="28" t="n">
        <x:f>'Saisie unique'!N12</x:f>
        <x:v>0.9194369877105019</x:v>
      </x:c>
      <x:c r="F10" s="42" t="n">
        <x:f>IFERROR(1-D10/C10,0)</x:f>
        <x:v>0.9640287769784173</x:v>
      </x:c>
    </x:row>
    <x:row r="11">
      <x:c r="A11" s="20" t="str">
        <x:f>'Saisie unique'!A13</x:f>
        <x:v>Août</x:v>
      </x:c>
      <x:c r="B11" s="24" t="n">
        <x:f>'Saisie unique'!K13</x:f>
        <x:v>18</x:v>
      </x:c>
      <x:c r="C11" s="24" t="n">
        <x:f>'Saisie unique'!L13</x:f>
        <x:v>150</x:v>
      </x:c>
      <x:c r="D11" s="24" t="n">
        <x:f>'Saisie unique'!M13</x:f>
        <x:v>6</x:v>
      </x:c>
      <x:c r="E11" s="28" t="n">
        <x:f>'Saisie unique'!N13</x:f>
        <x:v>0.8668762949406861</x:v>
      </x:c>
      <x:c r="F11" s="42" t="n">
        <x:f>IFERROR(1-D11/C11,0)</x:f>
        <x:v>0.96</x:v>
      </x:c>
    </x:row>
    <x:row r="12">
      <x:c r="A12" s="20" t="str">
        <x:f>'Saisie unique'!A14</x:f>
        <x:v>Septembre</x:v>
      </x:c>
      <x:c r="B12" s="24" t="n">
        <x:f>'Saisie unique'!K14</x:f>
        <x:v>10</x:v>
      </x:c>
      <x:c r="C12" s="24" t="n">
        <x:f>'Saisie unique'!L14</x:f>
        <x:v>146</x:v>
      </x:c>
      <x:c r="D12" s="24" t="n">
        <x:f>'Saisie unique'!M14</x:f>
        <x:v>6</x:v>
      </x:c>
      <x:c r="E12" s="28" t="n">
        <x:f>'Saisie unique'!N14</x:f>
        <x:v>0.9297042067826928</x:v>
      </x:c>
      <x:c r="F12" s="42" t="n">
        <x:f>IFERROR(1-D12/C12,0)</x:f>
        <x:v>0.9589041095890412</x:v>
      </x:c>
    </x:row>
    <x:row r="13">
      <x:c r="A13" s="20" t="str">
        <x:f>'Saisie unique'!A15</x:f>
        <x:v>Octobre</x:v>
      </x:c>
      <x:c r="B13" s="24" t="n">
        <x:f>'Saisie unique'!K15</x:f>
        <x:v>10</x:v>
      </x:c>
      <x:c r="C13" s="24" t="n">
        <x:f>'Saisie unique'!L15</x:f>
        <x:v>146</x:v>
      </x:c>
      <x:c r="D13" s="24" t="n">
        <x:f>'Saisie unique'!M15</x:f>
        <x:v>5</x:v>
      </x:c>
      <x:c r="E13" s="28" t="n">
        <x:f>'Saisie unique'!N15</x:f>
        <x:v>0.9247128854527669</x:v>
      </x:c>
      <x:c r="F13" s="42" t="n">
        <x:f>IFERROR(1-D13/C13,0)</x:f>
        <x:v>0.9657534246575342</x:v>
      </x:c>
    </x:row>
    <x:row r="14">
      <x:c r="A14" s="20" t="str">
        <x:f>'Saisie unique'!A16</x:f>
        <x:v>Novembre</x:v>
      </x:c>
      <x:c r="B14" s="24" t="n">
        <x:f>'Saisie unique'!K16</x:f>
        <x:v>19</x:v>
      </x:c>
      <x:c r="C14" s="24" t="n">
        <x:f>'Saisie unique'!L16</x:f>
        <x:v>163</x:v>
      </x:c>
      <x:c r="D14" s="24" t="n">
        <x:f>'Saisie unique'!M16</x:f>
        <x:v>6</x:v>
      </x:c>
      <x:c r="E14" s="28" t="n">
        <x:f>'Saisie unique'!N16</x:f>
        <x:v>0.8884595532094149</x:v>
      </x:c>
      <x:c r="F14" s="42" t="n">
        <x:f>IFERROR(1-D14/C14,0)</x:f>
        <x:v>0.9631901840490797</x:v>
      </x:c>
    </x:row>
    <x:row r="15">
      <x:c r="A15" s="20" t="str">
        <x:f>'Saisie unique'!A17</x:f>
        <x:v>Décembre</x:v>
      </x:c>
      <x:c r="B15" s="24" t="n">
        <x:f>'Saisie unique'!K17</x:f>
        <x:v>15</x:v>
      </x:c>
      <x:c r="C15" s="24" t="n">
        <x:f>'Saisie unique'!L17</x:f>
        <x:v>164</x:v>
      </x:c>
      <x:c r="D15" s="24" t="n">
        <x:f>'Saisie unique'!M17</x:f>
        <x:v>5</x:v>
      </x:c>
      <x:c r="E15" s="28" t="n">
        <x:f>'Saisie unique'!N17</x:f>
        <x:v>0.8622562928055588</x:v>
      </x:c>
      <x:c r="F15" s="42" t="n">
        <x:f>IFERROR(1-D15/C15,0)</x:f>
        <x:v>0.9695121951219512</x:v>
      </x:c>
    </x:row>
  </x:sheetData>
  <x:mergeCells>
    <x:mergeCell ref="A1:F1"/>
  </x:mergeCells>
  <x:conditionalFormatting sqref="E4:E15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 ht="34" customHeight="1">
      <x:c r="A1" s="5" t="str">
        <x:v>📦 Suivi des stocks</x:v>
      </x:c>
    </x:row>
    <x:row r="3">
      <x:c r="A3" s="13" t="str">
        <x:v>Mois</x:v>
      </x:c>
      <x:c r="B3" s="13" t="str">
        <x:v>Valeur stock</x:v>
      </x:c>
      <x:c r="C3" s="13" t="str">
        <x:v>Ruptures</x:v>
      </x:c>
      <x:c r="D3" s="13" t="str">
        <x:v>Rotation stock</x:v>
      </x:c>
      <x:c r="E3" s="13" t="str">
        <x:v>Délai fournisseur (j)</x:v>
      </x:c>
      <x:c r="F3" s="13" t="str">
        <x:v>Taux disponibilité</x:v>
      </x:c>
    </x:row>
    <x:row r="4">
      <x:c r="A4" s="20" t="str">
        <x:f>'Saisie unique'!A6</x:f>
        <x:v>Janvier</x:v>
      </x:c>
      <x:c r="B4" s="26" t="n">
        <x:f>'Saisie unique'!O6</x:f>
        <x:v>72564</x:v>
      </x:c>
      <x:c r="C4" s="24" t="n">
        <x:f>'Saisie unique'!P6</x:f>
        <x:v>3</x:v>
      </x:c>
      <x:c r="D4" s="44" t="n">
        <x:f>'Saisie unique'!Q6</x:f>
        <x:v>3.920120947266361</x:v>
      </x:c>
      <x:c r="E4" s="24" t="n">
        <x:f>'Saisie unique'!R6</x:f>
        <x:v>7</x:v>
      </x:c>
      <x:c r="F4" s="28" t="n">
        <x:f>'Saisie unique'!S6</x:f>
        <x:v>0.9545585096189888</x:v>
      </x:c>
    </x:row>
    <x:row r="5">
      <x:c r="A5" s="20" t="str">
        <x:f>'Saisie unique'!A7</x:f>
        <x:v>Février</x:v>
      </x:c>
      <x:c r="B5" s="26" t="n">
        <x:f>'Saisie unique'!O7</x:f>
        <x:v>68575</x:v>
      </x:c>
      <x:c r="C5" s="24" t="n">
        <x:f>'Saisie unique'!P7</x:f>
        <x:v>7</x:v>
      </x:c>
      <x:c r="D5" s="44" t="n">
        <x:f>'Saisie unique'!Q7</x:f>
        <x:v>4.218579816247154</x:v>
      </x:c>
      <x:c r="E5" s="24" t="n">
        <x:f>'Saisie unique'!R7</x:f>
        <x:v>9</x:v>
      </x:c>
      <x:c r="F5" s="28" t="n">
        <x:f>'Saisie unique'!S7</x:f>
        <x:v>0.9478528374982363</x:v>
      </x:c>
    </x:row>
    <x:row r="6">
      <x:c r="A6" s="20" t="str">
        <x:f>'Saisie unique'!A8</x:f>
        <x:v>Mars</x:v>
      </x:c>
      <x:c r="B6" s="26" t="n">
        <x:f>'Saisie unique'!O8</x:f>
        <x:v>80021</x:v>
      </x:c>
      <x:c r="C6" s="24" t="n">
        <x:f>'Saisie unique'!P8</x:f>
        <x:v>7</x:v>
      </x:c>
      <x:c r="D6" s="44" t="n">
        <x:f>'Saisie unique'!Q8</x:f>
        <x:v>4.741266747574905</x:v>
      </x:c>
      <x:c r="E6" s="24" t="n">
        <x:f>'Saisie unique'!R8</x:f>
        <x:v>8</x:v>
      </x:c>
      <x:c r="F6" s="28" t="n">
        <x:f>'Saisie unique'!S8</x:f>
        <x:v>0.9514431180664532</x:v>
      </x:c>
    </x:row>
    <x:row r="7">
      <x:c r="A7" s="20" t="str">
        <x:f>'Saisie unique'!A9</x:f>
        <x:v>Avril</x:v>
      </x:c>
      <x:c r="B7" s="26" t="n">
        <x:f>'Saisie unique'!O9</x:f>
        <x:v>74002</x:v>
      </x:c>
      <x:c r="C7" s="24" t="n">
        <x:f>'Saisie unique'!P9</x:f>
        <x:v>3</x:v>
      </x:c>
      <x:c r="D7" s="44" t="n">
        <x:f>'Saisie unique'!Q9</x:f>
        <x:v>5.708459566103781</x:v>
      </x:c>
      <x:c r="E7" s="24" t="n">
        <x:f>'Saisie unique'!R9</x:f>
        <x:v>12</x:v>
      </x:c>
      <x:c r="F7" s="28" t="n">
        <x:f>'Saisie unique'!S9</x:f>
        <x:v>0.9804789128788961</x:v>
      </x:c>
    </x:row>
    <x:row r="8">
      <x:c r="A8" s="20" t="str">
        <x:f>'Saisie unique'!A10</x:f>
        <x:v>Mai</x:v>
      </x:c>
      <x:c r="B8" s="26" t="n">
        <x:f>'Saisie unique'!O10</x:f>
        <x:v>69561</x:v>
      </x:c>
      <x:c r="C8" s="24" t="n">
        <x:f>'Saisie unique'!P10</x:f>
        <x:v>6</x:v>
      </x:c>
      <x:c r="D8" s="44" t="n">
        <x:f>'Saisie unique'!Q10</x:f>
        <x:v>4.538241293029246</x:v>
      </x:c>
      <x:c r="E8" s="24" t="n">
        <x:f>'Saisie unique'!R10</x:f>
        <x:v>11</x:v>
      </x:c>
      <x:c r="F8" s="28" t="n">
        <x:f>'Saisie unique'!S10</x:f>
        <x:v>0.9677906141571216</x:v>
      </x:c>
    </x:row>
    <x:row r="9">
      <x:c r="A9" s="20" t="str">
        <x:f>'Saisie unique'!A11</x:f>
        <x:v>Juin</x:v>
      </x:c>
      <x:c r="B9" s="26" t="n">
        <x:f>'Saisie unique'!O11</x:f>
        <x:v>71233</x:v>
      </x:c>
      <x:c r="C9" s="24" t="n">
        <x:f>'Saisie unique'!P11</x:f>
        <x:v>2</x:v>
      </x:c>
      <x:c r="D9" s="44" t="n">
        <x:f>'Saisie unique'!Q11</x:f>
        <x:v>3.8773022644777724</x:v>
      </x:c>
      <x:c r="E9" s="24" t="n">
        <x:f>'Saisie unique'!R11</x:f>
        <x:v>8</x:v>
      </x:c>
      <x:c r="F9" s="28" t="n">
        <x:f>'Saisie unique'!S11</x:f>
        <x:v>0.930590886818148</x:v>
      </x:c>
    </x:row>
    <x:row r="10">
      <x:c r="A10" s="20" t="str">
        <x:f>'Saisie unique'!A12</x:f>
        <x:v>Juillet</x:v>
      </x:c>
      <x:c r="B10" s="26" t="n">
        <x:f>'Saisie unique'!O12</x:f>
        <x:v>75789</x:v>
      </x:c>
      <x:c r="C10" s="24" t="n">
        <x:f>'Saisie unique'!P12</x:f>
        <x:v>2</x:v>
      </x:c>
      <x:c r="D10" s="44" t="n">
        <x:f>'Saisie unique'!Q12</x:f>
        <x:v>3.5301576496094973</x:v>
      </x:c>
      <x:c r="E10" s="24" t="n">
        <x:f>'Saisie unique'!R12</x:f>
        <x:v>8</x:v>
      </x:c>
      <x:c r="F10" s="28" t="n">
        <x:f>'Saisie unique'!S12</x:f>
        <x:v>0.9383922633508976</x:v>
      </x:c>
    </x:row>
    <x:row r="11">
      <x:c r="A11" s="20" t="str">
        <x:f>'Saisie unique'!A13</x:f>
        <x:v>Août</x:v>
      </x:c>
      <x:c r="B11" s="26" t="n">
        <x:f>'Saisie unique'!O13</x:f>
        <x:v>65067</x:v>
      </x:c>
      <x:c r="C11" s="24" t="n">
        <x:f>'Saisie unique'!P13</x:f>
        <x:v>2</x:v>
      </x:c>
      <x:c r="D11" s="44" t="n">
        <x:f>'Saisie unique'!Q13</x:f>
        <x:v>4.54736625281332</x:v>
      </x:c>
      <x:c r="E11" s="24" t="n">
        <x:f>'Saisie unique'!R13</x:f>
        <x:v>11</x:v>
      </x:c>
      <x:c r="F11" s="28" t="n">
        <x:f>'Saisie unique'!S13</x:f>
        <x:v>0.9626868704679898</x:v>
      </x:c>
    </x:row>
    <x:row r="12">
      <x:c r="A12" s="20" t="str">
        <x:f>'Saisie unique'!A14</x:f>
        <x:v>Septembre</x:v>
      </x:c>
      <x:c r="B12" s="26" t="n">
        <x:f>'Saisie unique'!O14</x:f>
        <x:v>70220</x:v>
      </x:c>
      <x:c r="C12" s="24" t="n">
        <x:f>'Saisie unique'!P14</x:f>
        <x:v>2</x:v>
      </x:c>
      <x:c r="D12" s="44" t="n">
        <x:f>'Saisie unique'!Q14</x:f>
        <x:v>5.226234142839944</x:v>
      </x:c>
      <x:c r="E12" s="24" t="n">
        <x:f>'Saisie unique'!R14</x:f>
        <x:v>6</x:v>
      </x:c>
      <x:c r="F12" s="28" t="n">
        <x:f>'Saisie unique'!S14</x:f>
        <x:v>0.9519650605542013</x:v>
      </x:c>
    </x:row>
    <x:row r="13">
      <x:c r="A13" s="20" t="str">
        <x:f>'Saisie unique'!A15</x:f>
        <x:v>Octobre</x:v>
      </x:c>
      <x:c r="B13" s="26" t="n">
        <x:f>'Saisie unique'!O15</x:f>
        <x:v>79270</x:v>
      </x:c>
      <x:c r="C13" s="24" t="n">
        <x:f>'Saisie unique'!P15</x:f>
        <x:v>7</x:v>
      </x:c>
      <x:c r="D13" s="44" t="n">
        <x:f>'Saisie unique'!Q15</x:f>
        <x:v>5.879715552078805</x:v>
      </x:c>
      <x:c r="E13" s="24" t="n">
        <x:f>'Saisie unique'!R15</x:f>
        <x:v>12</x:v>
      </x:c>
      <x:c r="F13" s="28" t="n">
        <x:f>'Saisie unique'!S15</x:f>
        <x:v>0.9478648741388956</x:v>
      </x:c>
    </x:row>
    <x:row r="14">
      <x:c r="A14" s="20" t="str">
        <x:f>'Saisie unique'!A16</x:f>
        <x:v>Novembre</x:v>
      </x:c>
      <x:c r="B14" s="26" t="n">
        <x:f>'Saisie unique'!O16</x:f>
        <x:v>71457</x:v>
      </x:c>
      <x:c r="C14" s="24" t="n">
        <x:f>'Saisie unique'!P16</x:f>
        <x:v>1</x:v>
      </x:c>
      <x:c r="D14" s="44" t="n">
        <x:f>'Saisie unique'!Q16</x:f>
        <x:v>4.7038070454129866</x:v>
      </x:c>
      <x:c r="E14" s="24" t="n">
        <x:f>'Saisie unique'!R16</x:f>
        <x:v>12</x:v>
      </x:c>
      <x:c r="F14" s="28" t="n">
        <x:f>'Saisie unique'!S16</x:f>
        <x:v>0.9243573475133082</x:v>
      </x:c>
    </x:row>
    <x:row r="15">
      <x:c r="A15" s="20" t="str">
        <x:f>'Saisie unique'!A17</x:f>
        <x:v>Décembre</x:v>
      </x:c>
      <x:c r="B15" s="26" t="n">
        <x:f>'Saisie unique'!O17</x:f>
        <x:v>66103</x:v>
      </x:c>
      <x:c r="C15" s="24" t="n">
        <x:f>'Saisie unique'!P17</x:f>
        <x:v>2</x:v>
      </x:c>
      <x:c r="D15" s="44" t="n">
        <x:f>'Saisie unique'!Q17</x:f>
        <x:v>4.601567170811876</x:v>
      </x:c>
      <x:c r="E15" s="24" t="n">
        <x:f>'Saisie unique'!R17</x:f>
        <x:v>7</x:v>
      </x:c>
      <x:c r="F15" s="28" t="n">
        <x:f>'Saisie unique'!S17</x:f>
        <x:v>0.9438037556562641</x:v>
      </x:c>
    </x:row>
  </x:sheetData>
  <x:mergeCells>
    <x:mergeCell ref="A1:F1"/>
  </x:mergeCells>
  <x:conditionalFormatting sqref="F4:F15">
    <x:cfRule type="dataBar" priority="1">
      <x:dataBar>
        <x:cfvo type="min"/>
        <x:cfvo type="max"/>
        <x:color rgb="FF27AE60"/>
      </x:dataBar>
      <x:extLst>
        <x:ext xmlns:x14="http://schemas.microsoft.com/office/spreadsheetml/2009/9/main" uri="{B025F937-C7B1-47D3-B67F-A62EFF666E3E}">
          <x14:id>{9C7CE443-3AE2-0E0F-53D7-9E285B84FA1F}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9C7CE443-3AE2-0E0F-53D7-9E285B84FA1F}">
            <x14:dataBar gradient="1">
              <x14:cfvo type="min"/>
              <x14:cfvo type="max"/>
              <x14:fillColor rgb="FF27AE60"/>
            </x14:dataBar>
          </x14:cfRule>
          <xm:sqref>F4:F15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</x:cols>
  <x:sheetData>
    <x:row r="1" ht="34" customHeight="1">
      <x:c r="A1" s="5" t="str">
        <x:v>👥 Suivi RH</x:v>
      </x:c>
    </x:row>
    <x:row r="3">
      <x:c r="A3" s="13" t="str">
        <x:v>Mois</x:v>
      </x:c>
      <x:c r="B3" s="13" t="str">
        <x:v>Effectif</x:v>
      </x:c>
      <x:c r="C3" s="13" t="str">
        <x:v>Absentéisme</x:v>
      </x:c>
      <x:c r="D3" s="13" t="str">
        <x:v>Heures productives</x:v>
      </x:c>
      <x:c r="E3" s="13" t="str">
        <x:v>Heures totales</x:v>
      </x:c>
      <x:c r="F3" s="13" t="str">
        <x:v>Productivité</x:v>
      </x:c>
      <x:c r="G3" s="13" t="str">
        <x:v>Coût salarial</x:v>
      </x:c>
    </x:row>
    <x:row r="4">
      <x:c r="A4" s="20" t="str">
        <x:f>'Saisie unique'!A6</x:f>
        <x:v>Janvier</x:v>
      </x:c>
      <x:c r="B4" s="24" t="n">
        <x:f>'Saisie unique'!T6</x:f>
        <x:v>17</x:v>
      </x:c>
      <x:c r="C4" s="28" t="n">
        <x:f>'Saisie unique'!U6</x:f>
        <x:v>0.028583285920382777</x:v>
      </x:c>
      <x:c r="D4" s="24" t="n">
        <x:f>'Saisie unique'!V6</x:f>
        <x:v>2590</x:v>
      </x:c>
      <x:c r="E4" s="24" t="n">
        <x:f>'Saisie unique'!W6</x:f>
        <x:v>2838</x:v>
      </x:c>
      <x:c r="F4" s="46" t="n">
        <x:f>IFERROR(D4/E4*100,0)</x:f>
        <x:v>91.26145172656801</x:v>
      </x:c>
      <x:c r="G4" s="26" t="n">
        <x:f>'Saisie unique'!X6</x:f>
        <x:v>19197</x:v>
      </x:c>
    </x:row>
    <x:row r="5">
      <x:c r="A5" s="20" t="str">
        <x:f>'Saisie unique'!A7</x:f>
        <x:v>Février</x:v>
      </x:c>
      <x:c r="B5" s="24" t="n">
        <x:f>'Saisie unique'!T7</x:f>
        <x:v>17</x:v>
      </x:c>
      <x:c r="C5" s="28" t="n">
        <x:f>'Saisie unique'!U7</x:f>
        <x:v>0.05821320654993018</x:v>
      </x:c>
      <x:c r="D5" s="24" t="n">
        <x:f>'Saisie unique'!V7</x:f>
        <x:v>2614</x:v>
      </x:c>
      <x:c r="E5" s="24" t="n">
        <x:f>'Saisie unique'!W7</x:f>
        <x:v>2806</x:v>
      </x:c>
      <x:c r="F5" s="46" t="n">
        <x:f>IFERROR(D5/E5*100,0)</x:f>
        <x:v>93.15751960085531</x:v>
      </x:c>
      <x:c r="G5" s="26" t="n">
        <x:f>'Saisie unique'!X7</x:f>
        <x:v>17288</x:v>
      </x:c>
    </x:row>
    <x:row r="6">
      <x:c r="A6" s="20" t="str">
        <x:f>'Saisie unique'!A8</x:f>
        <x:v>Mars</x:v>
      </x:c>
      <x:c r="B6" s="24" t="n">
        <x:f>'Saisie unique'!T8</x:f>
        <x:v>18</x:v>
      </x:c>
      <x:c r="C6" s="28" t="n">
        <x:f>'Saisie unique'!U8</x:f>
        <x:v>0.04649241457259676</x:v>
      </x:c>
      <x:c r="D6" s="24" t="n">
        <x:f>'Saisie unique'!V8</x:f>
        <x:v>2376</x:v>
      </x:c>
      <x:c r="E6" s="24" t="n">
        <x:f>'Saisie unique'!W8</x:f>
        <x:v>2962</x:v>
      </x:c>
      <x:c r="F6" s="46" t="n">
        <x:f>IFERROR(D6/E6*100,0)</x:f>
        <x:v>80.21607022282242</x:v>
      </x:c>
      <x:c r="G6" s="26" t="n">
        <x:f>'Saisie unique'!X8</x:f>
        <x:v>18033</x:v>
      </x:c>
    </x:row>
    <x:row r="7">
      <x:c r="A7" s="20" t="str">
        <x:f>'Saisie unique'!A9</x:f>
        <x:v>Avril</x:v>
      </x:c>
      <x:c r="B7" s="24" t="n">
        <x:f>'Saisie unique'!T9</x:f>
        <x:v>19</x:v>
      </x:c>
      <x:c r="C7" s="28" t="n">
        <x:f>'Saisie unique'!U9</x:f>
        <x:v>0.046079771613670294</x:v>
      </x:c>
      <x:c r="D7" s="24" t="n">
        <x:f>'Saisie unique'!V9</x:f>
        <x:v>2542</x:v>
      </x:c>
      <x:c r="E7" s="24" t="n">
        <x:f>'Saisie unique'!W9</x:f>
        <x:v>2831</x:v>
      </x:c>
      <x:c r="F7" s="46" t="n">
        <x:f>IFERROR(D7/E7*100,0)</x:f>
        <x:v>89.79159307665135</x:v>
      </x:c>
      <x:c r="G7" s="26" t="n">
        <x:f>'Saisie unique'!X9</x:f>
        <x:v>17472</x:v>
      </x:c>
    </x:row>
    <x:row r="8">
      <x:c r="A8" s="20" t="str">
        <x:f>'Saisie unique'!A10</x:f>
        <x:v>Mai</x:v>
      </x:c>
      <x:c r="B8" s="24" t="n">
        <x:f>'Saisie unique'!T10</x:f>
        <x:v>20</x:v>
      </x:c>
      <x:c r="C8" s="28" t="n">
        <x:f>'Saisie unique'!U10</x:f>
        <x:v>0.05975859525966499</x:v>
      </x:c>
      <x:c r="D8" s="24" t="n">
        <x:f>'Saisie unique'!V10</x:f>
        <x:v>2538</x:v>
      </x:c>
      <x:c r="E8" s="24" t="n">
        <x:f>'Saisie unique'!W10</x:f>
        <x:v>2922</x:v>
      </x:c>
      <x:c r="F8" s="46" t="n">
        <x:f>IFERROR(D8/E8*100,0)</x:f>
        <x:v>86.85831622176592</x:v>
      </x:c>
      <x:c r="G8" s="26" t="n">
        <x:f>'Saisie unique'!X10</x:f>
        <x:v>18981</x:v>
      </x:c>
    </x:row>
    <x:row r="9">
      <x:c r="A9" s="20" t="str">
        <x:f>'Saisie unique'!A11</x:f>
        <x:v>Juin</x:v>
      </x:c>
      <x:c r="B9" s="24" t="n">
        <x:f>'Saisie unique'!T11</x:f>
        <x:v>19</x:v>
      </x:c>
      <x:c r="C9" s="28" t="n">
        <x:f>'Saisie unique'!U11</x:f>
        <x:v>0.028005963154465796</x:v>
      </x:c>
      <x:c r="D9" s="24" t="n">
        <x:f>'Saisie unique'!V11</x:f>
        <x:v>2352</x:v>
      </x:c>
      <x:c r="E9" s="24" t="n">
        <x:f>'Saisie unique'!W11</x:f>
        <x:v>2991</x:v>
      </x:c>
      <x:c r="F9" s="46" t="n">
        <x:f>IFERROR(D9/E9*100,0)</x:f>
        <x:v>78.63590772316951</x:v>
      </x:c>
      <x:c r="G9" s="26" t="n">
        <x:f>'Saisie unique'!X11</x:f>
        <x:v>18403</x:v>
      </x:c>
    </x:row>
    <x:row r="10">
      <x:c r="A10" s="20" t="str">
        <x:f>'Saisie unique'!A12</x:f>
        <x:v>Juillet</x:v>
      </x:c>
      <x:c r="B10" s="24" t="n">
        <x:f>'Saisie unique'!T12</x:f>
        <x:v>19</x:v>
      </x:c>
      <x:c r="C10" s="28" t="n">
        <x:f>'Saisie unique'!U12</x:f>
        <x:v>0.041751768022849696</x:v>
      </x:c>
      <x:c r="D10" s="24" t="n">
        <x:f>'Saisie unique'!V12</x:f>
        <x:v>2382</x:v>
      </x:c>
      <x:c r="E10" s="24" t="n">
        <x:f>'Saisie unique'!W12</x:f>
        <x:v>2932</x:v>
      </x:c>
      <x:c r="F10" s="46" t="n">
        <x:f>IFERROR(D10/E10*100,0)</x:f>
        <x:v>81.24147339699863</x:v>
      </x:c>
      <x:c r="G10" s="26" t="n">
        <x:f>'Saisie unique'!X12</x:f>
        <x:v>17094</x:v>
      </x:c>
    </x:row>
    <x:row r="11">
      <x:c r="A11" s="20" t="str">
        <x:f>'Saisie unique'!A13</x:f>
        <x:v>Août</x:v>
      </x:c>
      <x:c r="B11" s="24" t="n">
        <x:f>'Saisie unique'!T13</x:f>
        <x:v>18</x:v>
      </x:c>
      <x:c r="C11" s="28" t="n">
        <x:f>'Saisie unique'!U13</x:f>
        <x:v>0.05828449505061458</x:v>
      </x:c>
      <x:c r="D11" s="24" t="n">
        <x:f>'Saisie unique'!V13</x:f>
        <x:v>2570</x:v>
      </x:c>
      <x:c r="E11" s="24" t="n">
        <x:f>'Saisie unique'!W13</x:f>
        <x:v>2892</x:v>
      </x:c>
      <x:c r="F11" s="46" t="n">
        <x:f>IFERROR(D11/E11*100,0)</x:f>
        <x:v>88.86583679114798</x:v>
      </x:c>
      <x:c r="G11" s="26" t="n">
        <x:f>'Saisie unique'!X13</x:f>
        <x:v>17600</x:v>
      </x:c>
    </x:row>
    <x:row r="12">
      <x:c r="A12" s="20" t="str">
        <x:f>'Saisie unique'!A14</x:f>
        <x:v>Septembre</x:v>
      </x:c>
      <x:c r="B12" s="24" t="n">
        <x:f>'Saisie unique'!T14</x:f>
        <x:v>17</x:v>
      </x:c>
      <x:c r="C12" s="28" t="n">
        <x:f>'Saisie unique'!U14</x:f>
        <x:v>0.05153500358375781</x:v>
      </x:c>
      <x:c r="D12" s="24" t="n">
        <x:f>'Saisie unique'!V14</x:f>
        <x:v>2452</x:v>
      </x:c>
      <x:c r="E12" s="24" t="n">
        <x:f>'Saisie unique'!W14</x:f>
        <x:v>2964</x:v>
      </x:c>
      <x:c r="F12" s="46" t="n">
        <x:f>IFERROR(D12/E12*100,0)</x:f>
        <x:v>82.72604588394063</x:v>
      </x:c>
      <x:c r="G12" s="26" t="n">
        <x:f>'Saisie unique'!X14</x:f>
        <x:v>17372</x:v>
      </x:c>
    </x:row>
    <x:row r="13">
      <x:c r="A13" s="20" t="str">
        <x:f>'Saisie unique'!A15</x:f>
        <x:v>Octobre</x:v>
      </x:c>
      <x:c r="B13" s="24" t="n">
        <x:f>'Saisie unique'!T15</x:f>
        <x:v>19</x:v>
      </x:c>
      <x:c r="C13" s="28" t="n">
        <x:f>'Saisie unique'!U15</x:f>
        <x:v>0.04314388999964664</x:v>
      </x:c>
      <x:c r="D13" s="24" t="n">
        <x:f>'Saisie unique'!V15</x:f>
        <x:v>2385</x:v>
      </x:c>
      <x:c r="E13" s="24" t="n">
        <x:f>'Saisie unique'!W15</x:f>
        <x:v>2891</x:v>
      </x:c>
      <x:c r="F13" s="46" t="n">
        <x:f>IFERROR(D13/E13*100,0)</x:f>
        <x:v>82.49740574195779</x:v>
      </x:c>
      <x:c r="G13" s="26" t="n">
        <x:f>'Saisie unique'!X15</x:f>
        <x:v>17912</x:v>
      </x:c>
    </x:row>
    <x:row r="14">
      <x:c r="A14" s="20" t="str">
        <x:f>'Saisie unique'!A16</x:f>
        <x:v>Novembre</x:v>
      </x:c>
      <x:c r="B14" s="24" t="n">
        <x:f>'Saisie unique'!T16</x:f>
        <x:v>19</x:v>
      </x:c>
      <x:c r="C14" s="28" t="n">
        <x:f>'Saisie unique'!U16</x:f>
        <x:v>0.0472754673868899</x:v>
      </x:c>
      <x:c r="D14" s="24" t="n">
        <x:f>'Saisie unique'!V16</x:f>
        <x:v>2613</x:v>
      </x:c>
      <x:c r="E14" s="24" t="n">
        <x:f>'Saisie unique'!W16</x:f>
        <x:v>3007</x:v>
      </x:c>
      <x:c r="F14" s="46" t="n">
        <x:f>IFERROR(D14/E14*100,0)</x:f>
        <x:v>86.89723977386099</x:v>
      </x:c>
      <x:c r="G14" s="26" t="n">
        <x:f>'Saisie unique'!X16</x:f>
        <x:v>17799</x:v>
      </x:c>
    </x:row>
    <x:row r="15">
      <x:c r="A15" s="20" t="str">
        <x:f>'Saisie unique'!A17</x:f>
        <x:v>Décembre</x:v>
      </x:c>
      <x:c r="B15" s="24" t="n">
        <x:f>'Saisie unique'!T17</x:f>
        <x:v>18</x:v>
      </x:c>
      <x:c r="C15" s="28" t="n">
        <x:f>'Saisie unique'!U17</x:f>
        <x:v>0.05364165301638807</x:v>
      </x:c>
      <x:c r="D15" s="24" t="n">
        <x:f>'Saisie unique'!V17</x:f>
        <x:v>2416</x:v>
      </x:c>
      <x:c r="E15" s="24" t="n">
        <x:f>'Saisie unique'!W17</x:f>
        <x:v>2851</x:v>
      </x:c>
      <x:c r="F15" s="46" t="n">
        <x:f>IFERROR(D15/E15*100,0)</x:f>
        <x:v>84.74219572079971</x:v>
      </x:c>
      <x:c r="G15" s="26" t="n">
        <x:f>'Saisie unique'!X17</x:f>
        <x:v>19120</x:v>
      </x:c>
    </x:row>
  </x:sheetData>
  <x:mergeCells>
    <x:mergeCell ref="A1:G1"/>
  </x:mergeCells>
  <x:conditionalFormatting sqref="F4:F15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3" hidden="0" customWidth="1"/>
  </x:cols>
  <x:sheetData>
    <x:row r="1" ht="34" customHeight="1">
      <x:c r="A1" s="50" t="str">
        <x:v>📊 TABLEAU DE BORD PME — VUE DIRIGEANT</x:v>
      </x:c>
    </x:row>
    <x:row r="3">
      <x:c r="A3" s="57" t="str">
        <x:v>Pilotage automatisé des ventes, de la rentabilité, de la trésorerie, des clients, des stocks et des ressources humaines</x:v>
      </x:c>
    </x:row>
    <x:row r="4">
      <x:c r="A4" s="112" t="str">
        <x:v>💼 CA ANNUEL</x:v>
      </x:c>
      <x:c r="D4" s="118" t="str">
        <x:v>📈 RÉSULTAT</x:v>
      </x:c>
      <x:c r="G4" s="124" t="str">
        <x:v>💶 TRÉSORERIE</x:v>
      </x:c>
      <x:c r="J4" s="130" t="str">
        <x:v>🤝 CLIENTS</x:v>
      </x:c>
      <x:c r="M4" s="136" t="str">
        <x:v>👥 RH</x:v>
      </x:c>
    </x:row>
    <x:row r="5">
      <x:c r="A5" s="66" t="n">
        <x:f>SUM(Ventes!B4:B15)</x:f>
        <x:v>717103</x:v>
      </x:c>
      <x:c r="D5" s="76" t="n">
        <x:f>SUM(Ventes!E4:E15)-SUM(Charges!F4:F15)</x:f>
        <x:v>-74312.74000000005</x:v>
      </x:c>
      <x:c r="G5" s="85" t="n">
        <x:f>'Trésorerie'!F15</x:f>
        <x:v>-42312.74000000006</x:v>
      </x:c>
      <x:c r="J5" s="94" t="n">
        <x:f>AVERAGE(Clients!E4:E15)</x:f>
        <x:v>0.902582297420949</x:v>
      </x:c>
      <x:c r="M5" s="104" t="n">
        <x:f>AVERAGE(RH!F4:F15)</x:f>
        <x:v>85.57425465671152</x:v>
      </x:c>
    </x:row>
    <x:row r="9">
      <x:c r="A9" s="260" t="str">
        <x:f>"Dernière période suivie : "&amp;LOOKUP(2,1/(Ventes!B4:B15&lt;&gt;0),Ventes!A4:A15)&amp;"  |  Entreprise : "&amp;'Paramètres'!B4&amp;"  |  Exercice : "&amp;TEXT('Paramètres'!B5,"0")</x:f>
        <x:v>Dernière période suivie : Décembre  |  Entreprise : PME Horizon  |  Exercice : 2026</x:v>
      </x:c>
    </x:row>
    <x:row r="10" ht="24" customHeight="1">
      <x:c r="A10" s="142" t="str">
        <x:v>🎯 Indicateurs complémentaires</x:v>
      </x:c>
    </x:row>
    <x:row r="11">
      <x:c r="A11" s="150" t="n">
        <x:f>SUM(Ventes!E4:E15)/SUM(Ventes!B4:B15)</x:f>
        <x:v>0.41999999999999993</x:v>
      </x:c>
      <x:c r="C11" s="160" t="n">
        <x:f>SUM(Ventes!B4:B15)/'Paramètres'!B6</x:f>
        <x:v>0.9959763888888888</x:v>
      </x:c>
      <x:c r="E11" s="170" t="n">
        <x:f>Clients!C15</x:f>
        <x:v>164</x:v>
      </x:c>
      <x:c r="G11" s="180" t="n">
        <x:f>AVERAGE(Clients!F4:F15)</x:f>
        <x:v>0.9566191862054999</x:v>
      </x:c>
      <x:c r="I11" s="190" t="n">
        <x:f>Stocks!B15</x:f>
        <x:v>66103</x:v>
      </x:c>
      <x:c r="L11" s="200" t="n">
        <x:f>AVERAGE(RH!C4:C15)</x:f>
        <x:v>0.04689712617757145</x:v>
      </x:c>
    </x:row>
    <x:row r="14">
      <x:c r="A14" s="208" t="str">
        <x:v>Taux de marge</x:v>
      </x:c>
      <x:c r="C14" s="208" t="str">
        <x:v>Atteinte objectif CA</x:v>
      </x:c>
      <x:c r="E14" s="208" t="str">
        <x:v>Clients actifs</x:v>
      </x:c>
      <x:c r="G14" s="208" t="str">
        <x:v>Taux fidélisation</x:v>
      </x:c>
      <x:c r="I14" s="208" t="str">
        <x:v>Valeur stock</x:v>
      </x:c>
      <x:c r="L14" s="208" t="str">
        <x:v>Absentéisme</x:v>
      </x:c>
    </x:row>
    <x:row r="30" ht="24" customHeight="1">
      <x:c r="A30" s="215" t="str">
        <x:v>🚦 Lecture rapide et décisions</x:v>
      </x:c>
    </x:row>
    <x:row r="31" ht="42" customHeight="1">
      <x:c r="A31" s="223" t="str">
        <x:f>IF('Trésorerie'!F15&lt;'Paramètres'!B8,"🔴 PRIORITÉ TRÉSORERIE — Le solde final se situe sous le seuil d’alerte. Accélérer les encaissements et revoir les décaissements.",IF(SUM(Ventes!B4:B15)&lt;'Paramètres'!B6*0.9,"🟠 PRIORITÉ COMMERCIALE — Le chiffre d’affaires reste inférieur à 90 % de l’objectif. Renforcer le suivi des devis, du panier moyen et de la prospection.",IF(AVERAGE(Clients!E4:E15)&lt;'Paramètres'!B9,"🟣 PRIORITÉ CLIENT — La satisfaction moyenne se situe sous l’objectif. Analyser les réclamations et les causes de départ.","🟢 PILOTAGE MAÎTRISÉ — Les principaux indicateurs restent cohérents avec les objectifs définis.")))</x:f>
        <x:v>🔴 PRIORITÉ TRÉSORERIE — Le solde final se situe sous le seuil d’alerte. Accélérer les encaissements et revoir les décaissements.</x:v>
      </x:c>
    </x:row>
    <x:row r="32">
      <x:c r="A32" s="230" t="str">
        <x:v>Mois</x:v>
      </x:c>
      <x:c r="B32" s="230" t="str">
        <x:v>CA</x:v>
      </x:c>
      <x:c r="C32" s="230" t="str">
        <x:v>Objectif</x:v>
      </x:c>
      <x:c r="D32" s="230"/>
      <x:c r="E32" s="230" t="str">
        <x:v>Mois</x:v>
      </x:c>
      <x:c r="F32" s="230" t="str">
        <x:v>Trésorerie</x:v>
      </x:c>
      <x:c r="G32" s="230" t="str">
        <x:v>Résultat mensuel</x:v>
      </x:c>
      <x:c r="H32" s="230"/>
      <x:c r="I32" s="230" t="str">
        <x:v>Mois</x:v>
      </x:c>
      <x:c r="J32" s="230" t="str">
        <x:v>Satisfaction</x:v>
      </x:c>
    </x:row>
    <x:row r="33">
      <x:c r="A33" s="230" t="str">
        <x:v>Janvier</x:v>
      </x:c>
      <x:c r="B33" s="230" t="n">
        <x:f>Ventes!B4</x:f>
        <x:v>48805</x:v>
      </x:c>
      <x:c r="C33" s="230" t="n">
        <x:f>Ventes!C4</x:f>
        <x:v>60000</x:v>
      </x:c>
      <x:c r="D33" s="230"/>
      <x:c r="E33" s="230" t="str">
        <x:v>Janvier</x:v>
      </x:c>
      <x:c r="F33" s="230" t="n">
        <x:f>'Trésorerie'!F4</x:f>
        <x:v>20851.09999999999</x:v>
      </x:c>
      <x:c r="G33" s="230" t="n">
        <x:f>Ventes!E4-Charges!F4</x:f>
        <x:v>-11148.900000000005</x:v>
      </x:c>
      <x:c r="H33" s="230"/>
      <x:c r="I33" s="230" t="str">
        <x:v>Janvier</x:v>
      </x:c>
      <x:c r="J33" s="230" t="n">
        <x:f>Clients!E4</x:f>
        <x:v>0.9394379481522491</x:v>
      </x:c>
    </x:row>
    <x:row r="34">
      <x:c r="A34" s="230" t="str">
        <x:v>Février</x:v>
      </x:c>
      <x:c r="B34" s="230" t="n">
        <x:f>Ventes!B5</x:f>
        <x:v>48171</x:v>
      </x:c>
      <x:c r="C34" s="230" t="n">
        <x:f>Ventes!C5</x:f>
        <x:v>60000</x:v>
      </x:c>
      <x:c r="D34" s="230"/>
      <x:c r="E34" s="230" t="str">
        <x:v>Février</x:v>
      </x:c>
      <x:c r="F34" s="230" t="n">
        <x:f>'Trésorerie'!F5</x:f>
        <x:v>9150.919999999984</x:v>
      </x:c>
      <x:c r="G34" s="230" t="n">
        <x:f>Ventes!E5-Charges!F5</x:f>
        <x:v>-11700.180000000004</x:v>
      </x:c>
      <x:c r="H34" s="230"/>
      <x:c r="I34" s="230" t="str">
        <x:v>Février</x:v>
      </x:c>
      <x:c r="J34" s="230" t="n">
        <x:f>Clients!E5</x:f>
        <x:v>0.8900249118545626</x:v>
      </x:c>
    </x:row>
    <x:row r="35">
      <x:c r="A35" s="230" t="str">
        <x:v>Mars</x:v>
      </x:c>
      <x:c r="B35" s="230" t="n">
        <x:f>Ventes!B6</x:f>
        <x:v>48691</x:v>
      </x:c>
      <x:c r="C35" s="230" t="n">
        <x:f>Ventes!C6</x:f>
        <x:v>60000</x:v>
      </x:c>
      <x:c r="D35" s="230"/>
      <x:c r="E35" s="230" t="str">
        <x:v>Mars</x:v>
      </x:c>
      <x:c r="F35" s="230" t="n">
        <x:f>'Trésorerie'!F6</x:f>
        <x:v>-1128.8600000000151</x:v>
      </x:c>
      <x:c r="G35" s="230" t="n">
        <x:f>Ventes!E6-Charges!F6</x:f>
        <x:v>-10279.780000000002</x:v>
      </x:c>
      <x:c r="H35" s="230"/>
      <x:c r="I35" s="230" t="str">
        <x:v>Mars</x:v>
      </x:c>
      <x:c r="J35" s="230" t="n">
        <x:f>Clients!E6</x:f>
        <x:v>0.8887937764890186</x:v>
      </x:c>
    </x:row>
    <x:row r="36">
      <x:c r="A36" s="230" t="str">
        <x:v>Avril</x:v>
      </x:c>
      <x:c r="B36" s="230" t="n">
        <x:f>Ventes!B7</x:f>
        <x:v>58879</x:v>
      </x:c>
      <x:c r="C36" s="230" t="n">
        <x:f>Ventes!C7</x:f>
        <x:v>60000</x:v>
      </x:c>
      <x:c r="D36" s="230"/>
      <x:c r="E36" s="230" t="str">
        <x:v>Avril</x:v>
      </x:c>
      <x:c r="F36" s="230" t="n">
        <x:f>'Trésorerie'!F7</x:f>
        <x:v>-6374.680000000022</x:v>
      </x:c>
      <x:c r="G36" s="230" t="n">
        <x:f>Ventes!E7-Charges!F7</x:f>
        <x:v>-5245.820000000007</x:v>
      </x:c>
      <x:c r="H36" s="230"/>
      <x:c r="I36" s="230" t="str">
        <x:v>Avril</x:v>
      </x:c>
      <x:c r="J36" s="230" t="n">
        <x:f>Clients!E7</x:f>
        <x:v>0.9018122821785227</x:v>
      </x:c>
    </x:row>
    <x:row r="37">
      <x:c r="A37" s="230" t="str">
        <x:v>Mai</x:v>
      </x:c>
      <x:c r="B37" s="230" t="n">
        <x:f>Ventes!B8</x:f>
        <x:v>58291</x:v>
      </x:c>
      <x:c r="C37" s="230" t="n">
        <x:f>Ventes!C8</x:f>
        <x:v>60000</x:v>
      </x:c>
      <x:c r="D37" s="230"/>
      <x:c r="E37" s="230" t="str">
        <x:v>Mai</x:v>
      </x:c>
      <x:c r="F37" s="230" t="n">
        <x:f>'Trésorerie'!F8</x:f>
        <x:v>-12626.460000000028</x:v>
      </x:c>
      <x:c r="G37" s="230" t="n">
        <x:f>Ventes!E8-Charges!F8</x:f>
        <x:v>-6251.780000000006</x:v>
      </x:c>
      <x:c r="H37" s="230"/>
      <x:c r="I37" s="230" t="str">
        <x:v>Mai</x:v>
      </x:c>
      <x:c r="J37" s="230" t="n">
        <x:f>Clients!E8</x:f>
        <x:v>0.9021698354476744</x:v>
      </x:c>
    </x:row>
    <x:row r="38">
      <x:c r="A38" s="230" t="str">
        <x:v>Juin</x:v>
      </x:c>
      <x:c r="B38" s="230" t="n">
        <x:f>Ventes!B9</x:f>
        <x:v>55450</x:v>
      </x:c>
      <x:c r="C38" s="230" t="n">
        <x:f>Ventes!C9</x:f>
        <x:v>60000</x:v>
      </x:c>
      <x:c r="D38" s="230"/>
      <x:c r="E38" s="230" t="str">
        <x:v>Juin</x:v>
      </x:c>
      <x:c r="F38" s="230" t="n">
        <x:f>'Trésorerie'!F9</x:f>
        <x:v>-20351.46000000003</x:v>
      </x:c>
      <x:c r="G38" s="230" t="n">
        <x:f>Ventes!E9-Charges!F9</x:f>
        <x:v>-7725.000000000004</x:v>
      </x:c>
      <x:c r="H38" s="230"/>
      <x:c r="I38" s="230" t="str">
        <x:v>Juin</x:v>
      </x:c>
      <x:c r="J38" s="230" t="n">
        <x:f>Clients!E9</x:f>
        <x:v>0.9173025940277384</x:v>
      </x:c>
    </x:row>
    <x:row r="39">
      <x:c r="A39" s="230" t="str">
        <x:v>Juillet</x:v>
      </x:c>
      <x:c r="B39" s="230" t="n">
        <x:f>Ventes!B10</x:f>
        <x:v>65013</x:v>
      </x:c>
      <x:c r="C39" s="230" t="n">
        <x:f>Ventes!C10</x:f>
        <x:v>60000</x:v>
      </x:c>
      <x:c r="D39" s="230"/>
      <x:c r="E39" s="230" t="str">
        <x:v>Juillet</x:v>
      </x:c>
      <x:c r="F39" s="230" t="n">
        <x:f>'Trésorerie'!F10</x:f>
        <x:v>-24479.000000000036</x:v>
      </x:c>
      <x:c r="G39" s="230" t="n">
        <x:f>Ventes!E10-Charges!F10</x:f>
        <x:v>-4127.540000000008</x:v>
      </x:c>
      <x:c r="H39" s="230"/>
      <x:c r="I39" s="230" t="str">
        <x:v>Juillet</x:v>
      </x:c>
      <x:c r="J39" s="230" t="n">
        <x:f>Clients!E10</x:f>
        <x:v>0.9194369877105019</x:v>
      </x:c>
    </x:row>
    <x:row r="40">
      <x:c r="A40" s="230" t="str">
        <x:v>Août</x:v>
      </x:c>
      <x:c r="B40" s="230" t="n">
        <x:f>Ventes!B11</x:f>
        <x:v>59514</x:v>
      </x:c>
      <x:c r="C40" s="230" t="n">
        <x:f>Ventes!C11</x:f>
        <x:v>60000</x:v>
      </x:c>
      <x:c r="D40" s="230"/>
      <x:c r="E40" s="230" t="str">
        <x:v>Août</x:v>
      </x:c>
      <x:c r="F40" s="230" t="n">
        <x:f>'Trésorerie'!F11</x:f>
        <x:v>-29513.12000000004</x:v>
      </x:c>
      <x:c r="G40" s="230" t="n">
        <x:f>Ventes!E11-Charges!F11</x:f>
        <x:v>-5034.120000000003</x:v>
      </x:c>
      <x:c r="H40" s="230"/>
      <x:c r="I40" s="230" t="str">
        <x:v>Août</x:v>
      </x:c>
      <x:c r="J40" s="230" t="n">
        <x:f>Clients!E11</x:f>
        <x:v>0.8668762949406861</x:v>
      </x:c>
    </x:row>
    <x:row r="41">
      <x:c r="A41" s="230" t="str">
        <x:v>Septembre</x:v>
      </x:c>
      <x:c r="B41" s="230" t="n">
        <x:f>Ventes!B12</x:f>
        <x:v>68204</x:v>
      </x:c>
      <x:c r="C41" s="230" t="n">
        <x:f>Ventes!C12</x:f>
        <x:v>60000</x:v>
      </x:c>
      <x:c r="D41" s="230"/>
      <x:c r="E41" s="230" t="str">
        <x:v>Septembre</x:v>
      </x:c>
      <x:c r="F41" s="230" t="n">
        <x:f>'Trésorerie'!F12</x:f>
        <x:v>-30623.440000000046</x:v>
      </x:c>
      <x:c r="G41" s="230" t="n">
        <x:f>Ventes!E12-Charges!F12</x:f>
        <x:v>-1110.320000000007</x:v>
      </x:c>
      <x:c r="H41" s="230"/>
      <x:c r="I41" s="230" t="str">
        <x:v>Septembre</x:v>
      </x:c>
      <x:c r="J41" s="230" t="n">
        <x:f>Clients!E12</x:f>
        <x:v>0.9297042067826928</x:v>
      </x:c>
    </x:row>
    <x:row r="42">
      <x:c r="A42" s="230" t="str">
        <x:v>Octobre</x:v>
      </x:c>
      <x:c r="B42" s="230" t="n">
        <x:f>Ventes!B13</x:f>
        <x:v>64444</x:v>
      </x:c>
      <x:c r="C42" s="230" t="n">
        <x:f>Ventes!C13</x:f>
        <x:v>60000</x:v>
      </x:c>
      <x:c r="D42" s="230"/>
      <x:c r="E42" s="230" t="str">
        <x:v>Octobre</x:v>
      </x:c>
      <x:c r="F42" s="230" t="n">
        <x:f>'Trésorerie'!F13</x:f>
        <x:v>-36301.96000000005</x:v>
      </x:c>
      <x:c r="G42" s="230" t="n">
        <x:f>Ventes!E13-Charges!F13</x:f>
        <x:v>-5678.520000000004</x:v>
      </x:c>
      <x:c r="H42" s="230"/>
      <x:c r="I42" s="230" t="str">
        <x:v>Octobre</x:v>
      </x:c>
      <x:c r="J42" s="230" t="n">
        <x:f>Clients!E13</x:f>
        <x:v>0.9247128854527669</x:v>
      </x:c>
    </x:row>
    <x:row r="43">
      <x:c r="A43" s="230" t="str">
        <x:v>Novembre</x:v>
      </x:c>
      <x:c r="B43" s="230" t="n">
        <x:f>Ventes!B14</x:f>
        <x:v>66986</x:v>
      </x:c>
      <x:c r="C43" s="230" t="n">
        <x:f>Ventes!C14</x:f>
        <x:v>60000</x:v>
      </x:c>
      <x:c r="D43" s="230"/>
      <x:c r="E43" s="230" t="str">
        <x:v>Novembre</x:v>
      </x:c>
      <x:c r="F43" s="230" t="n">
        <x:f>'Trésorerie'!F14</x:f>
        <x:v>-40605.840000000055</x:v>
      </x:c>
      <x:c r="G43" s="230" t="n">
        <x:f>Ventes!E14-Charges!F14</x:f>
        <x:v>-4303.880000000005</x:v>
      </x:c>
      <x:c r="H43" s="230"/>
      <x:c r="I43" s="230" t="str">
        <x:v>Novembre</x:v>
      </x:c>
      <x:c r="J43" s="230" t="n">
        <x:f>Clients!E14</x:f>
        <x:v>0.8884595532094149</x:v>
      </x:c>
    </x:row>
    <x:row r="44">
      <x:c r="A44" s="230" t="str">
        <x:v>Décembre</x:v>
      </x:c>
      <x:c r="B44" s="230" t="n">
        <x:f>Ventes!B15</x:f>
        <x:v>74655</x:v>
      </x:c>
      <x:c r="C44" s="230" t="n">
        <x:f>Ventes!C15</x:f>
        <x:v>60000</x:v>
      </x:c>
      <x:c r="D44" s="230"/>
      <x:c r="E44" s="230" t="str">
        <x:v>Décembre</x:v>
      </x:c>
      <x:c r="F44" s="230" t="n">
        <x:f>'Trésorerie'!F15</x:f>
        <x:v>-42312.74000000006</x:v>
      </x:c>
      <x:c r="G44" s="230" t="n">
        <x:f>Ventes!E15-Charges!F15</x:f>
        <x:v>-1706.9000000000087</x:v>
      </x:c>
      <x:c r="H44" s="230"/>
      <x:c r="I44" s="230" t="str">
        <x:v>Décembre</x:v>
      </x:c>
      <x:c r="J44" s="230" t="n">
        <x:f>Clients!E15</x:f>
        <x:v>0.8622562928055588</x:v>
      </x:c>
    </x:row>
  </x:sheetData>
  <x:mergeCells>
    <x:mergeCell ref="A1:N2"/>
    <x:mergeCell ref="A3:N3"/>
    <x:mergeCell ref="A5:C8"/>
    <x:mergeCell ref="D5:F8"/>
    <x:mergeCell ref="G5:I8"/>
    <x:mergeCell ref="J5:L8"/>
    <x:mergeCell ref="M5:N8"/>
    <x:mergeCell ref="A4:C4"/>
    <x:mergeCell ref="D4:F4"/>
    <x:mergeCell ref="G4:I4"/>
    <x:mergeCell ref="J4:L4"/>
    <x:mergeCell ref="M4:N4"/>
    <x:mergeCell ref="A10:N10"/>
    <x:mergeCell ref="A11:B13"/>
    <x:mergeCell ref="C11:D13"/>
    <x:mergeCell ref="E11:F13"/>
    <x:mergeCell ref="G11:H13"/>
    <x:mergeCell ref="I11:K13"/>
    <x:mergeCell ref="L11:N13"/>
    <x:mergeCell ref="A14:B14"/>
    <x:mergeCell ref="C14:D14"/>
    <x:mergeCell ref="E14:F14"/>
    <x:mergeCell ref="G14:H14"/>
    <x:mergeCell ref="I14:K14"/>
    <x:mergeCell ref="L14:N14"/>
    <x:mergeCell ref="A30:N30"/>
    <x:mergeCell ref="A31:N31"/>
    <x:mergeCell ref="A9:N9"/>
  </x:mergeCells>
  <x:pageMargins left="0.7" right="0.7" top="0.75" bottom="0.75" header="0.3" footer="0.3"/>
  <x:drawing xmlns:r="http://schemas.openxmlformats.org/officeDocument/2006/relationships" r:id="Rba0ed331444840cf"/>
</x:worksheet>
</file>

<file path=xl/worksheets/sheet9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3" hidden="0" customWidth="1"/>
    <x:col min="18" max="18" width="13" hidden="0" customWidth="1"/>
    <x:col min="19" max="19" width="13" hidden="0" customWidth="1"/>
    <x:col min="20" max="20" width="13" hidden="0" customWidth="1"/>
    <x:col min="21" max="21" width="13" hidden="0" customWidth="1"/>
    <x:col min="22" max="22" width="13" hidden="0" customWidth="1"/>
    <x:col min="23" max="23" width="13" hidden="0" customWidth="1"/>
    <x:col min="24" max="24" width="13" hidden="0" customWidth="1"/>
  </x:cols>
  <x:sheetData>
    <x:row r="1" ht="34" customHeight="1">
      <x:c r="A1" s="235" t="str">
        <x:v>✍️ SAISIE UNIQUE — DONNÉES MENSUELLES DE LA PME</x:v>
      </x:c>
    </x:row>
    <x:row r="3">
      <x:c r="A3" s="239" t="str">
        <x:v>Renseignez uniquement les cellules bleu clair. Les autres feuilles, les KPI, les graphiques et les alertes sont alimentés automatiquement.</x:v>
      </x:c>
    </x:row>
    <x:row r="5" ht="34" customHeight="1">
      <x:c r="A5" s="244" t="str">
        <x:v>Mois</x:v>
      </x:c>
      <x:c r="B5" s="244" t="str">
        <x:v>CA HT</x:v>
      </x:c>
      <x:c r="C5" s="244" t="str">
        <x:v>Objectif CA</x:v>
      </x:c>
      <x:c r="D5" s="244" t="str">
        <x:v>Taux coût ventes</x:v>
      </x:c>
      <x:c r="E5" s="244" t="str">
        <x:v>Nb ventes</x:v>
      </x:c>
      <x:c r="F5" s="244" t="str">
        <x:v>Salaires</x:v>
      </x:c>
      <x:c r="G5" s="244" t="str">
        <x:v>Loyers</x:v>
      </x:c>
      <x:c r="H5" s="244" t="str">
        <x:v>Marketing</x:v>
      </x:c>
      <x:c r="I5" s="244" t="str">
        <x:v>Autres charges</x:v>
      </x:c>
      <x:c r="J5" s="244" t="str">
        <x:v>Solde initial</x:v>
      </x:c>
      <x:c r="K5" s="244" t="str">
        <x:v>Nouveaux clients</x:v>
      </x:c>
      <x:c r="L5" s="244" t="str">
        <x:v>Clients actifs</x:v>
      </x:c>
      <x:c r="M5" s="244" t="str">
        <x:v>Clients perdus</x:v>
      </x:c>
      <x:c r="N5" s="244" t="str">
        <x:v>Satisfaction</x:v>
      </x:c>
      <x:c r="O5" s="244" t="str">
        <x:v>Valeur stock</x:v>
      </x:c>
      <x:c r="P5" s="244" t="str">
        <x:v>Ruptures</x:v>
      </x:c>
      <x:c r="Q5" s="244" t="str">
        <x:v>Rotation stock</x:v>
      </x:c>
      <x:c r="R5" s="244" t="str">
        <x:v>Délai fournisseur</x:v>
      </x:c>
      <x:c r="S5" s="244" t="str">
        <x:v>Disponibilité</x:v>
      </x:c>
      <x:c r="T5" s="244" t="str">
        <x:v>Effectif</x:v>
      </x:c>
      <x:c r="U5" s="244" t="str">
        <x:v>Absentéisme</x:v>
      </x:c>
      <x:c r="V5" s="244" t="str">
        <x:v>Heures productives</x:v>
      </x:c>
      <x:c r="W5" s="244" t="str">
        <x:v>Heures totales</x:v>
      </x:c>
      <x:c r="X5" s="244" t="str">
        <x:v>Coût salarial</x:v>
      </x:c>
    </x:row>
    <x:row r="6">
      <x:c r="A6" s="250" t="str">
        <x:v>Janvier</x:v>
      </x:c>
      <x:c r="B6" s="251" t="n">
        <x:v>48805</x:v>
      </x:c>
      <x:c r="C6" s="251" t="n">
        <x:v>60000</x:v>
      </x:c>
      <x:c r="D6" s="252" t="n">
        <x:v>0.5800000000000001</x:v>
      </x:c>
      <x:c r="E6" s="249" t="n">
        <x:v>113</x:v>
      </x:c>
      <x:c r="F6" s="251" t="n">
        <x:v>17507</x:v>
      </x:c>
      <x:c r="G6" s="251" t="n">
        <x:v>4500</x:v>
      </x:c>
      <x:c r="H6" s="251" t="n">
        <x:v>2257</x:v>
      </x:c>
      <x:c r="I6" s="251" t="n">
        <x:v>7383</x:v>
      </x:c>
      <x:c r="J6" s="251" t="n">
        <x:v>32000</x:v>
      </x:c>
      <x:c r="K6" s="249" t="n">
        <x:v>14</x:v>
      </x:c>
      <x:c r="L6" s="249" t="n">
        <x:v>114</x:v>
      </x:c>
      <x:c r="M6" s="249" t="n">
        <x:v>4</x:v>
      </x:c>
      <x:c r="N6" s="252" t="n">
        <x:v>0.9394379481522491</x:v>
      </x:c>
      <x:c r="O6" s="251" t="n">
        <x:v>72564</x:v>
      </x:c>
      <x:c r="P6" s="249" t="n">
        <x:v>3</x:v>
      </x:c>
      <x:c r="Q6" s="253" t="n">
        <x:v>3.920120947266361</x:v>
      </x:c>
      <x:c r="R6" s="249" t="n">
        <x:v>7</x:v>
      </x:c>
      <x:c r="S6" s="252" t="n">
        <x:v>0.9545585096189888</x:v>
      </x:c>
      <x:c r="T6" s="249" t="n">
        <x:v>17</x:v>
      </x:c>
      <x:c r="U6" s="252" t="n">
        <x:v>0.028583285920382777</x:v>
      </x:c>
      <x:c r="V6" s="249" t="n">
        <x:v>2590</x:v>
      </x:c>
      <x:c r="W6" s="249" t="n">
        <x:v>2838</x:v>
      </x:c>
      <x:c r="X6" s="251" t="n">
        <x:v>19197</x:v>
      </x:c>
    </x:row>
    <x:row r="7">
      <x:c r="A7" s="250" t="str">
        <x:v>Février</x:v>
      </x:c>
      <x:c r="B7" s="251" t="n">
        <x:v>48171</x:v>
      </x:c>
      <x:c r="C7" s="251" t="n">
        <x:v>60000</x:v>
      </x:c>
      <x:c r="D7" s="252" t="n">
        <x:v>0.5800000000000001</x:v>
      </x:c>
      <x:c r="E7" s="249" t="n">
        <x:v>95</x:v>
      </x:c>
      <x:c r="F7" s="251" t="n">
        <x:v>17253</x:v>
      </x:c>
      <x:c r="G7" s="251" t="n">
        <x:v>4500</x:v>
      </x:c>
      <x:c r="H7" s="251" t="n">
        <x:v>2981</x:v>
      </x:c>
      <x:c r="I7" s="251" t="n">
        <x:v>7198</x:v>
      </x:c>
      <x:c r="J7" s="251" t="n">
        <x:v>20851.09999999999</x:v>
      </x:c>
      <x:c r="K7" s="249" t="n">
        <x:v>12</x:v>
      </x:c>
      <x:c r="L7" s="249" t="n">
        <x:v>115</x:v>
      </x:c>
      <x:c r="M7" s="249" t="n">
        <x:v>7</x:v>
      </x:c>
      <x:c r="N7" s="252" t="n">
        <x:v>0.8900249118545626</x:v>
      </x:c>
      <x:c r="O7" s="251" t="n">
        <x:v>68575</x:v>
      </x:c>
      <x:c r="P7" s="249" t="n">
        <x:v>7</x:v>
      </x:c>
      <x:c r="Q7" s="253" t="n">
        <x:v>4.218579816247154</x:v>
      </x:c>
      <x:c r="R7" s="249" t="n">
        <x:v>9</x:v>
      </x:c>
      <x:c r="S7" s="252" t="n">
        <x:v>0.9478528374982363</x:v>
      </x:c>
      <x:c r="T7" s="249" t="n">
        <x:v>17</x:v>
      </x:c>
      <x:c r="U7" s="252" t="n">
        <x:v>0.05821320654993018</x:v>
      </x:c>
      <x:c r="V7" s="249" t="n">
        <x:v>2614</x:v>
      </x:c>
      <x:c r="W7" s="249" t="n">
        <x:v>2806</x:v>
      </x:c>
      <x:c r="X7" s="251" t="n">
        <x:v>17288</x:v>
      </x:c>
    </x:row>
    <x:row r="8">
      <x:c r="A8" s="250" t="str">
        <x:v>Mars</x:v>
      </x:c>
      <x:c r="B8" s="251" t="n">
        <x:v>48691</x:v>
      </x:c>
      <x:c r="C8" s="251" t="n">
        <x:v>60000</x:v>
      </x:c>
      <x:c r="D8" s="252" t="n">
        <x:v>0.5800000000000001</x:v>
      </x:c>
      <x:c r="E8" s="249" t="n">
        <x:v>85</x:v>
      </x:c>
      <x:c r="F8" s="251" t="n">
        <x:v>18624</x:v>
      </x:c>
      <x:c r="G8" s="251" t="n">
        <x:v>4500</x:v>
      </x:c>
      <x:c r="H8" s="251" t="n">
        <x:v>1901</x:v>
      </x:c>
      <x:c r="I8" s="251" t="n">
        <x:v>5705</x:v>
      </x:c>
      <x:c r="J8" s="251" t="n">
        <x:v>9150.919999999984</x:v>
      </x:c>
      <x:c r="K8" s="249" t="n">
        <x:v>16</x:v>
      </x:c>
      <x:c r="L8" s="249" t="n">
        <x:v>123</x:v>
      </x:c>
      <x:c r="M8" s="249" t="n">
        <x:v>6</x:v>
      </x:c>
      <x:c r="N8" s="252" t="n">
        <x:v>0.8887937764890186</x:v>
      </x:c>
      <x:c r="O8" s="251" t="n">
        <x:v>80021</x:v>
      </x:c>
      <x:c r="P8" s="249" t="n">
        <x:v>7</x:v>
      </x:c>
      <x:c r="Q8" s="253" t="n">
        <x:v>4.741266747574905</x:v>
      </x:c>
      <x:c r="R8" s="249" t="n">
        <x:v>8</x:v>
      </x:c>
      <x:c r="S8" s="252" t="n">
        <x:v>0.9514431180664532</x:v>
      </x:c>
      <x:c r="T8" s="249" t="n">
        <x:v>18</x:v>
      </x:c>
      <x:c r="U8" s="252" t="n">
        <x:v>0.04649241457259676</x:v>
      </x:c>
      <x:c r="V8" s="249" t="n">
        <x:v>2376</x:v>
      </x:c>
      <x:c r="W8" s="249" t="n">
        <x:v>2962</x:v>
      </x:c>
      <x:c r="X8" s="251" t="n">
        <x:v>18033</x:v>
      </x:c>
    </x:row>
    <x:row r="9">
      <x:c r="A9" s="250" t="str">
        <x:v>Avril</x:v>
      </x:c>
      <x:c r="B9" s="251" t="n">
        <x:v>58879</x:v>
      </x:c>
      <x:c r="C9" s="251" t="n">
        <x:v>60000</x:v>
      </x:c>
      <x:c r="D9" s="252" t="n">
        <x:v>0.5800000000000001</x:v>
      </x:c>
      <x:c r="E9" s="249" t="n">
        <x:v>86</x:v>
      </x:c>
      <x:c r="F9" s="251" t="n">
        <x:v>17190</x:v>
      </x:c>
      <x:c r="G9" s="251" t="n">
        <x:v>4500</x:v>
      </x:c>
      <x:c r="H9" s="251" t="n">
        <x:v>2940</x:v>
      </x:c>
      <x:c r="I9" s="251" t="n">
        <x:v>5345</x:v>
      </x:c>
      <x:c r="J9" s="251" t="n">
        <x:v>-1128.8600000000151</x:v>
      </x:c>
      <x:c r="K9" s="249" t="n">
        <x:v>10</x:v>
      </x:c>
      <x:c r="L9" s="249" t="n">
        <x:v>123</x:v>
      </x:c>
      <x:c r="M9" s="249" t="n">
        <x:v>7</x:v>
      </x:c>
      <x:c r="N9" s="252" t="n">
        <x:v>0.9018122821785227</x:v>
      </x:c>
      <x:c r="O9" s="251" t="n">
        <x:v>74002</x:v>
      </x:c>
      <x:c r="P9" s="249" t="n">
        <x:v>3</x:v>
      </x:c>
      <x:c r="Q9" s="253" t="n">
        <x:v>5.708459566103781</x:v>
      </x:c>
      <x:c r="R9" s="249" t="n">
        <x:v>12</x:v>
      </x:c>
      <x:c r="S9" s="252" t="n">
        <x:v>0.9804789128788961</x:v>
      </x:c>
      <x:c r="T9" s="249" t="n">
        <x:v>19</x:v>
      </x:c>
      <x:c r="U9" s="252" t="n">
        <x:v>0.046079771613670294</x:v>
      </x:c>
      <x:c r="V9" s="249" t="n">
        <x:v>2542</x:v>
      </x:c>
      <x:c r="W9" s="249" t="n">
        <x:v>2831</x:v>
      </x:c>
      <x:c r="X9" s="251" t="n">
        <x:v>17472</x:v>
      </x:c>
    </x:row>
    <x:row r="10">
      <x:c r="A10" s="250" t="str">
        <x:v>Mai</x:v>
      </x:c>
      <x:c r="B10" s="251" t="n">
        <x:v>58291</x:v>
      </x:c>
      <x:c r="C10" s="251" t="n">
        <x:v>60000</x:v>
      </x:c>
      <x:c r="D10" s="252" t="n">
        <x:v>0.5800000000000001</x:v>
      </x:c>
      <x:c r="E10" s="249" t="n">
        <x:v>101</x:v>
      </x:c>
      <x:c r="F10" s="251" t="n">
        <x:v>18186</x:v>
      </x:c>
      <x:c r="G10" s="251" t="n">
        <x:v>4500</x:v>
      </x:c>
      <x:c r="H10" s="251" t="n">
        <x:v>2658</x:v>
      </x:c>
      <x:c r="I10" s="251" t="n">
        <x:v>5390</x:v>
      </x:c>
      <x:c r="J10" s="251" t="n">
        <x:v>-6374.680000000022</x:v>
      </x:c>
      <x:c r="K10" s="249" t="n">
        <x:v>14</x:v>
      </x:c>
      <x:c r="L10" s="249" t="n">
        <x:v>128</x:v>
      </x:c>
      <x:c r="M10" s="249" t="n">
        <x:v>6</x:v>
      </x:c>
      <x:c r="N10" s="252" t="n">
        <x:v>0.9021698354476744</x:v>
      </x:c>
      <x:c r="O10" s="251" t="n">
        <x:v>69561</x:v>
      </x:c>
      <x:c r="P10" s="249" t="n">
        <x:v>6</x:v>
      </x:c>
      <x:c r="Q10" s="253" t="n">
        <x:v>4.538241293029246</x:v>
      </x:c>
      <x:c r="R10" s="249" t="n">
        <x:v>11</x:v>
      </x:c>
      <x:c r="S10" s="252" t="n">
        <x:v>0.9677906141571216</x:v>
      </x:c>
      <x:c r="T10" s="249" t="n">
        <x:v>20</x:v>
      </x:c>
      <x:c r="U10" s="252" t="n">
        <x:v>0.05975859525966499</x:v>
      </x:c>
      <x:c r="V10" s="249" t="n">
        <x:v>2538</x:v>
      </x:c>
      <x:c r="W10" s="249" t="n">
        <x:v>2922</x:v>
      </x:c>
      <x:c r="X10" s="251" t="n">
        <x:v>18981</x:v>
      </x:c>
    </x:row>
    <x:row r="11">
      <x:c r="A11" s="250" t="str">
        <x:v>Juin</x:v>
      </x:c>
      <x:c r="B11" s="251" t="n">
        <x:v>55450</x:v>
      </x:c>
      <x:c r="C11" s="251" t="n">
        <x:v>60000</x:v>
      </x:c>
      <x:c r="D11" s="252" t="n">
        <x:v>0.5800000000000001</x:v>
      </x:c>
      <x:c r="E11" s="249" t="n">
        <x:v>112</x:v>
      </x:c>
      <x:c r="F11" s="251" t="n">
        <x:v>17482</x:v>
      </x:c>
      <x:c r="G11" s="251" t="n">
        <x:v>4500</x:v>
      </x:c>
      <x:c r="H11" s="251" t="n">
        <x:v>2969</x:v>
      </x:c>
      <x:c r="I11" s="251" t="n">
        <x:v>6063</x:v>
      </x:c>
      <x:c r="J11" s="251" t="n">
        <x:v>-12626.460000000028</x:v>
      </x:c>
      <x:c r="K11" s="249" t="n">
        <x:v>19</x:v>
      </x:c>
      <x:c r="L11" s="249" t="n">
        <x:v>131</x:v>
      </x:c>
      <x:c r="M11" s="249" t="n">
        <x:v>7</x:v>
      </x:c>
      <x:c r="N11" s="252" t="n">
        <x:v>0.9173025940277384</x:v>
      </x:c>
      <x:c r="O11" s="251" t="n">
        <x:v>71233</x:v>
      </x:c>
      <x:c r="P11" s="249" t="n">
        <x:v>2</x:v>
      </x:c>
      <x:c r="Q11" s="253" t="n">
        <x:v>3.8773022644777724</x:v>
      </x:c>
      <x:c r="R11" s="249" t="n">
        <x:v>8</x:v>
      </x:c>
      <x:c r="S11" s="252" t="n">
        <x:v>0.930590886818148</x:v>
      </x:c>
      <x:c r="T11" s="249" t="n">
        <x:v>19</x:v>
      </x:c>
      <x:c r="U11" s="252" t="n">
        <x:v>0.028005963154465796</x:v>
      </x:c>
      <x:c r="V11" s="249" t="n">
        <x:v>2352</x:v>
      </x:c>
      <x:c r="W11" s="249" t="n">
        <x:v>2991</x:v>
      </x:c>
      <x:c r="X11" s="251" t="n">
        <x:v>18403</x:v>
      </x:c>
    </x:row>
    <x:row r="12">
      <x:c r="A12" s="250" t="str">
        <x:v>Juillet</x:v>
      </x:c>
      <x:c r="B12" s="251" t="n">
        <x:v>65013</x:v>
      </x:c>
      <x:c r="C12" s="251" t="n">
        <x:v>60000</x:v>
      </x:c>
      <x:c r="D12" s="252" t="n">
        <x:v>0.5800000000000001</x:v>
      </x:c>
      <x:c r="E12" s="249" t="n">
        <x:v>89</x:v>
      </x:c>
      <x:c r="F12" s="251" t="n">
        <x:v>17740</x:v>
      </x:c>
      <x:c r="G12" s="251" t="n">
        <x:v>4500</x:v>
      </x:c>
      <x:c r="H12" s="251" t="n">
        <x:v>2011</x:v>
      </x:c>
      <x:c r="I12" s="251" t="n">
        <x:v>7182</x:v>
      </x:c>
      <x:c r="J12" s="251" t="n">
        <x:v>-20351.46000000003</x:v>
      </x:c>
      <x:c r="K12" s="249" t="n">
        <x:v>14</x:v>
      </x:c>
      <x:c r="L12" s="249" t="n">
        <x:v>139</x:v>
      </x:c>
      <x:c r="M12" s="249" t="n">
        <x:v>5</x:v>
      </x:c>
      <x:c r="N12" s="252" t="n">
        <x:v>0.9194369877105019</x:v>
      </x:c>
      <x:c r="O12" s="251" t="n">
        <x:v>75789</x:v>
      </x:c>
      <x:c r="P12" s="249" t="n">
        <x:v>2</x:v>
      </x:c>
      <x:c r="Q12" s="253" t="n">
        <x:v>3.5301576496094973</x:v>
      </x:c>
      <x:c r="R12" s="249" t="n">
        <x:v>8</x:v>
      </x:c>
      <x:c r="S12" s="252" t="n">
        <x:v>0.9383922633508976</x:v>
      </x:c>
      <x:c r="T12" s="249" t="n">
        <x:v>19</x:v>
      </x:c>
      <x:c r="U12" s="252" t="n">
        <x:v>0.041751768022849696</x:v>
      </x:c>
      <x:c r="V12" s="249" t="n">
        <x:v>2382</x:v>
      </x:c>
      <x:c r="W12" s="249" t="n">
        <x:v>2932</x:v>
      </x:c>
      <x:c r="X12" s="251" t="n">
        <x:v>17094</x:v>
      </x:c>
    </x:row>
    <x:row r="13">
      <x:c r="A13" s="250" t="str">
        <x:v>Août</x:v>
      </x:c>
      <x:c r="B13" s="251" t="n">
        <x:v>59514</x:v>
      </x:c>
      <x:c r="C13" s="251" t="n">
        <x:v>60000</x:v>
      </x:c>
      <x:c r="D13" s="252" t="n">
        <x:v>0.5800000000000001</x:v>
      </x:c>
      <x:c r="E13" s="249" t="n">
        <x:v>85</x:v>
      </x:c>
      <x:c r="F13" s="251" t="n">
        <x:v>17769</x:v>
      </x:c>
      <x:c r="G13" s="251" t="n">
        <x:v>4500</x:v>
      </x:c>
      <x:c r="H13" s="251" t="n">
        <x:v>2562</x:v>
      </x:c>
      <x:c r="I13" s="251" t="n">
        <x:v>5199</x:v>
      </x:c>
      <x:c r="J13" s="251" t="n">
        <x:v>-24479.000000000036</x:v>
      </x:c>
      <x:c r="K13" s="249" t="n">
        <x:v>18</x:v>
      </x:c>
      <x:c r="L13" s="249" t="n">
        <x:v>150</x:v>
      </x:c>
      <x:c r="M13" s="249" t="n">
        <x:v>6</x:v>
      </x:c>
      <x:c r="N13" s="252" t="n">
        <x:v>0.8668762949406861</x:v>
      </x:c>
      <x:c r="O13" s="251" t="n">
        <x:v>65067</x:v>
      </x:c>
      <x:c r="P13" s="249" t="n">
        <x:v>2</x:v>
      </x:c>
      <x:c r="Q13" s="253" t="n">
        <x:v>4.54736625281332</x:v>
      </x:c>
      <x:c r="R13" s="249" t="n">
        <x:v>11</x:v>
      </x:c>
      <x:c r="S13" s="252" t="n">
        <x:v>0.9626868704679898</x:v>
      </x:c>
      <x:c r="T13" s="249" t="n">
        <x:v>18</x:v>
      </x:c>
      <x:c r="U13" s="252" t="n">
        <x:v>0.05828449505061458</x:v>
      </x:c>
      <x:c r="V13" s="249" t="n">
        <x:v>2570</x:v>
      </x:c>
      <x:c r="W13" s="249" t="n">
        <x:v>2892</x:v>
      </x:c>
      <x:c r="X13" s="251" t="n">
        <x:v>17600</x:v>
      </x:c>
    </x:row>
    <x:row r="14">
      <x:c r="A14" s="250" t="str">
        <x:v>Septembre</x:v>
      </x:c>
      <x:c r="B14" s="251" t="n">
        <x:v>68204</x:v>
      </x:c>
      <x:c r="C14" s="251" t="n">
        <x:v>60000</x:v>
      </x:c>
      <x:c r="D14" s="252" t="n">
        <x:v>0.5800000000000001</x:v>
      </x:c>
      <x:c r="E14" s="249" t="n">
        <x:v>96</x:v>
      </x:c>
      <x:c r="F14" s="251" t="n">
        <x:v>17257</x:v>
      </x:c>
      <x:c r="G14" s="251" t="n">
        <x:v>4500</x:v>
      </x:c>
      <x:c r="H14" s="251" t="n">
        <x:v>2955</x:v>
      </x:c>
      <x:c r="I14" s="251" t="n">
        <x:v>5044</x:v>
      </x:c>
      <x:c r="J14" s="251" t="n">
        <x:v>-29513.12000000004</x:v>
      </x:c>
      <x:c r="K14" s="249" t="n">
        <x:v>10</x:v>
      </x:c>
      <x:c r="L14" s="249" t="n">
        <x:v>146</x:v>
      </x:c>
      <x:c r="M14" s="249" t="n">
        <x:v>6</x:v>
      </x:c>
      <x:c r="N14" s="252" t="n">
        <x:v>0.9297042067826928</x:v>
      </x:c>
      <x:c r="O14" s="251" t="n">
        <x:v>70220</x:v>
      </x:c>
      <x:c r="P14" s="249" t="n">
        <x:v>2</x:v>
      </x:c>
      <x:c r="Q14" s="253" t="n">
        <x:v>5.226234142839944</x:v>
      </x:c>
      <x:c r="R14" s="249" t="n">
        <x:v>6</x:v>
      </x:c>
      <x:c r="S14" s="252" t="n">
        <x:v>0.9519650605542013</x:v>
      </x:c>
      <x:c r="T14" s="249" t="n">
        <x:v>17</x:v>
      </x:c>
      <x:c r="U14" s="252" t="n">
        <x:v>0.05153500358375781</x:v>
      </x:c>
      <x:c r="V14" s="249" t="n">
        <x:v>2452</x:v>
      </x:c>
      <x:c r="W14" s="249" t="n">
        <x:v>2964</x:v>
      </x:c>
      <x:c r="X14" s="251" t="n">
        <x:v>17372</x:v>
      </x:c>
    </x:row>
    <x:row r="15">
      <x:c r="A15" s="250" t="str">
        <x:v>Octobre</x:v>
      </x:c>
      <x:c r="B15" s="251" t="n">
        <x:v>64444</x:v>
      </x:c>
      <x:c r="C15" s="251" t="n">
        <x:v>60000</x:v>
      </x:c>
      <x:c r="D15" s="252" t="n">
        <x:v>0.5800000000000001</x:v>
      </x:c>
      <x:c r="E15" s="249" t="n">
        <x:v>90</x:v>
      </x:c>
      <x:c r="F15" s="251" t="n">
        <x:v>17843</x:v>
      </x:c>
      <x:c r="G15" s="251" t="n">
        <x:v>4500</x:v>
      </x:c>
      <x:c r="H15" s="251" t="n">
        <x:v>2816</x:v>
      </x:c>
      <x:c r="I15" s="251" t="n">
        <x:v>7586</x:v>
      </x:c>
      <x:c r="J15" s="251" t="n">
        <x:v>-30623.440000000046</x:v>
      </x:c>
      <x:c r="K15" s="249" t="n">
        <x:v>10</x:v>
      </x:c>
      <x:c r="L15" s="249" t="n">
        <x:v>146</x:v>
      </x:c>
      <x:c r="M15" s="249" t="n">
        <x:v>5</x:v>
      </x:c>
      <x:c r="N15" s="252" t="n">
        <x:v>0.9247128854527669</x:v>
      </x:c>
      <x:c r="O15" s="251" t="n">
        <x:v>79270</x:v>
      </x:c>
      <x:c r="P15" s="249" t="n">
        <x:v>7</x:v>
      </x:c>
      <x:c r="Q15" s="253" t="n">
        <x:v>5.879715552078805</x:v>
      </x:c>
      <x:c r="R15" s="249" t="n">
        <x:v>12</x:v>
      </x:c>
      <x:c r="S15" s="252" t="n">
        <x:v>0.9478648741388956</x:v>
      </x:c>
      <x:c r="T15" s="249" t="n">
        <x:v>19</x:v>
      </x:c>
      <x:c r="U15" s="252" t="n">
        <x:v>0.04314388999964664</x:v>
      </x:c>
      <x:c r="V15" s="249" t="n">
        <x:v>2385</x:v>
      </x:c>
      <x:c r="W15" s="249" t="n">
        <x:v>2891</x:v>
      </x:c>
      <x:c r="X15" s="251" t="n">
        <x:v>17912</x:v>
      </x:c>
    </x:row>
    <x:row r="16">
      <x:c r="A16" s="250" t="str">
        <x:v>Novembre</x:v>
      </x:c>
      <x:c r="B16" s="251" t="n">
        <x:v>66986</x:v>
      </x:c>
      <x:c r="C16" s="251" t="n">
        <x:v>60000</x:v>
      </x:c>
      <x:c r="D16" s="252" t="n">
        <x:v>0.5800000000000001</x:v>
      </x:c>
      <x:c r="E16" s="249" t="n">
        <x:v>100</x:v>
      </x:c>
      <x:c r="F16" s="251" t="n">
        <x:v>19177</x:v>
      </x:c>
      <x:c r="G16" s="251" t="n">
        <x:v>4500</x:v>
      </x:c>
      <x:c r="H16" s="251" t="n">
        <x:v>2675</x:v>
      </x:c>
      <x:c r="I16" s="251" t="n">
        <x:v>6086</x:v>
      </x:c>
      <x:c r="J16" s="251" t="n">
        <x:v>-36301.96000000005</x:v>
      </x:c>
      <x:c r="K16" s="249" t="n">
        <x:v>19</x:v>
      </x:c>
      <x:c r="L16" s="249" t="n">
        <x:v>163</x:v>
      </x:c>
      <x:c r="M16" s="249" t="n">
        <x:v>6</x:v>
      </x:c>
      <x:c r="N16" s="252" t="n">
        <x:v>0.8884595532094149</x:v>
      </x:c>
      <x:c r="O16" s="251" t="n">
        <x:v>71457</x:v>
      </x:c>
      <x:c r="P16" s="249" t="n">
        <x:v>1</x:v>
      </x:c>
      <x:c r="Q16" s="253" t="n">
        <x:v>4.7038070454129866</x:v>
      </x:c>
      <x:c r="R16" s="249" t="n">
        <x:v>12</x:v>
      </x:c>
      <x:c r="S16" s="252" t="n">
        <x:v>0.9243573475133082</x:v>
      </x:c>
      <x:c r="T16" s="249" t="n">
        <x:v>19</x:v>
      </x:c>
      <x:c r="U16" s="252" t="n">
        <x:v>0.0472754673868899</x:v>
      </x:c>
      <x:c r="V16" s="249" t="n">
        <x:v>2613</x:v>
      </x:c>
      <x:c r="W16" s="249" t="n">
        <x:v>3007</x:v>
      </x:c>
      <x:c r="X16" s="251" t="n">
        <x:v>17799</x:v>
      </x:c>
    </x:row>
    <x:row r="17">
      <x:c r="A17" s="250" t="str">
        <x:v>Décembre</x:v>
      </x:c>
      <x:c r="B17" s="251" t="n">
        <x:v>74655</x:v>
      </x:c>
      <x:c r="C17" s="251" t="n">
        <x:v>60000</x:v>
      </x:c>
      <x:c r="D17" s="252" t="n">
        <x:v>0.5800000000000001</x:v>
      </x:c>
      <x:c r="E17" s="249" t="n">
        <x:v>84</x:v>
      </x:c>
      <x:c r="F17" s="251" t="n">
        <x:v>18907</x:v>
      </x:c>
      <x:c r="G17" s="251" t="n">
        <x:v>4500</x:v>
      </x:c>
      <x:c r="H17" s="251" t="n">
        <x:v>2999</x:v>
      </x:c>
      <x:c r="I17" s="251" t="n">
        <x:v>6656</x:v>
      </x:c>
      <x:c r="J17" s="251" t="n">
        <x:v>-40605.840000000055</x:v>
      </x:c>
      <x:c r="K17" s="249" t="n">
        <x:v>15</x:v>
      </x:c>
      <x:c r="L17" s="249" t="n">
        <x:v>164</x:v>
      </x:c>
      <x:c r="M17" s="249" t="n">
        <x:v>5</x:v>
      </x:c>
      <x:c r="N17" s="252" t="n">
        <x:v>0.8622562928055588</x:v>
      </x:c>
      <x:c r="O17" s="251" t="n">
        <x:v>66103</x:v>
      </x:c>
      <x:c r="P17" s="249" t="n">
        <x:v>2</x:v>
      </x:c>
      <x:c r="Q17" s="253" t="n">
        <x:v>4.601567170811876</x:v>
      </x:c>
      <x:c r="R17" s="249" t="n">
        <x:v>7</x:v>
      </x:c>
      <x:c r="S17" s="252" t="n">
        <x:v>0.9438037556562641</x:v>
      </x:c>
      <x:c r="T17" s="249" t="n">
        <x:v>18</x:v>
      </x:c>
      <x:c r="U17" s="252" t="n">
        <x:v>0.05364165301638807</x:v>
      </x:c>
      <x:c r="V17" s="249" t="n">
        <x:v>2416</x:v>
      </x:c>
      <x:c r="W17" s="249" t="n">
        <x:v>2851</x:v>
      </x:c>
      <x:c r="X17" s="251" t="n">
        <x:v>19120</x:v>
      </x:c>
    </x:row>
  </x:sheetData>
  <x:mergeCells>
    <x:mergeCell ref="A1:Q2"/>
    <x:mergeCell ref="A3:Q3"/>
  </x:mergeCells>
  <x:conditionalFormatting sqref="N6:N17">
    <x:cfRule type="colorScale" priority="1">
      <x:colorScale>
        <x:cfvo type="min"/>
        <x:cfvo type="percentile" val="50"/>
        <x:cfvo type="max"/>
        <x:color rgb="FFFDECEC"/>
        <x:color rgb="FFFFF4E8"/>
        <x:color rgb="FFEAF8F0"/>
      </x:colorScale>
    </x:cfRule>
  </x:conditionalFormatting>
  <x:conditionalFormatting sqref="S6:S17">
    <x:cfRule type="dataBar" priority="2">
      <x:dataBar>
        <x:cfvo type="min"/>
        <x:cfvo type="max"/>
        <x:color rgb="FF27AE60"/>
      </x:dataBar>
      <x:extLst>
        <x:ext xmlns:x14="http://schemas.microsoft.com/office/spreadsheetml/2009/9/main" uri="{B025F937-C7B1-47D3-B67F-A62EFF666E3E}">
          <x14:id>{61871C10-72CF-56B9-96AA-96D44F0F079A}</x14:id>
        </x:ext>
      </x:extLst>
    </x:cfRule>
  </x:conditionalFormatting>
  <x:conditionalFormatting sqref="U6:U17">
    <x:cfRule type="colorScale" priority="3">
      <x:colorScale>
        <x:cfvo type="min"/>
        <x:cfvo type="percentile" val="50"/>
        <x:cfvo type="max"/>
        <x:color rgb="FFEAF8F0"/>
        <x:color rgb="FFFFF4E8"/>
        <x:color rgb="FFFDECEC"/>
      </x:colorScale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61871C10-72CF-56B9-96AA-96D44F0F079A}">
            <x14:dataBar gradient="1">
              <x14:cfvo type="min"/>
              <x14:cfvo type="max"/>
              <x14:fillColor rgb="FF27AE60"/>
            </x14:dataBar>
          </x14:cfRule>
          <xm:sqref>S6:S17</xm:sqref>
        </x14:conditionalFormatting>
      </x14:conditionalFormattings>
    </x:ext>
  </x:extLst>
</x:worksheet>
</file>