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5b7a4cbf9540a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aramètres" sheetId="1" r:id="R639bab4a4d864f8e"/>
    <x:sheet xmlns:r="http://schemas.openxmlformats.org/officeDocument/2006/relationships" name="Saisie unique" sheetId="2" r:id="R66936274904b4eb9"/>
    <x:sheet xmlns:r="http://schemas.openxmlformats.org/officeDocument/2006/relationships" name="Finance" sheetId="3" r:id="R8d7f702186f047d9"/>
    <x:sheet xmlns:r="http://schemas.openxmlformats.org/officeDocument/2006/relationships" name="Commercial" sheetId="4" r:id="R7aa087e9a86e4dc6"/>
    <x:sheet xmlns:r="http://schemas.openxmlformats.org/officeDocument/2006/relationships" name="Clients" sheetId="5" r:id="Rf90e3877c88447e5"/>
    <x:sheet xmlns:r="http://schemas.openxmlformats.org/officeDocument/2006/relationships" name="Stocks" sheetId="6" r:id="R511f8aaf8ac44b33"/>
    <x:sheet xmlns:r="http://schemas.openxmlformats.org/officeDocument/2006/relationships" name="RH" sheetId="7" r:id="R800bc766868148a3"/>
    <x:sheet xmlns:r="http://schemas.openxmlformats.org/officeDocument/2006/relationships" name="Achats" sheetId="8" r:id="R09d0478ec12a4eeb"/>
    <x:sheet xmlns:r="http://schemas.openxmlformats.org/officeDocument/2006/relationships" name="Objectifs" sheetId="9" r:id="R1b73921f355b4d59"/>
    <x:sheet xmlns:r="http://schemas.openxmlformats.org/officeDocument/2006/relationships" name="Prévisions" sheetId="10" r:id="R202375ff06d14241"/>
    <x:sheet xmlns:r="http://schemas.openxmlformats.org/officeDocument/2006/relationships" name="Alertes" sheetId="11" r:id="R139434d451ba4c14"/>
    <x:sheet xmlns:r="http://schemas.openxmlformats.org/officeDocument/2006/relationships" name="Accueil dirigeant" sheetId="12" r:id="R06a95a011b9f4fd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 &quot;€&quot;"/>
    <x:numFmt numFmtId="201" formatCode="0.0%"/>
    <x:numFmt numFmtId="202" formatCode="0.0"/>
    <x:numFmt numFmtId="203" formatCode="0"/>
  </x:numFmts>
  <x:fonts count="14">
    <x:font>
      <x:sz val="11"/>
      <x:name val="Carlito"/>
    </x:font>
    <x:font>
      <x:b/>
      <x:sz val="22"/>
      <x:color rgb="FFFFFFFF"/>
      <x:name val="Carlito"/>
    </x:font>
    <x:font>
      <x:b/>
      <x:sz val="10"/>
      <x:color rgb="FFFFFFFF"/>
      <x:name val="Carlito"/>
    </x:font>
    <x:font>
      <x:sz val="10"/>
      <x:color rgb="FF243B53"/>
      <x:name val="Carlito"/>
    </x:font>
    <x:font>
      <x:i/>
      <x:sz val="10"/>
      <x:color rgb="FF627D98"/>
      <x:name val="Carlito"/>
    </x:font>
    <x:font>
      <x:b/>
      <x:sz val="24"/>
      <x:color rgb="FFFFFFFF"/>
      <x:name val="Carlito"/>
    </x:font>
    <x:font>
      <x:b/>
      <x:sz val="10"/>
      <x:color rgb="FF627D98"/>
      <x:name val="Carlito"/>
    </x:font>
    <x:font>
      <x:b/>
      <x:sz val="19"/>
      <x:color rgb="FFFFFFFF"/>
      <x:name val="Carlito"/>
    </x:font>
    <x:font>
      <x:b/>
      <x:sz val="11"/>
      <x:color rgb="FFFFFFFF"/>
      <x:name val="Carlito"/>
    </x:font>
    <x:font>
      <x:b/>
      <x:sz val="12"/>
      <x:color rgb="FFFFFFFF"/>
      <x:name val="Carlito"/>
    </x:font>
    <x:font>
      <x:b/>
      <x:sz val="15"/>
      <x:color rgb="FF243B53"/>
      <x:name val="Carlito"/>
    </x:font>
    <x:font>
      <x:b/>
      <x:sz val="9"/>
      <x:color rgb="FF243B53"/>
      <x:name val="Carlito"/>
    </x:font>
    <x:font>
      <x:b/>
      <x:sz val="11"/>
      <x:color rgb="FF243B53"/>
      <x:name val="Carlito"/>
    </x:font>
    <x:font>
      <x:sz val="7"/>
      <x:color rgb="FFF5F8FC"/>
      <x:name val="Carlito"/>
    </x:font>
  </x:fonts>
  <x:fills count="19">
    <x:fill>
      <x:patternFill patternType="none"/>
    </x:fill>
    <x:fill>
      <x:patternFill patternType="gray125"/>
    </x:fill>
    <x:fill>
      <x:patternFill patternType="solid">
        <x:fgColor rgb="FF8E44AD"/>
      </x:patternFill>
    </x:fill>
    <x:fill>
      <x:patternFill patternType="solid">
        <x:fgColor rgb="FF102A43"/>
      </x:patternFill>
    </x:fill>
    <x:fill>
      <x:patternFill patternType="solid">
        <x:fgColor rgb="FFFFFFFF"/>
      </x:patternFill>
    </x:fill>
    <x:fill>
      <x:patternFill patternType="solid">
        <x:fgColor rgb="FFEAF2FF"/>
      </x:patternFill>
    </x:fill>
    <x:fill>
      <x:patternFill patternType="solid">
        <x:fgColor rgb="FF00A6A6"/>
      </x:patternFill>
    </x:fill>
    <x:fill>
      <x:patternFill patternType="solid">
        <x:fgColor rgb="FFF5F8FC"/>
      </x:patternFill>
    </x:fill>
    <x:fill>
      <x:patternFill patternType="solid">
        <x:fgColor rgb="FF2F80ED"/>
      </x:patternFill>
    </x:fill>
    <x:fill>
      <x:patternFill patternType="solid">
        <x:fgColor rgb="FF27AE60"/>
      </x:patternFill>
    </x:fill>
    <x:fill>
      <x:patternFill patternType="solid">
        <x:fgColor rgb="FFF2994A"/>
      </x:patternFill>
    </x:fill>
    <x:fill>
      <x:patternFill patternType="solid">
        <x:fgColor rgb="FFE74C3C"/>
      </x:patternFill>
    </x:fill>
    <x:fill>
      <x:patternFill patternType="solid">
        <x:fgColor rgb="FFF2C94C"/>
      </x:patternFill>
    </x:fill>
    <x:fill>
      <x:patternFill patternType="solid">
        <x:fgColor rgb="FF163E63"/>
      </x:patternFill>
    </x:fill>
    <x:fill>
      <x:patternFill patternType="solid">
        <x:fgColor rgb="FFEAF8F0"/>
      </x:patternFill>
    </x:fill>
    <x:fill>
      <x:patternFill patternType="solid">
        <x:fgColor rgb="FFF4ECFB"/>
      </x:patternFill>
    </x:fill>
    <x:fill>
      <x:patternFill patternType="solid">
        <x:fgColor rgb="FFFFF9DB"/>
      </x:patternFill>
    </x:fill>
    <x:fill>
      <x:patternFill patternType="solid">
        <x:fgColor rgb="FFFDECEC"/>
      </x:patternFill>
    </x:fill>
    <x:fill>
      <x:patternFill patternType="solid">
        <x:fgColor rgb="FFFFF4E8"/>
      </x:patternFill>
    </x:fill>
  </x:fills>
  <x:borders count="2">
    <x:border/>
    <x:border/>
  </x:borders>
  <x:cellStyleXfs count="1">
    <x:xf numFmtId="0" fontId="0" fillId="0" borderId="0"/>
  </x:cellStyleXfs>
  <x:cellXfs count="253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vertical="center"/>
    </x:xf>
    <x:xf numFmtId="0" fontId="3" fillId="5" borderId="0" xfId="0" applyNumberFormat="1" applyFont="1" applyFill="1" applyBorder="1" applyAlignment="1">
      <x:alignment vertical="center"/>
    </x:xf>
    <x:xf numFmtId="0" fontId="3" fillId="5" borderId="1" xfId="0" applyNumberFormat="1" applyFont="1" applyFill="1" applyBorder="1" applyAlignment="1">
      <x:alignment vertical="center"/>
    </x:xf>
    <x:xf numFmtId="200" fontId="3" fillId="5" borderId="0" xfId="0" applyNumberFormat="1" applyFont="1" applyFill="1" applyBorder="1" applyAlignment="1">
      <x:alignment vertical="center"/>
    </x:xf>
    <x:xf numFmtId="200" fontId="3" fillId="5" borderId="1" xfId="0" applyNumberFormat="1" applyFont="1" applyFill="1" applyBorder="1" applyAlignment="1">
      <x:alignment vertical="center"/>
    </x:xf>
    <x:xf numFmtId="201" fontId="3" fillId="5" borderId="0" xfId="0" applyNumberFormat="1" applyFont="1" applyFill="1" applyBorder="1" applyAlignment="1">
      <x:alignment vertical="center"/>
    </x:xf>
    <x:xf numFmtId="201" fontId="3" fillId="5" borderId="1" xfId="0" applyNumberFormat="1" applyFont="1" applyFill="1" applyBorder="1" applyAlignment="1">
      <x:alignment vertical="center"/>
    </x:xf>
    <x:xf numFmtId="202" fontId="3" fillId="5" borderId="0" xfId="0" applyNumberFormat="1" applyFont="1" applyFill="1" applyBorder="1" applyAlignment="1">
      <x:alignment vertical="center"/>
    </x:xf>
    <x:xf numFmtId="202" fontId="3" fillId="5" borderId="1" xfId="0" applyNumberFormat="1" applyFont="1" applyFill="1" applyBorder="1" applyAlignment="1">
      <x:alignment vertical="center"/>
    </x:xf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horizontal="left"/>
    </x:xf>
    <x:xf numFmtId="0" fontId="1" fillId="6" borderId="0" xfId="0" applyNumberFormat="1" applyFont="1" applyFill="1" applyBorder="1" applyAlignment="1">
      <x:alignment horizontal="left" vertical="center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horizontal="left"/>
    </x:xf>
    <x:xf numFmtId="0" fontId="1" fillId="6" borderId="1" xfId="0" applyNumberFormat="1" applyFont="1" applyFill="1" applyBorder="1" applyAlignment="1">
      <x:alignment horizontal="left" vertical="center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wrapText="1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vertical="center"/>
    </x:xf>
    <x:xf numFmtId="0" fontId="3" fillId="7" borderId="1" xfId="0" applyNumberFormat="1" applyFont="1" applyFill="1" applyBorder="1" applyAlignment="1">
      <x:alignment vertical="center"/>
    </x:xf>
    <x:xf numFmtId="0" fontId="0" fillId="8" borderId="0" xfId="0" applyNumberFormat="1" applyFont="1" applyFill="1" applyBorder="1"/>
    <x:xf numFmtId="0" fontId="1" fillId="8" borderId="0" xfId="0" applyNumberFormat="1" applyFont="1" applyFill="1" applyBorder="1"/>
    <x:xf numFmtId="0" fontId="1" fillId="8" borderId="0" xfId="0" applyNumberFormat="1" applyFont="1" applyFill="1" applyBorder="1" applyAlignment="1">
      <x:alignment horizontal="left"/>
    </x:xf>
    <x:xf numFmtId="0" fontId="1" fillId="8" borderId="0" xfId="0" applyNumberFormat="1" applyFont="1" applyFill="1" applyBorder="1" applyAlignment="1">
      <x:alignment horizontal="left" vertical="center"/>
    </x:xf>
    <x:xf numFmtId="0" fontId="0" fillId="8" borderId="1" xfId="0" applyNumberFormat="1" applyFont="1" applyFill="1" applyBorder="1"/>
    <x:xf numFmtId="0" fontId="1" fillId="8" borderId="1" xfId="0" applyNumberFormat="1" applyFont="1" applyFill="1" applyBorder="1"/>
    <x:xf numFmtId="0" fontId="1" fillId="8" borderId="1" xfId="0" applyNumberFormat="1" applyFont="1" applyFill="1" applyBorder="1" applyAlignment="1">
      <x:alignment horizontal="left"/>
    </x:xf>
    <x:xf numFmtId="0" fontId="1" fillId="8" borderId="1" xfId="0" applyNumberFormat="1" applyFont="1" applyFill="1" applyBorder="1" applyAlignment="1">
      <x:alignment horizontal="left" vertical="center"/>
    </x:xf>
    <x:xf numFmtId="200" fontId="3" fillId="4" borderId="0" xfId="0" applyNumberFormat="1" applyFont="1" applyFill="1" applyBorder="1" applyAlignment="1">
      <x:alignment vertical="center"/>
    </x:xf>
    <x:xf numFmtId="200" fontId="3" fillId="4" borderId="1" xfId="0" applyNumberFormat="1" applyFont="1" applyFill="1" applyBorder="1" applyAlignment="1">
      <x:alignment vertical="center"/>
    </x:xf>
    <x:xf numFmtId="201" fontId="3" fillId="4" borderId="0" xfId="0" applyNumberFormat="1" applyFont="1" applyFill="1" applyBorder="1" applyAlignment="1">
      <x:alignment vertical="center"/>
    </x:xf>
    <x:xf numFmtId="201" fontId="3" fillId="4" borderId="1" xfId="0" applyNumberFormat="1" applyFont="1" applyFill="1" applyBorder="1" applyAlignment="1">
      <x:alignment vertical="center"/>
    </x:xf>
    <x:xf numFmtId="0" fontId="0" fillId="9" borderId="0" xfId="0" applyNumberFormat="1" applyFont="1" applyFill="1" applyBorder="1"/>
    <x:xf numFmtId="0" fontId="1" fillId="9" borderId="0" xfId="0" applyNumberFormat="1" applyFont="1" applyFill="1" applyBorder="1"/>
    <x:xf numFmtId="0" fontId="1" fillId="9" borderId="0" xfId="0" applyNumberFormat="1" applyFont="1" applyFill="1" applyBorder="1" applyAlignment="1">
      <x:alignment horizontal="left"/>
    </x:xf>
    <x:xf numFmtId="0" fontId="1" fillId="9" borderId="0" xfId="0" applyNumberFormat="1" applyFont="1" applyFill="1" applyBorder="1" applyAlignment="1">
      <x:alignment horizontal="left" vertical="center"/>
    </x:xf>
    <x:xf numFmtId="0" fontId="0" fillId="9" borderId="1" xfId="0" applyNumberFormat="1" applyFont="1" applyFill="1" applyBorder="1"/>
    <x:xf numFmtId="0" fontId="1" fillId="9" borderId="1" xfId="0" applyNumberFormat="1" applyFont="1" applyFill="1" applyBorder="1"/>
    <x:xf numFmtId="0" fontId="1" fillId="9" borderId="1" xfId="0" applyNumberFormat="1" applyFont="1" applyFill="1" applyBorder="1" applyAlignment="1">
      <x:alignment horizontal="left"/>
    </x:xf>
    <x:xf numFmtId="0" fontId="1" fillId="9" borderId="1" xfId="0" applyNumberFormat="1" applyFont="1" applyFill="1" applyBorder="1" applyAlignment="1">
      <x:alignment horizontal="left" vertical="center"/>
    </x:xf>
    <x:xf numFmtId="0" fontId="0" fillId="10" borderId="0" xfId="0" applyNumberFormat="1" applyFont="1" applyFill="1" applyBorder="1"/>
    <x:xf numFmtId="0" fontId="1" fillId="10" borderId="0" xfId="0" applyNumberFormat="1" applyFont="1" applyFill="1" applyBorder="1"/>
    <x:xf numFmtId="0" fontId="1" fillId="10" borderId="0" xfId="0" applyNumberFormat="1" applyFont="1" applyFill="1" applyBorder="1" applyAlignment="1">
      <x:alignment horizontal="left"/>
    </x:xf>
    <x:xf numFmtId="0" fontId="1" fillId="10" borderId="0" xfId="0" applyNumberFormat="1" applyFont="1" applyFill="1" applyBorder="1" applyAlignment="1">
      <x:alignment horizontal="left" vertical="center"/>
    </x:xf>
    <x:xf numFmtId="0" fontId="0" fillId="10" borderId="1" xfId="0" applyNumberFormat="1" applyFont="1" applyFill="1" applyBorder="1"/>
    <x:xf numFmtId="0" fontId="1" fillId="10" borderId="1" xfId="0" applyNumberFormat="1" applyFont="1" applyFill="1" applyBorder="1"/>
    <x:xf numFmtId="0" fontId="1" fillId="10" borderId="1" xfId="0" applyNumberFormat="1" applyFont="1" applyFill="1" applyBorder="1" applyAlignment="1">
      <x:alignment horizontal="left"/>
    </x:xf>
    <x:xf numFmtId="0" fontId="1" fillId="10" borderId="1" xfId="0" applyNumberFormat="1" applyFont="1" applyFill="1" applyBorder="1" applyAlignment="1">
      <x:alignment horizontal="left" vertical="center"/>
    </x:xf>
    <x:xf numFmtId="202" fontId="3" fillId="4" borderId="0" xfId="0" applyNumberFormat="1" applyFont="1" applyFill="1" applyBorder="1" applyAlignment="1">
      <x:alignment vertical="center"/>
    </x:xf>
    <x:xf numFmtId="202" fontId="3" fillId="4" borderId="1" xfId="0" applyNumberFormat="1" applyFont="1" applyFill="1" applyBorder="1" applyAlignment="1">
      <x:alignment vertical="center"/>
    </x:xf>
    <x:xf numFmtId="0" fontId="0" fillId="11" borderId="0" xfId="0" applyNumberFormat="1" applyFont="1" applyFill="1" applyBorder="1"/>
    <x:xf numFmtId="0" fontId="1" fillId="11" borderId="0" xfId="0" applyNumberFormat="1" applyFont="1" applyFill="1" applyBorder="1"/>
    <x:xf numFmtId="0" fontId="1" fillId="11" borderId="0" xfId="0" applyNumberFormat="1" applyFont="1" applyFill="1" applyBorder="1" applyAlignment="1">
      <x:alignment horizontal="left"/>
    </x:xf>
    <x:xf numFmtId="0" fontId="1" fillId="11" borderId="0" xfId="0" applyNumberFormat="1" applyFont="1" applyFill="1" applyBorder="1" applyAlignment="1">
      <x:alignment horizontal="left" vertical="center"/>
    </x:xf>
    <x:xf numFmtId="0" fontId="0" fillId="11" borderId="1" xfId="0" applyNumberFormat="1" applyFont="1" applyFill="1" applyBorder="1"/>
    <x:xf numFmtId="0" fontId="1" fillId="11" borderId="1" xfId="0" applyNumberFormat="1" applyFont="1" applyFill="1" applyBorder="1"/>
    <x:xf numFmtId="0" fontId="1" fillId="11" borderId="1" xfId="0" applyNumberFormat="1" applyFont="1" applyFill="1" applyBorder="1" applyAlignment="1">
      <x:alignment horizontal="left"/>
    </x:xf>
    <x:xf numFmtId="0" fontId="1" fillId="11" borderId="1" xfId="0" applyNumberFormat="1" applyFont="1" applyFill="1" applyBorder="1" applyAlignment="1">
      <x:alignment horizontal="left" vertical="center"/>
    </x:xf>
    <x:xf numFmtId="0" fontId="0" fillId="12" borderId="0" xfId="0" applyNumberFormat="1" applyFont="1" applyFill="1" applyBorder="1"/>
    <x:xf numFmtId="0" fontId="1" fillId="12" borderId="0" xfId="0" applyNumberFormat="1" applyFont="1" applyFill="1" applyBorder="1"/>
    <x:xf numFmtId="0" fontId="1" fillId="12" borderId="0" xfId="0" applyNumberFormat="1" applyFont="1" applyFill="1" applyBorder="1" applyAlignment="1">
      <x:alignment horizontal="left"/>
    </x:xf>
    <x:xf numFmtId="0" fontId="1" fillId="12" borderId="0" xfId="0" applyNumberFormat="1" applyFont="1" applyFill="1" applyBorder="1" applyAlignment="1">
      <x:alignment horizontal="left" vertical="center"/>
    </x:xf>
    <x:xf numFmtId="0" fontId="0" fillId="12" borderId="1" xfId="0" applyNumberFormat="1" applyFont="1" applyFill="1" applyBorder="1"/>
    <x:xf numFmtId="0" fontId="1" fillId="12" borderId="1" xfId="0" applyNumberFormat="1" applyFont="1" applyFill="1" applyBorder="1"/>
    <x:xf numFmtId="0" fontId="1" fillId="12" borderId="1" xfId="0" applyNumberFormat="1" applyFont="1" applyFill="1" applyBorder="1" applyAlignment="1">
      <x:alignment horizontal="left"/>
    </x:xf>
    <x:xf numFmtId="0" fontId="1" fillId="12" borderId="1" xfId="0" applyNumberFormat="1" applyFont="1" applyFill="1" applyBorder="1" applyAlignment="1">
      <x:alignment horizontal="left" vertical="center"/>
    </x:xf>
    <x:xf numFmtId="0" fontId="0" fillId="13" borderId="0" xfId="0" applyNumberFormat="1" applyFont="1" applyFill="1" applyBorder="1"/>
    <x:xf numFmtId="0" fontId="1" fillId="13" borderId="0" xfId="0" applyNumberFormat="1" applyFont="1" applyFill="1" applyBorder="1"/>
    <x:xf numFmtId="0" fontId="1" fillId="13" borderId="0" xfId="0" applyNumberFormat="1" applyFont="1" applyFill="1" applyBorder="1" applyAlignment="1">
      <x:alignment horizontal="left"/>
    </x:xf>
    <x:xf numFmtId="0" fontId="1" fillId="13" borderId="0" xfId="0" applyNumberFormat="1" applyFont="1" applyFill="1" applyBorder="1" applyAlignment="1">
      <x:alignment horizontal="left" vertical="center"/>
    </x:xf>
    <x:xf numFmtId="0" fontId="0" fillId="13" borderId="1" xfId="0" applyNumberFormat="1" applyFont="1" applyFill="1" applyBorder="1"/>
    <x:xf numFmtId="0" fontId="1" fillId="13" borderId="1" xfId="0" applyNumberFormat="1" applyFont="1" applyFill="1" applyBorder="1"/>
    <x:xf numFmtId="0" fontId="1" fillId="13" borderId="1" xfId="0" applyNumberFormat="1" applyFont="1" applyFill="1" applyBorder="1" applyAlignment="1">
      <x:alignment horizontal="left"/>
    </x:xf>
    <x:xf numFmtId="0" fontId="1" fillId="13" borderId="1" xfId="0" applyNumberFormat="1" applyFont="1" applyFill="1" applyBorder="1" applyAlignment="1">
      <x:alignment horizontal="left" vertical="center"/>
    </x:xf>
    <x:xf numFmtId="0" fontId="3" fillId="4" borderId="0" xfId="0" applyNumberFormat="1" applyFont="1" applyFill="1" applyBorder="1" applyAlignment="1">
      <x:alignment vertical="center" wrapText="1"/>
    </x:xf>
    <x:xf numFmtId="0" fontId="3" fillId="4" borderId="1" xfId="0" applyNumberFormat="1" applyFont="1" applyFill="1" applyBorder="1" applyAlignment="1">
      <x:alignment vertical="center" wrapText="1"/>
    </x:xf>
    <x:xf numFmtId="0" fontId="5" fillId="3" borderId="0" xfId="0" applyNumberFormat="1" applyFont="1" applyFill="1" applyBorder="1"/>
    <x:xf numFmtId="0" fontId="5" fillId="3" borderId="0" xfId="0" applyNumberFormat="1" applyFont="1" applyFill="1" applyBorder="1" applyAlignment="1">
      <x:alignment horizontal="left"/>
    </x:xf>
    <x:xf numFmtId="0" fontId="5" fillId="3" borderId="0" xfId="0" applyNumberFormat="1" applyFont="1" applyFill="1" applyBorder="1" applyAlignment="1">
      <x:alignment horizontal="left" vertical="center"/>
    </x:xf>
    <x:xf numFmtId="0" fontId="5" fillId="3" borderId="1" xfId="0" applyNumberFormat="1" applyFont="1" applyFill="1" applyBorder="1"/>
    <x:xf numFmtId="0" fontId="5" fillId="3" borderId="1" xfId="0" applyNumberFormat="1" applyFont="1" applyFill="1" applyBorder="1" applyAlignment="1">
      <x:alignment horizontal="left"/>
    </x:xf>
    <x:xf numFmtId="0" fontId="5" fillId="3" borderId="1" xfId="0" applyNumberFormat="1" applyFont="1" applyFill="1" applyBorder="1" applyAlignment="1">
      <x:alignment horizontal="left" vertical="center"/>
    </x:xf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horizontal="center"/>
    </x:xf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horizontal="center"/>
    </x:xf>
    <x:xf numFmtId="0" fontId="7" fillId="8" borderId="0" xfId="0" applyNumberFormat="1" applyFont="1" applyFill="1" applyBorder="1"/>
    <x:xf numFmtId="200" fontId="7" fillId="8" borderId="0" xfId="0" applyNumberFormat="1" applyFont="1" applyFill="1" applyBorder="1"/>
    <x:xf numFmtId="200" fontId="7" fillId="8" borderId="0" xfId="0" applyNumberFormat="1" applyFont="1" applyFill="1" applyBorder="1" applyAlignment="1">
      <x:alignment horizontal="center"/>
    </x:xf>
    <x:xf numFmtId="200" fontId="7" fillId="8" borderId="0" xfId="0" applyNumberFormat="1" applyFont="1" applyFill="1" applyBorder="1" applyAlignment="1">
      <x:alignment horizontal="center" vertical="center"/>
    </x:xf>
    <x:xf numFmtId="0" fontId="7" fillId="8" borderId="1" xfId="0" applyNumberFormat="1" applyFont="1" applyFill="1" applyBorder="1"/>
    <x:xf numFmtId="200" fontId="7" fillId="8" borderId="1" xfId="0" applyNumberFormat="1" applyFont="1" applyFill="1" applyBorder="1"/>
    <x:xf numFmtId="200" fontId="7" fillId="8" borderId="1" xfId="0" applyNumberFormat="1" applyFont="1" applyFill="1" applyBorder="1" applyAlignment="1">
      <x:alignment horizontal="center"/>
    </x:xf>
    <x:xf numFmtId="200" fontId="7" fillId="8" borderId="1" xfId="0" applyNumberFormat="1" applyFont="1" applyFill="1" applyBorder="1" applyAlignment="1">
      <x:alignment horizontal="center" vertical="center"/>
    </x:xf>
    <x:xf numFmtId="0" fontId="7" fillId="9" borderId="0" xfId="0" applyNumberFormat="1" applyFont="1" applyFill="1" applyBorder="1"/>
    <x:xf numFmtId="200" fontId="7" fillId="9" borderId="0" xfId="0" applyNumberFormat="1" applyFont="1" applyFill="1" applyBorder="1"/>
    <x:xf numFmtId="200" fontId="7" fillId="9" borderId="0" xfId="0" applyNumberFormat="1" applyFont="1" applyFill="1" applyBorder="1" applyAlignment="1">
      <x:alignment horizontal="center"/>
    </x:xf>
    <x:xf numFmtId="200" fontId="7" fillId="9" borderId="0" xfId="0" applyNumberFormat="1" applyFont="1" applyFill="1" applyBorder="1" applyAlignment="1">
      <x:alignment horizontal="center" vertical="center"/>
    </x:xf>
    <x:xf numFmtId="0" fontId="7" fillId="9" borderId="1" xfId="0" applyNumberFormat="1" applyFont="1" applyFill="1" applyBorder="1"/>
    <x:xf numFmtId="200" fontId="7" fillId="9" borderId="1" xfId="0" applyNumberFormat="1" applyFont="1" applyFill="1" applyBorder="1"/>
    <x:xf numFmtId="200" fontId="7" fillId="9" borderId="1" xfId="0" applyNumberFormat="1" applyFont="1" applyFill="1" applyBorder="1" applyAlignment="1">
      <x:alignment horizontal="center"/>
    </x:xf>
    <x:xf numFmtId="200" fontId="7" fillId="9" borderId="1" xfId="0" applyNumberFormat="1" applyFont="1" applyFill="1" applyBorder="1" applyAlignment="1">
      <x:alignment horizontal="center" vertical="center"/>
    </x:xf>
    <x:xf numFmtId="0" fontId="7" fillId="6" borderId="0" xfId="0" applyNumberFormat="1" applyFont="1" applyFill="1" applyBorder="1"/>
    <x:xf numFmtId="200" fontId="7" fillId="6" borderId="0" xfId="0" applyNumberFormat="1" applyFont="1" applyFill="1" applyBorder="1"/>
    <x:xf numFmtId="200" fontId="7" fillId="6" borderId="0" xfId="0" applyNumberFormat="1" applyFont="1" applyFill="1" applyBorder="1" applyAlignment="1">
      <x:alignment horizontal="center"/>
    </x:xf>
    <x:xf numFmtId="200" fontId="7" fillId="6" borderId="0" xfId="0" applyNumberFormat="1" applyFont="1" applyFill="1" applyBorder="1" applyAlignment="1">
      <x:alignment horizontal="center" vertical="center"/>
    </x:xf>
    <x:xf numFmtId="0" fontId="7" fillId="6" borderId="1" xfId="0" applyNumberFormat="1" applyFont="1" applyFill="1" applyBorder="1"/>
    <x:xf numFmtId="200" fontId="7" fillId="6" borderId="1" xfId="0" applyNumberFormat="1" applyFont="1" applyFill="1" applyBorder="1"/>
    <x:xf numFmtId="200" fontId="7" fillId="6" borderId="1" xfId="0" applyNumberFormat="1" applyFont="1" applyFill="1" applyBorder="1" applyAlignment="1">
      <x:alignment horizontal="center"/>
    </x:xf>
    <x:xf numFmtId="200" fontId="7" fillId="6" borderId="1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/>
    <x:xf numFmtId="201" fontId="7" fillId="2" borderId="0" xfId="0" applyNumberFormat="1" applyFont="1" applyFill="1" applyBorder="1"/>
    <x:xf numFmtId="201" fontId="7" fillId="2" borderId="0" xfId="0" applyNumberFormat="1" applyFont="1" applyFill="1" applyBorder="1" applyAlignment="1">
      <x:alignment horizontal="center"/>
    </x:xf>
    <x:xf numFmtId="201" fontId="7" fillId="2" borderId="0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/>
    <x:xf numFmtId="201" fontId="7" fillId="2" borderId="1" xfId="0" applyNumberFormat="1" applyFont="1" applyFill="1" applyBorder="1"/>
    <x:xf numFmtId="201" fontId="7" fillId="2" borderId="1" xfId="0" applyNumberFormat="1" applyFont="1" applyFill="1" applyBorder="1" applyAlignment="1">
      <x:alignment horizontal="center"/>
    </x:xf>
    <x:xf numFmtId="201" fontId="7" fillId="2" borderId="1" xfId="0" applyNumberFormat="1" applyFont="1" applyFill="1" applyBorder="1" applyAlignment="1">
      <x:alignment horizontal="center" vertical="center"/>
    </x:xf>
    <x:xf numFmtId="0" fontId="7" fillId="10" borderId="0" xfId="0" applyNumberFormat="1" applyFont="1" applyFill="1" applyBorder="1"/>
    <x:xf numFmtId="202" fontId="7" fillId="10" borderId="0" xfId="0" applyNumberFormat="1" applyFont="1" applyFill="1" applyBorder="1"/>
    <x:xf numFmtId="202" fontId="7" fillId="10" borderId="0" xfId="0" applyNumberFormat="1" applyFont="1" applyFill="1" applyBorder="1" applyAlignment="1">
      <x:alignment horizontal="center"/>
    </x:xf>
    <x:xf numFmtId="202" fontId="7" fillId="10" borderId="0" xfId="0" applyNumberFormat="1" applyFont="1" applyFill="1" applyBorder="1" applyAlignment="1">
      <x:alignment horizontal="center" vertical="center"/>
    </x:xf>
    <x:xf numFmtId="0" fontId="7" fillId="10" borderId="1" xfId="0" applyNumberFormat="1" applyFont="1" applyFill="1" applyBorder="1"/>
    <x:xf numFmtId="202" fontId="7" fillId="10" borderId="1" xfId="0" applyNumberFormat="1" applyFont="1" applyFill="1" applyBorder="1"/>
    <x:xf numFmtId="202" fontId="7" fillId="10" borderId="1" xfId="0" applyNumberFormat="1" applyFont="1" applyFill="1" applyBorder="1" applyAlignment="1">
      <x:alignment horizontal="center"/>
    </x:xf>
    <x:xf numFmtId="202" fontId="7" fillId="10" borderId="1" xfId="0" applyNumberFormat="1" applyFont="1" applyFill="1" applyBorder="1" applyAlignment="1">
      <x:alignment horizontal="center" vertical="center"/>
    </x:xf>
    <x:xf numFmtId="0" fontId="8" fillId="8" borderId="0" xfId="0" applyNumberFormat="1" applyFont="1" applyFill="1" applyBorder="1"/>
    <x:xf numFmtId="0" fontId="8" fillId="8" borderId="0" xfId="0" applyNumberFormat="1" applyFont="1" applyFill="1" applyBorder="1" applyAlignment="1">
      <x:alignment horizontal="center"/>
    </x:xf>
    <x:xf numFmtId="0" fontId="8" fillId="8" borderId="1" xfId="0" applyNumberFormat="1" applyFont="1" applyFill="1" applyBorder="1"/>
    <x:xf numFmtId="0" fontId="8" fillId="8" borderId="1" xfId="0" applyNumberFormat="1" applyFont="1" applyFill="1" applyBorder="1" applyAlignment="1">
      <x:alignment horizontal="center"/>
    </x:xf>
    <x:xf numFmtId="0" fontId="8" fillId="9" borderId="0" xfId="0" applyNumberFormat="1" applyFont="1" applyFill="1" applyBorder="1"/>
    <x:xf numFmtId="0" fontId="8" fillId="9" borderId="0" xfId="0" applyNumberFormat="1" applyFont="1" applyFill="1" applyBorder="1" applyAlignment="1">
      <x:alignment horizontal="center"/>
    </x:xf>
    <x:xf numFmtId="0" fontId="8" fillId="9" borderId="1" xfId="0" applyNumberFormat="1" applyFont="1" applyFill="1" applyBorder="1"/>
    <x:xf numFmtId="0" fontId="8" fillId="9" borderId="1" xfId="0" applyNumberFormat="1" applyFont="1" applyFill="1" applyBorder="1" applyAlignment="1">
      <x:alignment horizontal="center"/>
    </x:xf>
    <x:xf numFmtId="0" fontId="8" fillId="6" borderId="0" xfId="0" applyNumberFormat="1" applyFont="1" applyFill="1" applyBorder="1"/>
    <x:xf numFmtId="0" fontId="8" fillId="6" borderId="0" xfId="0" applyNumberFormat="1" applyFont="1" applyFill="1" applyBorder="1" applyAlignment="1">
      <x:alignment horizontal="center"/>
    </x:xf>
    <x:xf numFmtId="0" fontId="8" fillId="6" borderId="1" xfId="0" applyNumberFormat="1" applyFont="1" applyFill="1" applyBorder="1"/>
    <x:xf numFmtId="0" fontId="8" fillId="6" borderId="1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/>
    <x:xf numFmtId="0" fontId="8" fillId="2" borderId="0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/>
    <x:xf numFmtId="0" fontId="8" fillId="2" borderId="1" xfId="0" applyNumberFormat="1" applyFont="1" applyFill="1" applyBorder="1" applyAlignment="1">
      <x:alignment horizontal="center"/>
    </x:xf>
    <x:xf numFmtId="0" fontId="8" fillId="10" borderId="0" xfId="0" applyNumberFormat="1" applyFont="1" applyFill="1" applyBorder="1"/>
    <x:xf numFmtId="0" fontId="8" fillId="10" borderId="0" xfId="0" applyNumberFormat="1" applyFont="1" applyFill="1" applyBorder="1" applyAlignment="1">
      <x:alignment horizontal="center"/>
    </x:xf>
    <x:xf numFmtId="0" fontId="8" fillId="10" borderId="1" xfId="0" applyNumberFormat="1" applyFont="1" applyFill="1" applyBorder="1"/>
    <x:xf numFmtId="0" fontId="8" fillId="10" borderId="1" xfId="0" applyNumberFormat="1" applyFont="1" applyFill="1" applyBorder="1" applyAlignment="1">
      <x:alignment horizontal="center"/>
    </x:xf>
    <x:xf numFmtId="0" fontId="9" fillId="13" borderId="0" xfId="0" applyNumberFormat="1" applyFont="1" applyFill="1" applyBorder="1"/>
    <x:xf numFmtId="0" fontId="9" fillId="13" borderId="1" xfId="0" applyNumberFormat="1" applyFont="1" applyFill="1" applyBorder="1"/>
    <x:xf numFmtId="0" fontId="0" fillId="5" borderId="0" xfId="0" applyNumberFormat="1" applyFont="1" applyFill="1" applyBorder="1"/>
    <x:xf numFmtId="0" fontId="10" fillId="5" borderId="0" xfId="0" applyNumberFormat="1" applyFont="1" applyFill="1" applyBorder="1"/>
    <x:xf numFmtId="201" fontId="10" fillId="5" borderId="0" xfId="0" applyNumberFormat="1" applyFont="1" applyFill="1" applyBorder="1"/>
    <x:xf numFmtId="201" fontId="10" fillId="5" borderId="0" xfId="0" applyNumberFormat="1" applyFont="1" applyFill="1" applyBorder="1" applyAlignment="1">
      <x:alignment horizontal="center"/>
    </x:xf>
    <x:xf numFmtId="201" fontId="10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10" fillId="5" borderId="1" xfId="0" applyNumberFormat="1" applyFont="1" applyFill="1" applyBorder="1"/>
    <x:xf numFmtId="201" fontId="10" fillId="5" borderId="1" xfId="0" applyNumberFormat="1" applyFont="1" applyFill="1" applyBorder="1"/>
    <x:xf numFmtId="201" fontId="10" fillId="5" borderId="1" xfId="0" applyNumberFormat="1" applyFont="1" applyFill="1" applyBorder="1" applyAlignment="1">
      <x:alignment horizontal="center"/>
    </x:xf>
    <x:xf numFmtId="201" fontId="10" fillId="5" borderId="1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10" fillId="14" borderId="0" xfId="0" applyNumberFormat="1" applyFont="1" applyFill="1" applyBorder="1"/>
    <x:xf numFmtId="201" fontId="10" fillId="14" borderId="0" xfId="0" applyNumberFormat="1" applyFont="1" applyFill="1" applyBorder="1"/>
    <x:xf numFmtId="201" fontId="10" fillId="14" borderId="0" xfId="0" applyNumberFormat="1" applyFont="1" applyFill="1" applyBorder="1" applyAlignment="1">
      <x:alignment horizontal="center"/>
    </x:xf>
    <x:xf numFmtId="201" fontId="10" fillId="14" borderId="0" xfId="0" applyNumberFormat="1" applyFont="1" applyFill="1" applyBorder="1" applyAlignment="1">
      <x:alignment horizontal="center" vertical="center"/>
    </x:xf>
    <x:xf numFmtId="0" fontId="0" fillId="14" borderId="1" xfId="0" applyNumberFormat="1" applyFont="1" applyFill="1" applyBorder="1"/>
    <x:xf numFmtId="0" fontId="10" fillId="14" borderId="1" xfId="0" applyNumberFormat="1" applyFont="1" applyFill="1" applyBorder="1"/>
    <x:xf numFmtId="201" fontId="10" fillId="14" borderId="1" xfId="0" applyNumberFormat="1" applyFont="1" applyFill="1" applyBorder="1"/>
    <x:xf numFmtId="201" fontId="10" fillId="14" borderId="1" xfId="0" applyNumberFormat="1" applyFont="1" applyFill="1" applyBorder="1" applyAlignment="1">
      <x:alignment horizontal="center"/>
    </x:xf>
    <x:xf numFmtId="201" fontId="10" fillId="14" borderId="1" xfId="0" applyNumberFormat="1" applyFont="1" applyFill="1" applyBorder="1" applyAlignment="1">
      <x:alignment horizontal="center" vertical="center"/>
    </x:xf>
    <x:xf numFmtId="0" fontId="0" fillId="15" borderId="0" xfId="0" applyNumberFormat="1" applyFont="1" applyFill="1" applyBorder="1"/>
    <x:xf numFmtId="0" fontId="10" fillId="15" borderId="0" xfId="0" applyNumberFormat="1" applyFont="1" applyFill="1" applyBorder="1"/>
    <x:xf numFmtId="203" fontId="10" fillId="15" borderId="0" xfId="0" applyNumberFormat="1" applyFont="1" applyFill="1" applyBorder="1"/>
    <x:xf numFmtId="203" fontId="10" fillId="15" borderId="0" xfId="0" applyNumberFormat="1" applyFont="1" applyFill="1" applyBorder="1" applyAlignment="1">
      <x:alignment horizontal="center"/>
    </x:xf>
    <x:xf numFmtId="203" fontId="10" fillId="15" borderId="0" xfId="0" applyNumberFormat="1" applyFont="1" applyFill="1" applyBorder="1" applyAlignment="1">
      <x:alignment horizontal="center" vertical="center"/>
    </x:xf>
    <x:xf numFmtId="0" fontId="0" fillId="15" borderId="1" xfId="0" applyNumberFormat="1" applyFont="1" applyFill="1" applyBorder="1"/>
    <x:xf numFmtId="0" fontId="10" fillId="15" borderId="1" xfId="0" applyNumberFormat="1" applyFont="1" applyFill="1" applyBorder="1"/>
    <x:xf numFmtId="203" fontId="10" fillId="15" borderId="1" xfId="0" applyNumberFormat="1" applyFont="1" applyFill="1" applyBorder="1"/>
    <x:xf numFmtId="203" fontId="10" fillId="15" borderId="1" xfId="0" applyNumberFormat="1" applyFont="1" applyFill="1" applyBorder="1" applyAlignment="1">
      <x:alignment horizontal="center"/>
    </x:xf>
    <x:xf numFmtId="203" fontId="10" fillId="15" borderId="1" xfId="0" applyNumberFormat="1" applyFont="1" applyFill="1" applyBorder="1" applyAlignment="1">
      <x:alignment horizontal="center" vertical="center"/>
    </x:xf>
    <x:xf numFmtId="0" fontId="0" fillId="16" borderId="0" xfId="0" applyNumberFormat="1" applyFont="1" applyFill="1" applyBorder="1"/>
    <x:xf numFmtId="0" fontId="10" fillId="16" borderId="0" xfId="0" applyNumberFormat="1" applyFont="1" applyFill="1" applyBorder="1"/>
    <x:xf numFmtId="201" fontId="10" fillId="16" borderId="0" xfId="0" applyNumberFormat="1" applyFont="1" applyFill="1" applyBorder="1"/>
    <x:xf numFmtId="201" fontId="10" fillId="16" borderId="0" xfId="0" applyNumberFormat="1" applyFont="1" applyFill="1" applyBorder="1" applyAlignment="1">
      <x:alignment horizontal="center"/>
    </x:xf>
    <x:xf numFmtId="201" fontId="10" fillId="16" borderId="0" xfId="0" applyNumberFormat="1" applyFont="1" applyFill="1" applyBorder="1" applyAlignment="1">
      <x:alignment horizontal="center" vertical="center"/>
    </x:xf>
    <x:xf numFmtId="0" fontId="0" fillId="16" borderId="1" xfId="0" applyNumberFormat="1" applyFont="1" applyFill="1" applyBorder="1"/>
    <x:xf numFmtId="0" fontId="10" fillId="16" borderId="1" xfId="0" applyNumberFormat="1" applyFont="1" applyFill="1" applyBorder="1"/>
    <x:xf numFmtId="201" fontId="10" fillId="16" borderId="1" xfId="0" applyNumberFormat="1" applyFont="1" applyFill="1" applyBorder="1"/>
    <x:xf numFmtId="201" fontId="10" fillId="16" borderId="1" xfId="0" applyNumberFormat="1" applyFont="1" applyFill="1" applyBorder="1" applyAlignment="1">
      <x:alignment horizontal="center"/>
    </x:xf>
    <x:xf numFmtId="201" fontId="10" fillId="16" borderId="1" xfId="0" applyNumberFormat="1" applyFont="1" applyFill="1" applyBorder="1" applyAlignment="1">
      <x:alignment horizontal="center" vertical="center"/>
    </x:xf>
    <x:xf numFmtId="0" fontId="0" fillId="17" borderId="0" xfId="0" applyNumberFormat="1" applyFont="1" applyFill="1" applyBorder="1"/>
    <x:xf numFmtId="0" fontId="10" fillId="17" borderId="0" xfId="0" applyNumberFormat="1" applyFont="1" applyFill="1" applyBorder="1"/>
    <x:xf numFmtId="201" fontId="10" fillId="17" borderId="0" xfId="0" applyNumberFormat="1" applyFont="1" applyFill="1" applyBorder="1"/>
    <x:xf numFmtId="201" fontId="10" fillId="17" borderId="0" xfId="0" applyNumberFormat="1" applyFont="1" applyFill="1" applyBorder="1" applyAlignment="1">
      <x:alignment horizontal="center"/>
    </x:xf>
    <x:xf numFmtId="201" fontId="10" fillId="17" borderId="0" xfId="0" applyNumberFormat="1" applyFont="1" applyFill="1" applyBorder="1" applyAlignment="1">
      <x:alignment horizontal="center" vertical="center"/>
    </x:xf>
    <x:xf numFmtId="0" fontId="0" fillId="17" borderId="1" xfId="0" applyNumberFormat="1" applyFont="1" applyFill="1" applyBorder="1"/>
    <x:xf numFmtId="0" fontId="10" fillId="17" borderId="1" xfId="0" applyNumberFormat="1" applyFont="1" applyFill="1" applyBorder="1"/>
    <x:xf numFmtId="201" fontId="10" fillId="17" borderId="1" xfId="0" applyNumberFormat="1" applyFont="1" applyFill="1" applyBorder="1"/>
    <x:xf numFmtId="201" fontId="10" fillId="17" borderId="1" xfId="0" applyNumberFormat="1" applyFont="1" applyFill="1" applyBorder="1" applyAlignment="1">
      <x:alignment horizontal="center"/>
    </x:xf>
    <x:xf numFmtId="201" fontId="10" fillId="17" borderId="1" xfId="0" applyNumberFormat="1" applyFont="1" applyFill="1" applyBorder="1" applyAlignment="1">
      <x:alignment horizontal="center" vertical="center"/>
    </x:xf>
    <x:xf numFmtId="0" fontId="0" fillId="18" borderId="0" xfId="0" applyNumberFormat="1" applyFont="1" applyFill="1" applyBorder="1"/>
    <x:xf numFmtId="0" fontId="10" fillId="18" borderId="0" xfId="0" applyNumberFormat="1" applyFont="1" applyFill="1" applyBorder="1"/>
    <x:xf numFmtId="203" fontId="10" fillId="18" borderId="0" xfId="0" applyNumberFormat="1" applyFont="1" applyFill="1" applyBorder="1"/>
    <x:xf numFmtId="203" fontId="10" fillId="18" borderId="0" xfId="0" applyNumberFormat="1" applyFont="1" applyFill="1" applyBorder="1" applyAlignment="1">
      <x:alignment horizontal="center"/>
    </x:xf>
    <x:xf numFmtId="203" fontId="10" fillId="18" borderId="0" xfId="0" applyNumberFormat="1" applyFont="1" applyFill="1" applyBorder="1" applyAlignment="1">
      <x:alignment horizontal="center" vertical="center"/>
    </x:xf>
    <x:xf numFmtId="0" fontId="0" fillId="18" borderId="1" xfId="0" applyNumberFormat="1" applyFont="1" applyFill="1" applyBorder="1"/>
    <x:xf numFmtId="0" fontId="10" fillId="18" borderId="1" xfId="0" applyNumberFormat="1" applyFont="1" applyFill="1" applyBorder="1"/>
    <x:xf numFmtId="203" fontId="10" fillId="18" borderId="1" xfId="0" applyNumberFormat="1" applyFont="1" applyFill="1" applyBorder="1"/>
    <x:xf numFmtId="203" fontId="10" fillId="18" borderId="1" xfId="0" applyNumberFormat="1" applyFont="1" applyFill="1" applyBorder="1" applyAlignment="1">
      <x:alignment horizontal="center"/>
    </x:xf>
    <x:xf numFmtId="203" fontId="10" fillId="18" borderId="1" xfId="0" applyNumberFormat="1" applyFont="1" applyFill="1" applyBorder="1" applyAlignment="1">
      <x:alignment horizontal="center" vertical="center"/>
    </x:xf>
    <x:xf numFmtId="0" fontId="11" fillId="0" borderId="0" xfId="0" applyNumberFormat="1" applyFont="1" applyFill="1" applyBorder="1"/>
    <x:xf numFmtId="0" fontId="11" fillId="0" borderId="0" xfId="0" applyNumberFormat="1" applyFont="1" applyFill="1" applyBorder="1" applyAlignment="1">
      <x:alignment horizontal="center"/>
    </x:xf>
    <x:xf numFmtId="0" fontId="11" fillId="0" borderId="1" xfId="0" applyNumberFormat="1" applyFont="1" applyFill="1" applyBorder="1"/>
    <x:xf numFmtId="0" fontId="11" fillId="0" borderId="1" xfId="0" applyNumberFormat="1" applyFont="1" applyFill="1" applyBorder="1" applyAlignment="1">
      <x:alignment horizontal="center"/>
    </x:xf>
    <x:xf numFmtId="0" fontId="9" fillId="11" borderId="0" xfId="0" applyNumberFormat="1" applyFont="1" applyFill="1" applyBorder="1"/>
    <x:xf numFmtId="0" fontId="9" fillId="11" borderId="1" xfId="0" applyNumberFormat="1" applyFont="1" applyFill="1" applyBorder="1"/>
    <x:xf numFmtId="0" fontId="12" fillId="17" borderId="0" xfId="0" applyNumberFormat="1" applyFont="1" applyFill="1" applyBorder="1"/>
    <x:xf numFmtId="0" fontId="12" fillId="17" borderId="0" xfId="0" applyNumberFormat="1" applyFont="1" applyFill="1" applyBorder="1" applyAlignment="1">
      <x:alignment wrapText="1"/>
    </x:xf>
    <x:xf numFmtId="0" fontId="12" fillId="17" borderId="0" xfId="0" applyNumberFormat="1" applyFont="1" applyFill="1" applyBorder="1" applyAlignment="1">
      <x:alignment vertical="center" wrapText="1"/>
    </x:xf>
    <x:xf numFmtId="0" fontId="12" fillId="17" borderId="1" xfId="0" applyNumberFormat="1" applyFont="1" applyFill="1" applyBorder="1"/>
    <x:xf numFmtId="0" fontId="12" fillId="17" borderId="1" xfId="0" applyNumberFormat="1" applyFont="1" applyFill="1" applyBorder="1" applyAlignment="1">
      <x:alignment wrapText="1"/>
    </x:xf>
    <x:xf numFmtId="0" fontId="12" fillId="17" borderId="1" xfId="0" applyNumberFormat="1" applyFont="1" applyFill="1" applyBorder="1" applyAlignment="1">
      <x:alignment vertical="center" wrapText="1"/>
    </x:xf>
    <x:xf numFmtId="0" fontId="13" fillId="0" borderId="0" xfId="0" applyNumberFormat="1" applyFont="1" applyFill="1" applyBorder="1"/>
    <x:xf numFmtId="0" fontId="13" fillId="0" borderId="1" xfId="0" applyNumberFormat="1" applyFont="1" applyFill="1" applyBorder="1"/>
    <x:xf numFmtId="0" fontId="13" fillId="7" borderId="0" xfId="0" applyNumberFormat="1" applyFont="1" applyFill="1" applyBorder="1"/>
  </x:cellXfs>
  <x:cellStyles count="1">
    <x:cellStyle name="Normal" xfId="0"/>
  </x:cellStyles>
  <x:dxfs count="6">
    <x:dxf>
      <x:font>
        <x:b/>
        <x:color rgb="FF27AE60"/>
      </x:font>
      <x:fill>
        <x:patternFill patternType="solid">
          <x:bgColor rgb="FFEAF8F0"/>
        </x:patternFill>
      </x:fill>
    </x:dxf>
    <x:dxf>
      <x:font>
        <x:b/>
        <x:color rgb="FFF2994A"/>
      </x:font>
      <x:fill>
        <x:patternFill patternType="solid">
          <x:bgColor rgb="FFFFF4E8"/>
        </x:patternFill>
      </x:fill>
    </x:dxf>
    <x:dxf>
      <x:font>
        <x:b/>
        <x:color rgb="FFE74C3C"/>
      </x:font>
      <x:fill>
        <x:patternFill patternType="solid">
          <x:bgColor rgb="FFFDECEC"/>
        </x:patternFill>
      </x:fill>
    </x:dxf>
    <x:dxf>
      <x:font>
        <x:b/>
        <x:color rgb="FF27AE60"/>
      </x:font>
      <x:fill>
        <x:patternFill patternType="solid">
          <x:bgColor rgb="FFEAF8F0"/>
        </x:patternFill>
      </x:fill>
    </x:dxf>
    <x:dxf>
      <x:font>
        <x:b/>
        <x:color rgb="FFF2994A"/>
      </x:font>
      <x:fill>
        <x:patternFill patternType="solid">
          <x:bgColor rgb="FFFFF4E8"/>
        </x:patternFill>
      </x:fill>
    </x:dxf>
    <x:dxf>
      <x:font>
        <x:b/>
        <x:color rgb="FFE74C3C"/>
      </x:font>
      <x:fill>
        <x:patternFill patternType="solid">
          <x:bgColor rgb="FFFDECE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080d7bae418409d" /><Relationship Type="http://schemas.openxmlformats.org/officeDocument/2006/relationships/theme" Target="/xl/theme/theme1.xml" Id="R1fe0341b16fd4ad3" /><Relationship Type="http://schemas.openxmlformats.org/officeDocument/2006/relationships/sharedStrings" Target="/xl/sharedStrings.xml" Id="R0e47701b458744f8" /><Relationship Type="http://schemas.openxmlformats.org/officeDocument/2006/relationships/worksheet" Target="/xl/worksheets/sheet1.xml" Id="R639bab4a4d864f8e" /><Relationship Type="http://schemas.openxmlformats.org/officeDocument/2006/relationships/worksheet" Target="/xl/worksheets/sheet2.xml" Id="R66936274904b4eb9" /><Relationship Type="http://schemas.openxmlformats.org/officeDocument/2006/relationships/worksheet" Target="/xl/worksheets/sheet3.xml" Id="R8d7f702186f047d9" /><Relationship Type="http://schemas.openxmlformats.org/officeDocument/2006/relationships/worksheet" Target="/xl/worksheets/sheet4.xml" Id="R7aa087e9a86e4dc6" /><Relationship Type="http://schemas.openxmlformats.org/officeDocument/2006/relationships/worksheet" Target="/xl/worksheets/sheet5.xml" Id="Rf90e3877c88447e5" /><Relationship Type="http://schemas.openxmlformats.org/officeDocument/2006/relationships/worksheet" Target="/xl/worksheets/sheet6.xml" Id="R511f8aaf8ac44b33" /><Relationship Type="http://schemas.openxmlformats.org/officeDocument/2006/relationships/worksheet" Target="/xl/worksheets/sheet7.xml" Id="R800bc766868148a3" /><Relationship Type="http://schemas.openxmlformats.org/officeDocument/2006/relationships/worksheet" Target="/xl/worksheets/sheet8.xml" Id="R09d0478ec12a4eeb" /><Relationship Type="http://schemas.openxmlformats.org/officeDocument/2006/relationships/worksheet" Target="/xl/worksheets/sheet9.xml" Id="R1b73921f355b4d59" /><Relationship Type="http://schemas.openxmlformats.org/officeDocument/2006/relationships/worksheet" Target="/xl/worksheets/sheet10.xml" Id="R202375ff06d14241" /><Relationship Type="http://schemas.openxmlformats.org/officeDocument/2006/relationships/worksheet" Target="/xl/worksheets/sheet11.xml" Id="R139434d451ba4c14" /><Relationship Type="http://schemas.openxmlformats.org/officeDocument/2006/relationships/worksheet" Target="/xl/worksheets/sheet12.xml" Id="R06a95a011b9f4fd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5ea6673c0d074275" /><Relationship Type="http://schemas.openxmlformats.org/officeDocument/2006/relationships/chart" Target="/xl/drawings/charts/chart2.xml" Id="Ra2316a7c484a41f4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CA réel vs objectif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</c:v>
          </c:tx>
          <c:cat>
            <c:strRef>
              <c:f>'Accueil dirigeant'!$A$35:$A$46</c:f>
              <c:strCache>
                <c:ptCount val="0"/>
              </c:strCache>
            </c:strRef>
          </c:cat>
          <c:val>
            <c:numRef>
              <c:f>'Accueil dirigeant'!$B$35:$B$46</c:f>
              <c:numCache>
                <c:formatCode>General</c:formatCode>
                <c:ptCount val="0"/>
              </c:numCache>
            </c:numRef>
          </c:val>
          <c:smooth val="0"/>
        </c:ser>
        <c:ser>
          <c:idx val="1"/>
          <c:order val="1"/>
          <c:tx>
            <c:v>Objectif</c:v>
          </c:tx>
          <c:cat>
            <c:strRef>
              <c:f>'Accueil dirigeant'!$A$35:$A$46</c:f>
              <c:strCache>
                <c:ptCount val="0"/>
              </c:strCache>
            </c:strRef>
          </c:cat>
          <c:val>
            <c:numRef>
              <c:f>'Accueil dirigeant'!$C$35:$C$46</c:f>
              <c:numCache>
                <c:formatCode>General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Résultat et variation de trésorerie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Résultat</c:v>
          </c:tx>
          <c:cat>
            <c:strRef>
              <c:f>'Accueil dirigeant'!$E$35:$E$46</c:f>
              <c:strCache>
                <c:ptCount val="0"/>
              </c:strCache>
            </c:strRef>
          </c:cat>
          <c:val>
            <c:numRef>
              <c:f>'Accueil dirigeant'!$F$35:$F$46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Trésorerie</c:v>
          </c:tx>
          <c:cat>
            <c:strRef>
              <c:f>'Accueil dirigeant'!$E$35:$E$46</c:f>
              <c:strCache>
                <c:ptCount val="0"/>
              </c:strCache>
            </c:strRef>
          </c:cat>
          <c:val>
            <c:numRef>
              <c:f>'Accueil dirigeant'!$G$35:$G$46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15</xdr:row>
      <xdr:rowOff>0</xdr:rowOff>
    </xdr:from>
    <xdr:to>
      <xdr:col>7</xdr:col>
      <xdr:colOff>0</xdr:colOff>
      <xdr:row>29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ea6673c0d074275"/>
        </a:graphicData>
      </a:graphic>
    </xdr:graphicFrame>
    <xdr:clientData/>
  </xdr:twoCellAnchor>
  <xdr:twoCellAnchor>
    <xdr:from>
      <xdr:col>7</xdr:col>
      <xdr:colOff>0</xdr:colOff>
      <xdr:row>15</xdr:row>
      <xdr:rowOff>0</xdr:rowOff>
    </xdr:from>
    <xdr:to>
      <xdr:col>14</xdr:col>
      <xdr:colOff>0</xdr:colOff>
      <xdr:row>29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2316a7c484a41f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.xml" Id="R850b3d1aa1f64990" /></Relationships>
</file>

<file path=xl/worksheets/sheet1.xml><?xml version="1.0" encoding="utf-8"?>
<x:worksheet xmlns:x="http://schemas.openxmlformats.org/spreadsheetml/2006/main">
  <x:sheetFormatPr defaultRowHeight="15"/>
  <x:cols>
    <x:col min="1" max="1" width="34" hidden="0" customWidth="1"/>
    <x:col min="2" max="2" width="22" hidden="0" customWidth="1"/>
  </x:cols>
  <x:sheetData>
    <x:row r="1" ht="34" customHeight="1">
      <x:c r="A1" s="5" t="str">
        <x:v>⚙️ PARAMÈTRES DU TABLEAU DE BORD ENTREPRISE</x:v>
      </x:c>
    </x:row>
    <x:row r="4" ht="28" customHeight="1">
      <x:c r="A4" s="14" t="str">
        <x:v>Paramètre</x:v>
      </x:c>
      <x:c r="B4" s="14" t="str">
        <x:v>Valeur</x:v>
      </x:c>
    </x:row>
    <x:row r="5">
      <x:c r="A5" s="22" t="str">
        <x:v>Nom de l'entreprise</x:v>
      </x:c>
      <x:c r="B5" s="26" t="str">
        <x:v>Entreprise Horizon</x:v>
      </x:c>
    </x:row>
    <x:row r="6">
      <x:c r="A6" s="22" t="str">
        <x:v>Exercice</x:v>
      </x:c>
      <x:c r="B6" s="26" t="n">
        <x:v>2026</x:v>
      </x:c>
    </x:row>
    <x:row r="7">
      <x:c r="A7" s="22" t="str">
        <x:v>Objectif CA annuel</x:v>
      </x:c>
      <x:c r="B7" s="28" t="n">
        <x:v>900000</x:v>
      </x:c>
    </x:row>
    <x:row r="8">
      <x:c r="A8" s="22" t="str">
        <x:v>Objectif marge brute</x:v>
      </x:c>
      <x:c r="B8" s="30" t="n">
        <x:v>0.4</x:v>
      </x:c>
    </x:row>
    <x:row r="9">
      <x:c r="A9" s="22" t="str">
        <x:v>Objectif résultat opérationnel</x:v>
      </x:c>
      <x:c r="B9" s="28" t="n">
        <x:v>120000</x:v>
      </x:c>
    </x:row>
    <x:row r="10">
      <x:c r="A10" s="22" t="str">
        <x:v>Seuil trésorerie</x:v>
      </x:c>
      <x:c r="B10" s="28" t="n">
        <x:v>50000</x:v>
      </x:c>
    </x:row>
    <x:row r="11">
      <x:c r="A11" s="22" t="str">
        <x:v>Objectif satisfaction client</x:v>
      </x:c>
      <x:c r="B11" s="30" t="n">
        <x:v>0.9</x:v>
      </x:c>
    </x:row>
    <x:row r="12">
      <x:c r="A12" s="22" t="str">
        <x:v>Objectif productivité</x:v>
      </x:c>
      <x:c r="B12" s="32" t="n">
        <x:v>85</x:v>
      </x:c>
    </x:row>
    <x:row r="13">
      <x:c r="A13" s="22" t="str">
        <x:v>Objectif disponibilité stock</x:v>
      </x:c>
      <x:c r="B13" s="30" t="n">
        <x:v>0.95</x:v>
      </x:c>
    </x:row>
    <x:row r="14">
      <x:c r="A14" s="22" t="str">
        <x:v>Objectif absentéisme maximum</x:v>
      </x:c>
      <x:c r="B14" s="30" t="n">
        <x:v>0.035</x:v>
      </x:c>
    </x:row>
  </x:sheetData>
  <x:mergeCells>
    <x:mergeCell ref="A1:F2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  <x:col min="17" max="17" width="13" hidden="0" customWidth="1"/>
    <x:col min="18" max="18" width="13" hidden="0" customWidth="1"/>
    <x:col min="19" max="19" width="13" hidden="0" customWidth="1"/>
    <x:col min="20" max="20" width="13" hidden="0" customWidth="1"/>
    <x:col min="21" max="21" width="13" hidden="0" customWidth="1"/>
    <x:col min="22" max="22" width="13" hidden="0" customWidth="1"/>
    <x:col min="23" max="23" width="13" hidden="0" customWidth="1"/>
    <x:col min="24" max="24" width="13" hidden="0" customWidth="1"/>
  </x:cols>
  <x:sheetData>
    <x:row r="1" ht="34" customHeight="1">
      <x:c r="A1" s="37" t="str">
        <x:v>✍️ SAISIE UNIQUE — DONNÉES MENSUELLES</x:v>
      </x:c>
    </x:row>
    <x:row r="3">
      <x:c r="A3" s="44" t="str">
        <x:v>Saisissez uniquement les cellules bleu clair. Tous les tableaux, KPI, graphiques, alertes et prévisions sont calculés automatiquement.</x:v>
      </x:c>
    </x:row>
    <x:row r="5" ht="28" customHeight="1">
      <x:c r="A5" s="14" t="str">
        <x:v>Mois</x:v>
      </x:c>
      <x:c r="B5" s="14" t="str">
        <x:v>CA HT</x:v>
      </x:c>
      <x:c r="C5" s="14" t="str">
        <x:v>Objectif CA</x:v>
      </x:c>
      <x:c r="D5" s="14" t="str">
        <x:v>Coût ventes %</x:v>
      </x:c>
      <x:c r="E5" s="14" t="str">
        <x:v>Nb ventes</x:v>
      </x:c>
      <x:c r="F5" s="14" t="str">
        <x:v>Encaissements</x:v>
      </x:c>
      <x:c r="G5" s="14" t="str">
        <x:v>Salaires</x:v>
      </x:c>
      <x:c r="H5" s="14" t="str">
        <x:v>Loyers</x:v>
      </x:c>
      <x:c r="I5" s="14" t="str">
        <x:v>Marketing</x:v>
      </x:c>
      <x:c r="J5" s="14" t="str">
        <x:v>Autres charges</x:v>
      </x:c>
      <x:c r="K5" s="14" t="str">
        <x:v>Nouveaux clients</x:v>
      </x:c>
      <x:c r="L5" s="14" t="str">
        <x:v>Clients actifs</x:v>
      </x:c>
      <x:c r="M5" s="14" t="str">
        <x:v>Clients perdus</x:v>
      </x:c>
      <x:c r="N5" s="14" t="str">
        <x:v>Satisfaction</x:v>
      </x:c>
      <x:c r="O5" s="14" t="str">
        <x:v>Valeur stock</x:v>
      </x:c>
      <x:c r="P5" s="14" t="str">
        <x:v>Ruptures</x:v>
      </x:c>
      <x:c r="Q5" s="14" t="str">
        <x:v>Rotation stock</x:v>
      </x:c>
      <x:c r="R5" s="14" t="str">
        <x:v>Disponibilité</x:v>
      </x:c>
      <x:c r="S5" s="14" t="str">
        <x:v>Effectif</x:v>
      </x:c>
      <x:c r="T5" s="14" t="str">
        <x:v>Absentéisme</x:v>
      </x:c>
      <x:c r="U5" s="14" t="str">
        <x:v>Heures productives</x:v>
      </x:c>
      <x:c r="V5" s="14" t="str">
        <x:v>Heures totales</x:v>
      </x:c>
      <x:c r="W5" s="14" t="str">
        <x:v>Achats</x:v>
      </x:c>
      <x:c r="X5" s="14" t="str">
        <x:v>Retards fournisseurs</x:v>
      </x:c>
    </x:row>
    <x:row r="6">
      <x:c r="A6" s="48" t="str">
        <x:v>Janvier</x:v>
      </x:c>
      <x:c r="B6" s="28" t="n">
        <x:v>65976</x:v>
      </x:c>
      <x:c r="C6" s="28" t="n">
        <x:v>75000</x:v>
      </x:c>
      <x:c r="D6" s="30" t="n">
        <x:v>0.5544532427266272</x:v>
      </x:c>
      <x:c r="E6" s="26" t="n">
        <x:v>102</x:v>
      </x:c>
      <x:c r="F6" s="28" t="n">
        <x:v>64903.93</x:v>
      </x:c>
      <x:c r="G6" s="28" t="n">
        <x:v>20503</x:v>
      </x:c>
      <x:c r="H6" s="28" t="n">
        <x:v>6500</x:v>
      </x:c>
      <x:c r="I6" s="28" t="n">
        <x:v>3057</x:v>
      </x:c>
      <x:c r="J6" s="28" t="n">
        <x:v>7371</x:v>
      </x:c>
      <x:c r="K6" s="26" t="n">
        <x:v>24</x:v>
      </x:c>
      <x:c r="L6" s="26" t="n">
        <x:v>135</x:v>
      </x:c>
      <x:c r="M6" s="26" t="n">
        <x:v>9</x:v>
      </x:c>
      <x:c r="N6" s="30" t="n">
        <x:v>0.9340667744667676</x:v>
      </x:c>
      <x:c r="O6" s="28" t="n">
        <x:v>93870</x:v>
      </x:c>
      <x:c r="P6" s="26" t="n">
        <x:v>2</x:v>
      </x:c>
      <x:c r="Q6" s="32" t="n">
        <x:v>5.535280532367503</x:v>
      </x:c>
      <x:c r="R6" s="30" t="n">
        <x:v>0.9125426143585427</x:v>
      </x:c>
      <x:c r="S6" s="26" t="n">
        <x:v>23</x:v>
      </x:c>
      <x:c r="T6" s="30" t="n">
        <x:v>0.029652329118126118</x:v>
      </x:c>
      <x:c r="U6" s="26" t="n">
        <x:v>3378</x:v>
      </x:c>
      <x:c r="V6" s="26" t="n">
        <x:v>3793</x:v>
      </x:c>
      <x:c r="W6" s="28" t="n">
        <x:v>27097</x:v>
      </x:c>
      <x:c r="X6" s="26" t="n">
        <x:v>1</x:v>
      </x:c>
    </x:row>
    <x:row r="7">
      <x:c r="A7" s="48" t="str">
        <x:v>Février</x:v>
      </x:c>
      <x:c r="B7" s="28" t="n">
        <x:v>69731</x:v>
      </x:c>
      <x:c r="C7" s="28" t="n">
        <x:v>75000</x:v>
      </x:c>
      <x:c r="D7" s="30" t="n">
        <x:v>0.5759953775111809</x:v>
      </x:c>
      <x:c r="E7" s="26" t="n">
        <x:v>119</x:v>
      </x:c>
      <x:c r="F7" s="28" t="n">
        <x:v>67798.31</x:v>
      </x:c>
      <x:c r="G7" s="28" t="n">
        <x:v>21218</x:v>
      </x:c>
      <x:c r="H7" s="28" t="n">
        <x:v>6500</x:v>
      </x:c>
      <x:c r="I7" s="28" t="n">
        <x:v>3051</x:v>
      </x:c>
      <x:c r="J7" s="28" t="n">
        <x:v>8639</x:v>
      </x:c>
      <x:c r="K7" s="26" t="n">
        <x:v>22</x:v>
      </x:c>
      <x:c r="L7" s="26" t="n">
        <x:v>146</x:v>
      </x:c>
      <x:c r="M7" s="26" t="n">
        <x:v>4</x:v>
      </x:c>
      <x:c r="N7" s="30" t="n">
        <x:v>0.9358807367129767</x:v>
      </x:c>
      <x:c r="O7" s="28" t="n">
        <x:v>81231</x:v>
      </x:c>
      <x:c r="P7" s="26" t="n">
        <x:v>7</x:v>
      </x:c>
      <x:c r="Q7" s="32" t="n">
        <x:v>4.884651342946779</x:v>
      </x:c>
      <x:c r="R7" s="30" t="n">
        <x:v>0.9224383599849425</x:v>
      </x:c>
      <x:c r="S7" s="26" t="n">
        <x:v>25</x:v>
      </x:c>
      <x:c r="T7" s="30" t="n">
        <x:v>0.025577359678194703</x:v>
      </x:c>
      <x:c r="U7" s="26" t="n">
        <x:v>3314</x:v>
      </x:c>
      <x:c r="V7" s="26" t="n">
        <x:v>3829</x:v>
      </x:c>
      <x:c r="W7" s="28" t="n">
        <x:v>25440</x:v>
      </x:c>
      <x:c r="X7" s="26" t="n">
        <x:v>6</x:v>
      </x:c>
    </x:row>
    <x:row r="8">
      <x:c r="A8" s="48" t="str">
        <x:v>Mars</x:v>
      </x:c>
      <x:c r="B8" s="28" t="n">
        <x:v>66135</x:v>
      </x:c>
      <x:c r="C8" s="28" t="n">
        <x:v>75000</x:v>
      </x:c>
      <x:c r="D8" s="30" t="n">
        <x:v>0.5741490412546756</x:v>
      </x:c>
      <x:c r="E8" s="26" t="n">
        <x:v>87</x:v>
      </x:c>
      <x:c r="F8" s="28" t="n">
        <x:v>64149.93</x:v>
      </x:c>
      <x:c r="G8" s="28" t="n">
        <x:v>22488</x:v>
      </x:c>
      <x:c r="H8" s="28" t="n">
        <x:v>6500</x:v>
      </x:c>
      <x:c r="I8" s="28" t="n">
        <x:v>3540</x:v>
      </x:c>
      <x:c r="J8" s="28" t="n">
        <x:v>8996</x:v>
      </x:c>
      <x:c r="K8" s="26" t="n">
        <x:v>14</x:v>
      </x:c>
      <x:c r="L8" s="26" t="n">
        <x:v>156</x:v>
      </x:c>
      <x:c r="M8" s="26" t="n">
        <x:v>4</x:v>
      </x:c>
      <x:c r="N8" s="30" t="n">
        <x:v>0.9152040631273227</x:v>
      </x:c>
      <x:c r="O8" s="28" t="n">
        <x:v>87850</x:v>
      </x:c>
      <x:c r="P8" s="26" t="n">
        <x:v>4</x:v>
      </x:c>
      <x:c r="Q8" s="32" t="n">
        <x:v>5.831886774158801</x:v>
      </x:c>
      <x:c r="R8" s="30" t="n">
        <x:v>0.913665950692453</x:v>
      </x:c>
      <x:c r="S8" s="26" t="n">
        <x:v>24</x:v>
      </x:c>
      <x:c r="T8" s="30" t="n">
        <x:v>0.04905739192760422</x:v>
      </x:c>
      <x:c r="U8" s="26" t="n">
        <x:v>3160</x:v>
      </x:c>
      <x:c r="V8" s="26" t="n">
        <x:v>3899</x:v>
      </x:c>
      <x:c r="W8" s="28" t="n">
        <x:v>29598</x:v>
      </x:c>
      <x:c r="X8" s="26" t="n">
        <x:v>0</x:v>
      </x:c>
    </x:row>
    <x:row r="9">
      <x:c r="A9" s="48" t="str">
        <x:v>Avril</x:v>
      </x:c>
      <x:c r="B9" s="28" t="n">
        <x:v>69227</x:v>
      </x:c>
      <x:c r="C9" s="28" t="n">
        <x:v>75000</x:v>
      </x:c>
      <x:c r="D9" s="30" t="n">
        <x:v>0.5611189441244037</x:v>
      </x:c>
      <x:c r="E9" s="26" t="n">
        <x:v>108</x:v>
      </x:c>
      <x:c r="F9" s="28" t="n">
        <x:v>70878.84</x:v>
      </x:c>
      <x:c r="G9" s="28" t="n">
        <x:v>20166</x:v>
      </x:c>
      <x:c r="H9" s="28" t="n">
        <x:v>6500</x:v>
      </x:c>
      <x:c r="I9" s="28" t="n">
        <x:v>3358</x:v>
      </x:c>
      <x:c r="J9" s="28" t="n">
        <x:v>8255</x:v>
      </x:c>
      <x:c r="K9" s="26" t="n">
        <x:v>16</x:v>
      </x:c>
      <x:c r="L9" s="26" t="n">
        <x:v>158</x:v>
      </x:c>
      <x:c r="M9" s="26" t="n">
        <x:v>9</x:v>
      </x:c>
      <x:c r="N9" s="30" t="n">
        <x:v>0.9536654587712494</x:v>
      </x:c>
      <x:c r="O9" s="28" t="n">
        <x:v>78339</x:v>
      </x:c>
      <x:c r="P9" s="26" t="n">
        <x:v>3</x:v>
      </x:c>
      <x:c r="Q9" s="32" t="n">
        <x:v>5.388763680277241</x:v>
      </x:c>
      <x:c r="R9" s="30" t="n">
        <x:v>0.9295848740121141</x:v>
      </x:c>
      <x:c r="S9" s="26" t="n">
        <x:v>26</x:v>
      </x:c>
      <x:c r="T9" s="30" t="n">
        <x:v>0.03528094046151767</x:v>
      </x:c>
      <x:c r="U9" s="26" t="n">
        <x:v>3447</x:v>
      </x:c>
      <x:c r="V9" s="26" t="n">
        <x:v>4065</x:v>
      </x:c>
      <x:c r="W9" s="28" t="n">
        <x:v>24299</x:v>
      </x:c>
      <x:c r="X9" s="26" t="n">
        <x:v>5</x:v>
      </x:c>
    </x:row>
    <x:row r="10">
      <x:c r="A10" s="48" t="str">
        <x:v>Mai</x:v>
      </x:c>
      <x:c r="B10" s="28" t="n">
        <x:v>70813</x:v>
      </x:c>
      <x:c r="C10" s="28" t="n">
        <x:v>75000</x:v>
      </x:c>
      <x:c r="D10" s="30" t="n">
        <x:v>0.5837140768075924</x:v>
      </x:c>
      <x:c r="E10" s="26" t="n">
        <x:v>88</x:v>
      </x:c>
      <x:c r="F10" s="28" t="n">
        <x:v>69782.7</x:v>
      </x:c>
      <x:c r="G10" s="28" t="n">
        <x:v>20438</x:v>
      </x:c>
      <x:c r="H10" s="28" t="n">
        <x:v>6500</x:v>
      </x:c>
      <x:c r="I10" s="28" t="n">
        <x:v>4283</x:v>
      </x:c>
      <x:c r="J10" s="28" t="n">
        <x:v>6931</x:v>
      </x:c>
      <x:c r="K10" s="26" t="n">
        <x:v>25</x:v>
      </x:c>
      <x:c r="L10" s="26" t="n">
        <x:v>166</x:v>
      </x:c>
      <x:c r="M10" s="26" t="n">
        <x:v>7</x:v>
      </x:c>
      <x:c r="N10" s="30" t="n">
        <x:v>0.8867740875975703</x:v>
      </x:c>
      <x:c r="O10" s="28" t="n">
        <x:v>82913</x:v>
      </x:c>
      <x:c r="P10" s="26" t="n">
        <x:v>6</x:v>
      </x:c>
      <x:c r="Q10" s="32" t="n">
        <x:v>4.552829014540766</x:v>
      </x:c>
      <x:c r="R10" s="30" t="n">
        <x:v>0.9499385007593822</x:v>
      </x:c>
      <x:c r="S10" s="26" t="n">
        <x:v>26</x:v>
      </x:c>
      <x:c r="T10" s="30" t="n">
        <x:v>0.027000505665472192</x:v>
      </x:c>
      <x:c r="U10" s="26" t="n">
        <x:v>3191</x:v>
      </x:c>
      <x:c r="V10" s="26" t="n">
        <x:v>3906</x:v>
      </x:c>
      <x:c r="W10" s="28" t="n">
        <x:v>28602</x:v>
      </x:c>
      <x:c r="X10" s="26" t="n">
        <x:v>4</x:v>
      </x:c>
    </x:row>
    <x:row r="11">
      <x:c r="A11" s="48" t="str">
        <x:v>Juin</x:v>
      </x:c>
      <x:c r="B11" s="28" t="n">
        <x:v>76830</x:v>
      </x:c>
      <x:c r="C11" s="28" t="n">
        <x:v>75000</x:v>
      </x:c>
      <x:c r="D11" s="30" t="n">
        <x:v>0.5605096643409173</x:v>
      </x:c>
      <x:c r="E11" s="26" t="n">
        <x:v>122</x:v>
      </x:c>
      <x:c r="F11" s="28" t="n">
        <x:v>78282.7</x:v>
      </x:c>
      <x:c r="G11" s="28" t="n">
        <x:v>21254</x:v>
      </x:c>
      <x:c r="H11" s="28" t="n">
        <x:v>6500</x:v>
      </x:c>
      <x:c r="I11" s="28" t="n">
        <x:v>4438</x:v>
      </x:c>
      <x:c r="J11" s="28" t="n">
        <x:v>9190</x:v>
      </x:c>
      <x:c r="K11" s="26" t="n">
        <x:v>19</x:v>
      </x:c>
      <x:c r="L11" s="26" t="n">
        <x:v>173</x:v>
      </x:c>
      <x:c r="M11" s="26" t="n">
        <x:v>5</x:v>
      </x:c>
      <x:c r="N11" s="30" t="n">
        <x:v>0.9597325777989161</x:v>
      </x:c>
      <x:c r="O11" s="28" t="n">
        <x:v>80532</x:v>
      </x:c>
      <x:c r="P11" s="26" t="n">
        <x:v>8</x:v>
      </x:c>
      <x:c r="Q11" s="32" t="n">
        <x:v>4.236364471651864</x:v>
      </x:c>
      <x:c r="R11" s="30" t="n">
        <x:v>0.9137693100339788</x:v>
      </x:c>
      <x:c r="S11" s="26" t="n">
        <x:v>23</x:v>
      </x:c>
      <x:c r="T11" s="30" t="n">
        <x:v>0.027349446177189138</x:v>
      </x:c>
      <x:c r="U11" s="26" t="n">
        <x:v>3201</x:v>
      </x:c>
      <x:c r="V11" s="26" t="n">
        <x:v>3996</x:v>
      </x:c>
      <x:c r="W11" s="28" t="n">
        <x:v>27385</x:v>
      </x:c>
      <x:c r="X11" s="26" t="n">
        <x:v>0</x:v>
      </x:c>
    </x:row>
    <x:row r="12">
      <x:c r="A12" s="48" t="str">
        <x:v>Juillet</x:v>
      </x:c>
      <x:c r="B12" s="28" t="n">
        <x:v>76804</x:v>
      </x:c>
      <x:c r="C12" s="28" t="n">
        <x:v>75000</x:v>
      </x:c>
      <x:c r="D12" s="30" t="n">
        <x:v>0.5652647714602614</x:v>
      </x:c>
      <x:c r="E12" s="26" t="n">
        <x:v>114</x:v>
      </x:c>
      <x:c r="F12" s="28" t="n">
        <x:v>76345.17</x:v>
      </x:c>
      <x:c r="G12" s="28" t="n">
        <x:v>21667</x:v>
      </x:c>
      <x:c r="H12" s="28" t="n">
        <x:v>6500</x:v>
      </x:c>
      <x:c r="I12" s="28" t="n">
        <x:v>3114</x:v>
      </x:c>
      <x:c r="J12" s="28" t="n">
        <x:v>9066</x:v>
      </x:c>
      <x:c r="K12" s="26" t="n">
        <x:v>26</x:v>
      </x:c>
      <x:c r="L12" s="26" t="n">
        <x:v>168</x:v>
      </x:c>
      <x:c r="M12" s="26" t="n">
        <x:v>9</x:v>
      </x:c>
      <x:c r="N12" s="30" t="n">
        <x:v>0.9320721819360195</x:v>
      </x:c>
      <x:c r="O12" s="28" t="n">
        <x:v>93595</x:v>
      </x:c>
      <x:c r="P12" s="26" t="n">
        <x:v>5</x:v>
      </x:c>
      <x:c r="Q12" s="32" t="n">
        <x:v>5.99835670490936</x:v>
      </x:c>
      <x:c r="R12" s="30" t="n">
        <x:v>0.9372140378424837</x:v>
      </x:c>
      <x:c r="S12" s="26" t="n">
        <x:v>25</x:v>
      </x:c>
      <x:c r="T12" s="30" t="n">
        <x:v>0.03721678377341867</x:v>
      </x:c>
      <x:c r="U12" s="26" t="n">
        <x:v>3352</x:v>
      </x:c>
      <x:c r="V12" s="26" t="n">
        <x:v>3781</x:v>
      </x:c>
      <x:c r="W12" s="28" t="n">
        <x:v>28415</x:v>
      </x:c>
      <x:c r="X12" s="26" t="n">
        <x:v>5</x:v>
      </x:c>
    </x:row>
    <x:row r="13">
      <x:c r="A13" s="48" t="str">
        <x:v>Août</x:v>
      </x:c>
      <x:c r="B13" s="28" t="n">
        <x:v>77315</x:v>
      </x:c>
      <x:c r="C13" s="28" t="n">
        <x:v>75000</x:v>
      </x:c>
      <x:c r="D13" s="30" t="n">
        <x:v>0.5888755239548045</x:v>
      </x:c>
      <x:c r="E13" s="26" t="n">
        <x:v>96</x:v>
      </x:c>
      <x:c r="F13" s="28" t="n">
        <x:v>73762.15</x:v>
      </x:c>
      <x:c r="G13" s="28" t="n">
        <x:v>21579</x:v>
      </x:c>
      <x:c r="H13" s="28" t="n">
        <x:v>6500</x:v>
      </x:c>
      <x:c r="I13" s="28" t="n">
        <x:v>4469</x:v>
      </x:c>
      <x:c r="J13" s="28" t="n">
        <x:v>7235</x:v>
      </x:c>
      <x:c r="K13" s="26" t="n">
        <x:v>26</x:v>
      </x:c>
      <x:c r="L13" s="26" t="n">
        <x:v>183</x:v>
      </x:c>
      <x:c r="M13" s="26" t="n">
        <x:v>9</x:v>
      </x:c>
      <x:c r="N13" s="30" t="n">
        <x:v>0.9107662881977634</x:v>
      </x:c>
      <x:c r="O13" s="28" t="n">
        <x:v>82517</x:v>
      </x:c>
      <x:c r="P13" s="26" t="n">
        <x:v>3</x:v>
      </x:c>
      <x:c r="Q13" s="32" t="n">
        <x:v>4.972176016736984</x:v>
      </x:c>
      <x:c r="R13" s="30" t="n">
        <x:v>0.9229239228602523</x:v>
      </x:c>
      <x:c r="S13" s="26" t="n">
        <x:v>27</x:v>
      </x:c>
      <x:c r="T13" s="30" t="n">
        <x:v>0.05414727230384958</x:v>
      </x:c>
      <x:c r="U13" s="26" t="n">
        <x:v>3426</x:v>
      </x:c>
      <x:c r="V13" s="26" t="n">
        <x:v>3945</x:v>
      </x:c>
      <x:c r="W13" s="28" t="n">
        <x:v>26502</x:v>
      </x:c>
      <x:c r="X13" s="26" t="n">
        <x:v>0</x:v>
      </x:c>
    </x:row>
    <x:row r="14">
      <x:c r="A14" s="48" t="str">
        <x:v>Septembre</x:v>
      </x:c>
      <x:c r="B14" s="28" t="n">
        <x:v>77332</x:v>
      </x:c>
      <x:c r="C14" s="28" t="n">
        <x:v>75000</x:v>
      </x:c>
      <x:c r="D14" s="30" t="n">
        <x:v>0.5871639446505846</x:v>
      </x:c>
      <x:c r="E14" s="26" t="n">
        <x:v>104</x:v>
      </x:c>
      <x:c r="F14" s="28" t="n">
        <x:v>79647.52</x:v>
      </x:c>
      <x:c r="G14" s="28" t="n">
        <x:v>20480</x:v>
      </x:c>
      <x:c r="H14" s="28" t="n">
        <x:v>6500</x:v>
      </x:c>
      <x:c r="I14" s="28" t="n">
        <x:v>2718</x:v>
      </x:c>
      <x:c r="J14" s="28" t="n">
        <x:v>7786</x:v>
      </x:c>
      <x:c r="K14" s="26" t="n">
        <x:v>22</x:v>
      </x:c>
      <x:c r="L14" s="26" t="n">
        <x:v>182</x:v>
      </x:c>
      <x:c r="M14" s="26" t="n">
        <x:v>4</x:v>
      </x:c>
      <x:c r="N14" s="30" t="n">
        <x:v>0.9331907594844627</x:v>
      </x:c>
      <x:c r="O14" s="28" t="n">
        <x:v>78267</x:v>
      </x:c>
      <x:c r="P14" s="26" t="n">
        <x:v>3</x:v>
      </x:c>
      <x:c r="Q14" s="32" t="n">
        <x:v>4.333817807699384</x:v>
      </x:c>
      <x:c r="R14" s="30" t="n">
        <x:v>0.9480225902478985</x:v>
      </x:c>
      <x:c r="S14" s="26" t="n">
        <x:v>27</x:v>
      </x:c>
      <x:c r="T14" s="30" t="n">
        <x:v>0.027779443564094466</x:v>
      </x:c>
      <x:c r="U14" s="26" t="n">
        <x:v>3390</x:v>
      </x:c>
      <x:c r="V14" s="26" t="n">
        <x:v>3996</x:v>
      </x:c>
      <x:c r="W14" s="28" t="n">
        <x:v>24235</x:v>
      </x:c>
      <x:c r="X14" s="26" t="n">
        <x:v>4</x:v>
      </x:c>
    </x:row>
    <x:row r="15">
      <x:c r="A15" s="48" t="str">
        <x:v>Octobre</x:v>
      </x:c>
      <x:c r="B15" s="28" t="n">
        <x:v>90374</x:v>
      </x:c>
      <x:c r="C15" s="28" t="n">
        <x:v>75000</x:v>
      </x:c>
      <x:c r="D15" s="30" t="n">
        <x:v>0.579197242763599</x:v>
      </x:c>
      <x:c r="E15" s="26" t="n">
        <x:v>97</x:v>
      </x:c>
      <x:c r="F15" s="28" t="n">
        <x:v>91899.71</x:v>
      </x:c>
      <x:c r="G15" s="28" t="n">
        <x:v>22420</x:v>
      </x:c>
      <x:c r="H15" s="28" t="n">
        <x:v>6500</x:v>
      </x:c>
      <x:c r="I15" s="28" t="n">
        <x:v>3238</x:v>
      </x:c>
      <x:c r="J15" s="28" t="n">
        <x:v>8434</x:v>
      </x:c>
      <x:c r="K15" s="26" t="n">
        <x:v>23</x:v>
      </x:c>
      <x:c r="L15" s="26" t="n">
        <x:v>197</x:v>
      </x:c>
      <x:c r="M15" s="26" t="n">
        <x:v>7</x:v>
      </x:c>
      <x:c r="N15" s="30" t="n">
        <x:v>0.9499614084642946</x:v>
      </x:c>
      <x:c r="O15" s="28" t="n">
        <x:v>90794</x:v>
      </x:c>
      <x:c r="P15" s="26" t="n">
        <x:v>2</x:v>
      </x:c>
      <x:c r="Q15" s="32" t="n">
        <x:v>4.644554595531621</x:v>
      </x:c>
      <x:c r="R15" s="30" t="n">
        <x:v>0.9151220717061076</x:v>
      </x:c>
      <x:c r="S15" s="26" t="n">
        <x:v>23</x:v>
      </x:c>
      <x:c r="T15" s="30" t="n">
        <x:v>0.04259080514600316</x:v>
      </x:c>
      <x:c r="U15" s="26" t="n">
        <x:v>3237</x:v>
      </x:c>
      <x:c r="V15" s="26" t="n">
        <x:v>3892</x:v>
      </x:c>
      <x:c r="W15" s="28" t="n">
        <x:v>22558</x:v>
      </x:c>
      <x:c r="X15" s="26" t="n">
        <x:v>0</x:v>
      </x:c>
    </x:row>
    <x:row r="16">
      <x:c r="A16" s="48" t="str">
        <x:v>Novembre</x:v>
      </x:c>
      <x:c r="B16" s="28" t="n">
        <x:v>92097</x:v>
      </x:c>
      <x:c r="C16" s="28" t="n">
        <x:v>75000</x:v>
      </x:c>
      <x:c r="D16" s="30" t="n">
        <x:v>0.5752441182908039</x:v>
      </x:c>
      <x:c r="E16" s="26" t="n">
        <x:v>99</x:v>
      </x:c>
      <x:c r="F16" s="28" t="n">
        <x:v>94631.48</x:v>
      </x:c>
      <x:c r="G16" s="28" t="n">
        <x:v>19776</x:v>
      </x:c>
      <x:c r="H16" s="28" t="n">
        <x:v>6500</x:v>
      </x:c>
      <x:c r="I16" s="28" t="n">
        <x:v>4454</x:v>
      </x:c>
      <x:c r="J16" s="28" t="n">
        <x:v>6928</x:v>
      </x:c>
      <x:c r="K16" s="26" t="n">
        <x:v>26</x:v>
      </x:c>
      <x:c r="L16" s="26" t="n">
        <x:v>202</x:v>
      </x:c>
      <x:c r="M16" s="26" t="n">
        <x:v>4</x:v>
      </x:c>
      <x:c r="N16" s="30" t="n">
        <x:v>0.9114156119808589</x:v>
      </x:c>
      <x:c r="O16" s="28" t="n">
        <x:v>85125</x:v>
      </x:c>
      <x:c r="P16" s="26" t="n">
        <x:v>8</x:v>
      </x:c>
      <x:c r="Q16" s="32" t="n">
        <x:v>4.5570156991631405</x:v>
      </x:c>
      <x:c r="R16" s="30" t="n">
        <x:v>0.920584947898002</x:v>
      </x:c>
      <x:c r="S16" s="26" t="n">
        <x:v>27</x:v>
      </x:c>
      <x:c r="T16" s="30" t="n">
        <x:v>0.0421674077402315</x:v>
      </x:c>
      <x:c r="U16" s="26" t="n">
        <x:v>3244</x:v>
      </x:c>
      <x:c r="V16" s="26" t="n">
        <x:v>4022</x:v>
      </x:c>
      <x:c r="W16" s="28" t="n">
        <x:v>29115</x:v>
      </x:c>
      <x:c r="X16" s="26" t="n">
        <x:v>3</x:v>
      </x:c>
    </x:row>
    <x:row r="17">
      <x:c r="A17" s="48" t="str">
        <x:v>Décembre</x:v>
      </x:c>
      <x:c r="B17" s="28" t="n">
        <x:v>86119</x:v>
      </x:c>
      <x:c r="C17" s="28" t="n">
        <x:v>75000</x:v>
      </x:c>
      <x:c r="D17" s="30" t="n">
        <x:v>0.5537730318596752</x:v>
      </x:c>
      <x:c r="E17" s="26" t="n">
        <x:v>112</x:v>
      </x:c>
      <x:c r="F17" s="28" t="n">
        <x:v>88195.27</x:v>
      </x:c>
      <x:c r="G17" s="28" t="n">
        <x:v>20951</x:v>
      </x:c>
      <x:c r="H17" s="28" t="n">
        <x:v>6500</x:v>
      </x:c>
      <x:c r="I17" s="28" t="n">
        <x:v>3467</x:v>
      </x:c>
      <x:c r="J17" s="28" t="n">
        <x:v>8483</x:v>
      </x:c>
      <x:c r="K17" s="26" t="n">
        <x:v>20</x:v>
      </x:c>
      <x:c r="L17" s="26" t="n">
        <x:v>199</x:v>
      </x:c>
      <x:c r="M17" s="26" t="n">
        <x:v>9</x:v>
      </x:c>
      <x:c r="N17" s="30" t="n">
        <x:v>0.9253455488265792</x:v>
      </x:c>
      <x:c r="O17" s="28" t="n">
        <x:v>79224</x:v>
      </x:c>
      <x:c r="P17" s="26" t="n">
        <x:v>1</x:v>
      </x:c>
      <x:c r="Q17" s="32" t="n">
        <x:v>5.046815333465899</x:v>
      </x:c>
      <x:c r="R17" s="30" t="n">
        <x:v>0.9371442084315971</x:v>
      </x:c>
      <x:c r="S17" s="26" t="n">
        <x:v>23</x:v>
      </x:c>
      <x:c r="T17" s="30" t="n">
        <x:v>0.030702971687209996</x:v>
      </x:c>
      <x:c r="U17" s="26" t="n">
        <x:v>3217</x:v>
      </x:c>
      <x:c r="V17" s="26" t="n">
        <x:v>4054</x:v>
      </x:c>
      <x:c r="W17" s="28" t="n">
        <x:v>26175</x:v>
      </x:c>
      <x:c r="X17" s="26" t="n">
        <x:v>1</x:v>
      </x:c>
    </x:row>
  </x:sheetData>
  <x:mergeCells>
    <x:mergeCell ref="A1:X2"/>
    <x:mergeCell ref="A3:X3"/>
  </x:mergeCells>
  <x:conditionalFormatting sqref="N6:N17">
    <x:cfRule type="colorScale" priority="1">
      <x:colorScale>
        <x:cfvo type="min"/>
        <x:cfvo type="percentile" val="50"/>
        <x:cfvo type="max"/>
        <x:color rgb="FFFDECEC"/>
        <x:color rgb="FFFFF4E8"/>
        <x:color rgb="FFEAF8F0"/>
      </x:colorScale>
    </x:cfRule>
  </x:conditionalFormatting>
  <x:conditionalFormatting sqref="R6:R17">
    <x:cfRule type="dataBar" priority="2">
      <x:dataBar>
        <x:cfvo type="min"/>
        <x:cfvo type="max"/>
        <x:color rgb="FF27AE60"/>
      </x:dataBar>
      <x:extLst>
        <x:ext xmlns:x14="http://schemas.microsoft.com/office/spreadsheetml/2009/9/main" uri="{B025F937-C7B1-47D3-B67F-A62EFF666E3E}">
          <x14:id>{61871C10-72CF-56B9-96AA-96D44F0F079A}</x14:id>
        </x:ext>
      </x:extLst>
    </x:cfRule>
  </x:conditionalFormatting>
  <x:conditionalFormatting sqref="T6:T17">
    <x:cfRule type="colorScale" priority="3">
      <x:colorScale>
        <x:cfvo type="min"/>
        <x:cfvo type="percentile" val="50"/>
        <x:cfvo type="max"/>
        <x:color rgb="FFEAF8F0"/>
        <x:color rgb="FFFFF4E8"/>
        <x:color rgb="FFFDECEC"/>
      </x:colorScale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61871C10-72CF-56B9-96AA-96D44F0F079A}">
            <x14:dataBar gradient="1">
              <x14:cfvo type="min"/>
              <x14:cfvo type="max"/>
              <x14:fillColor rgb="FF27AE60"/>
            </x14:dataBar>
          </x14:cfRule>
          <xm:sqref>R6:R17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</x:cols>
  <x:sheetData>
    <x:row r="1" ht="34" customHeight="1">
      <x:c r="A1" s="53" t="str">
        <x:v>💶 FINANCE ET RENTABILITÉ</x:v>
      </x:c>
    </x:row>
    <x:row r="4" ht="28" customHeight="1">
      <x:c r="A4" s="14" t="str">
        <x:v>Mois</x:v>
      </x:c>
      <x:c r="B4" s="14" t="str">
        <x:v>CA</x:v>
      </x:c>
      <x:c r="C4" s="14" t="str">
        <x:v>Coût ventes</x:v>
      </x:c>
      <x:c r="D4" s="14" t="str">
        <x:v>Marge brute</x:v>
      </x:c>
      <x:c r="E4" s="14" t="str">
        <x:v>Charges fixes</x:v>
      </x:c>
      <x:c r="F4" s="14" t="str">
        <x:v>Résultat op.</x:v>
      </x:c>
      <x:c r="G4" s="14" t="str">
        <x:v>Encaissements</x:v>
      </x:c>
      <x:c r="H4" s="14" t="str">
        <x:v>Décaissements</x:v>
      </x:c>
      <x:c r="I4" s="14" t="str">
        <x:v>Variation tréso</x:v>
      </x:c>
      <x:c r="J4" s="14" t="str">
        <x:v>Marge %</x:v>
      </x:c>
    </x:row>
    <x:row r="5">
      <x:c r="A5" s="22" t="str">
        <x:v>Janvier</x:v>
      </x:c>
      <x:c r="B5" s="58" t="n">
        <x:f>'Saisie unique'!B6</x:f>
        <x:v>65976</x:v>
      </x:c>
      <x:c r="C5" s="58" t="n">
        <x:f>B5*'Saisie unique'!D6</x:f>
        <x:v>36580.60714213196</x:v>
      </x:c>
      <x:c r="D5" s="58" t="n">
        <x:f>B5-C5</x:f>
        <x:v>29395.392857868042</x:v>
      </x:c>
      <x:c r="E5" s="58" t="n">
        <x:f>SUM('Saisie unique'!G6:J6)</x:f>
        <x:v>37431</x:v>
      </x:c>
      <x:c r="F5" s="58" t="n">
        <x:f>D5-E5</x:f>
        <x:v>-8035.6071421319575</x:v>
      </x:c>
      <x:c r="G5" s="58" t="n">
        <x:f>'Saisie unique'!F6</x:f>
        <x:v>64903.93</x:v>
      </x:c>
      <x:c r="H5" s="58" t="n">
        <x:f>C5+E5+'Saisie unique'!W6</x:f>
        <x:v>101108.60714213195</x:v>
      </x:c>
      <x:c r="I5" s="58" t="n">
        <x:f>G5-H5</x:f>
        <x:v>-36204.67714213195</x:v>
      </x:c>
      <x:c r="J5" s="60" t="n">
        <x:f>IFERROR(D5/B5,0)</x:f>
        <x:v>0.4455467572733728</x:v>
      </x:c>
    </x:row>
    <x:row r="6">
      <x:c r="A6" s="22" t="str">
        <x:v>Février</x:v>
      </x:c>
      <x:c r="B6" s="58" t="n">
        <x:f>'Saisie unique'!B7</x:f>
        <x:v>69731</x:v>
      </x:c>
      <x:c r="C6" s="58" t="n">
        <x:f>B6*'Saisie unique'!D7</x:f>
        <x:v>40164.733669232155</x:v>
      </x:c>
      <x:c r="D6" s="58" t="n">
        <x:f>B6-C6</x:f>
        <x:v>29566.266330767845</x:v>
      </x:c>
      <x:c r="E6" s="58" t="n">
        <x:f>SUM('Saisie unique'!G7:J7)</x:f>
        <x:v>39408</x:v>
      </x:c>
      <x:c r="F6" s="58" t="n">
        <x:f>D6-E6</x:f>
        <x:v>-9841.733669232155</x:v>
      </x:c>
      <x:c r="G6" s="58" t="n">
        <x:f>'Saisie unique'!F7</x:f>
        <x:v>67798.31</x:v>
      </x:c>
      <x:c r="H6" s="58" t="n">
        <x:f>C6+E6+'Saisie unique'!W7</x:f>
        <x:v>105012.73366923216</x:v>
      </x:c>
      <x:c r="I6" s="58" t="n">
        <x:f>G6-H6</x:f>
        <x:v>-37214.42366923216</x:v>
      </x:c>
      <x:c r="J6" s="60" t="n">
        <x:f>IFERROR(D6/B6,0)</x:f>
        <x:v>0.4240046224888191</x:v>
      </x:c>
    </x:row>
    <x:row r="7">
      <x:c r="A7" s="22" t="str">
        <x:v>Mars</x:v>
      </x:c>
      <x:c r="B7" s="58" t="n">
        <x:f>'Saisie unique'!B8</x:f>
        <x:v>66135</x:v>
      </x:c>
      <x:c r="C7" s="58" t="n">
        <x:f>B7*'Saisie unique'!D8</x:f>
        <x:v>37971.34684337797</x:v>
      </x:c>
      <x:c r="D7" s="58" t="n">
        <x:f>B7-C7</x:f>
        <x:v>28163.65315662203</x:v>
      </x:c>
      <x:c r="E7" s="58" t="n">
        <x:f>SUM('Saisie unique'!G8:J8)</x:f>
        <x:v>41524</x:v>
      </x:c>
      <x:c r="F7" s="58" t="n">
        <x:f>D7-E7</x:f>
        <x:v>-13360.34684337797</x:v>
      </x:c>
      <x:c r="G7" s="58" t="n">
        <x:f>'Saisie unique'!F8</x:f>
        <x:v>64149.93</x:v>
      </x:c>
      <x:c r="H7" s="58" t="n">
        <x:f>C7+E7+'Saisie unique'!W8</x:f>
        <x:v>109093.34684337798</x:v>
      </x:c>
      <x:c r="I7" s="58" t="n">
        <x:f>G7-H7</x:f>
        <x:v>-44943.41684337798</x:v>
      </x:c>
      <x:c r="J7" s="60" t="n">
        <x:f>IFERROR(D7/B7,0)</x:f>
        <x:v>0.4258509587453244</x:v>
      </x:c>
    </x:row>
    <x:row r="8">
      <x:c r="A8" s="22" t="str">
        <x:v>Avril</x:v>
      </x:c>
      <x:c r="B8" s="58" t="n">
        <x:f>'Saisie unique'!B9</x:f>
        <x:v>69227</x:v>
      </x:c>
      <x:c r="C8" s="58" t="n">
        <x:f>B8*'Saisie unique'!D9</x:f>
        <x:v>38844.58114490009</x:v>
      </x:c>
      <x:c r="D8" s="58" t="n">
        <x:f>B8-C8</x:f>
        <x:v>30382.41885509991</x:v>
      </x:c>
      <x:c r="E8" s="58" t="n">
        <x:f>SUM('Saisie unique'!G9:J9)</x:f>
        <x:v>38279</x:v>
      </x:c>
      <x:c r="F8" s="58" t="n">
        <x:f>D8-E8</x:f>
        <x:v>-7896.58114490009</x:v>
      </x:c>
      <x:c r="G8" s="58" t="n">
        <x:f>'Saisie unique'!F9</x:f>
        <x:v>70878.84</x:v>
      </x:c>
      <x:c r="H8" s="58" t="n">
        <x:f>C8+E8+'Saisie unique'!W9</x:f>
        <x:v>101422.58114490009</x:v>
      </x:c>
      <x:c r="I8" s="58" t="n">
        <x:f>G8-H8</x:f>
        <x:v>-30543.741144900094</x:v>
      </x:c>
      <x:c r="J8" s="60" t="n">
        <x:f>IFERROR(D8/B8,0)</x:f>
        <x:v>0.4388810558755964</x:v>
      </x:c>
    </x:row>
    <x:row r="9">
      <x:c r="A9" s="22" t="str">
        <x:v>Mai</x:v>
      </x:c>
      <x:c r="B9" s="58" t="n">
        <x:f>'Saisie unique'!B10</x:f>
        <x:v>70813</x:v>
      </x:c>
      <x:c r="C9" s="58" t="n">
        <x:f>B9*'Saisie unique'!D10</x:f>
        <x:v>41334.54492097604</x:v>
      </x:c>
      <x:c r="D9" s="58" t="n">
        <x:f>B9-C9</x:f>
        <x:v>29478.45507902396</x:v>
      </x:c>
      <x:c r="E9" s="58" t="n">
        <x:f>SUM('Saisie unique'!G10:J10)</x:f>
        <x:v>38152</x:v>
      </x:c>
      <x:c r="F9" s="58" t="n">
        <x:f>D9-E9</x:f>
        <x:v>-8673.54492097604</x:v>
      </x:c>
      <x:c r="G9" s="58" t="n">
        <x:f>'Saisie unique'!F10</x:f>
        <x:v>69782.7</x:v>
      </x:c>
      <x:c r="H9" s="58" t="n">
        <x:f>C9+E9+'Saisie unique'!W10</x:f>
        <x:v>108088.54492097604</x:v>
      </x:c>
      <x:c r="I9" s="58" t="n">
        <x:f>G9-H9</x:f>
        <x:v>-38305.844920976044</x:v>
      </x:c>
      <x:c r="J9" s="60" t="n">
        <x:f>IFERROR(D9/B9,0)</x:f>
        <x:v>0.4162859231924076</x:v>
      </x:c>
    </x:row>
    <x:row r="10">
      <x:c r="A10" s="22" t="str">
        <x:v>Juin</x:v>
      </x:c>
      <x:c r="B10" s="58" t="n">
        <x:f>'Saisie unique'!B11</x:f>
        <x:v>76830</x:v>
      </x:c>
      <x:c r="C10" s="58" t="n">
        <x:f>B10*'Saisie unique'!D11</x:f>
        <x:v>43063.95751131268</x:v>
      </x:c>
      <x:c r="D10" s="58" t="n">
        <x:f>B10-C10</x:f>
        <x:v>33766.04248868732</x:v>
      </x:c>
      <x:c r="E10" s="58" t="n">
        <x:f>SUM('Saisie unique'!G11:J11)</x:f>
        <x:v>41382</x:v>
      </x:c>
      <x:c r="F10" s="58" t="n">
        <x:f>D10-E10</x:f>
        <x:v>-7615.9575113126775</x:v>
      </x:c>
      <x:c r="G10" s="58" t="n">
        <x:f>'Saisie unique'!F11</x:f>
        <x:v>78282.7</x:v>
      </x:c>
      <x:c r="H10" s="58" t="n">
        <x:f>C10+E10+'Saisie unique'!W11</x:f>
        <x:v>111830.95751131268</x:v>
      </x:c>
      <x:c r="I10" s="58" t="n">
        <x:f>G10-H10</x:f>
        <x:v>-33548.25751131268</x:v>
      </x:c>
      <x:c r="J10" s="60" t="n">
        <x:f>IFERROR(D10/B10,0)</x:f>
        <x:v>0.4394903356590827</x:v>
      </x:c>
    </x:row>
    <x:row r="11">
      <x:c r="A11" s="22" t="str">
        <x:v>Juillet</x:v>
      </x:c>
      <x:c r="B11" s="58" t="n">
        <x:f>'Saisie unique'!B12</x:f>
        <x:v>76804</x:v>
      </x:c>
      <x:c r="C11" s="58" t="n">
        <x:f>B11*'Saisie unique'!D12</x:f>
        <x:v>43414.59550723392</x:v>
      </x:c>
      <x:c r="D11" s="58" t="n">
        <x:f>B11-C11</x:f>
        <x:v>33389.40449276608</x:v>
      </x:c>
      <x:c r="E11" s="58" t="n">
        <x:f>SUM('Saisie unique'!G12:J12)</x:f>
        <x:v>40347</x:v>
      </x:c>
      <x:c r="F11" s="58" t="n">
        <x:f>D11-E11</x:f>
        <x:v>-6957.59550723392</x:v>
      </x:c>
      <x:c r="G11" s="58" t="n">
        <x:f>'Saisie unique'!F12</x:f>
        <x:v>76345.17</x:v>
      </x:c>
      <x:c r="H11" s="58" t="n">
        <x:f>C11+E11+'Saisie unique'!W12</x:f>
        <x:v>112176.59550723393</x:v>
      </x:c>
      <x:c r="I11" s="58" t="n">
        <x:f>G11-H11</x:f>
        <x:v>-35831.42550723393</x:v>
      </x:c>
      <x:c r="J11" s="60" t="n">
        <x:f>IFERROR(D11/B11,0)</x:f>
        <x:v>0.43473522853973856</x:v>
      </x:c>
    </x:row>
    <x:row r="12">
      <x:c r="A12" s="22" t="str">
        <x:v>Août</x:v>
      </x:c>
      <x:c r="B12" s="58" t="n">
        <x:f>'Saisie unique'!B13</x:f>
        <x:v>77315</x:v>
      </x:c>
      <x:c r="C12" s="58" t="n">
        <x:f>B12*'Saisie unique'!D13</x:f>
        <x:v>45528.91113456571</x:v>
      </x:c>
      <x:c r="D12" s="58" t="n">
        <x:f>B12-C12</x:f>
        <x:v>31786.088865434293</x:v>
      </x:c>
      <x:c r="E12" s="58" t="n">
        <x:f>SUM('Saisie unique'!G13:J13)</x:f>
        <x:v>39783</x:v>
      </x:c>
      <x:c r="F12" s="58" t="n">
        <x:f>D12-E12</x:f>
        <x:v>-7996.9111345657075</x:v>
      </x:c>
      <x:c r="G12" s="58" t="n">
        <x:f>'Saisie unique'!F13</x:f>
        <x:v>73762.15</x:v>
      </x:c>
      <x:c r="H12" s="58" t="n">
        <x:f>C12+E12+'Saisie unique'!W13</x:f>
        <x:v>111813.91113456571</x:v>
      </x:c>
      <x:c r="I12" s="58" t="n">
        <x:f>G12-H12</x:f>
        <x:v>-38051.76113456572</x:v>
      </x:c>
      <x:c r="J12" s="60" t="n">
        <x:f>IFERROR(D12/B12,0)</x:f>
        <x:v>0.41112447604519553</x:v>
      </x:c>
    </x:row>
    <x:row r="13">
      <x:c r="A13" s="22" t="str">
        <x:v>Septembre</x:v>
      </x:c>
      <x:c r="B13" s="58" t="n">
        <x:f>'Saisie unique'!B14</x:f>
        <x:v>77332</x:v>
      </x:c>
      <x:c r="C13" s="58" t="n">
        <x:f>B13*'Saisie unique'!D14</x:f>
        <x:v>45406.562167719014</x:v>
      </x:c>
      <x:c r="D13" s="58" t="n">
        <x:f>B13-C13</x:f>
        <x:v>31925.437832280986</x:v>
      </x:c>
      <x:c r="E13" s="58" t="n">
        <x:f>SUM('Saisie unique'!G14:J14)</x:f>
        <x:v>37484</x:v>
      </x:c>
      <x:c r="F13" s="58" t="n">
        <x:f>D13-E13</x:f>
        <x:v>-5558.562167719014</x:v>
      </x:c>
      <x:c r="G13" s="58" t="n">
        <x:f>'Saisie unique'!F14</x:f>
        <x:v>79647.52</x:v>
      </x:c>
      <x:c r="H13" s="58" t="n">
        <x:f>C13+E13+'Saisie unique'!W14</x:f>
        <x:v>107125.562167719</x:v>
      </x:c>
      <x:c r="I13" s="58" t="n">
        <x:f>G13-H13</x:f>
        <x:v>-27478.042167719002</x:v>
      </x:c>
      <x:c r="J13" s="60" t="n">
        <x:f>IFERROR(D13/B13,0)</x:f>
        <x:v>0.4128360553494153</x:v>
      </x:c>
    </x:row>
    <x:row r="14">
      <x:c r="A14" s="22" t="str">
        <x:v>Octobre</x:v>
      </x:c>
      <x:c r="B14" s="58" t="n">
        <x:f>'Saisie unique'!B15</x:f>
        <x:v>90374</x:v>
      </x:c>
      <x:c r="C14" s="58" t="n">
        <x:f>B14*'Saisie unique'!D15</x:f>
        <x:v>52344.37161751749</x:v>
      </x:c>
      <x:c r="D14" s="58" t="n">
        <x:f>B14-C14</x:f>
        <x:v>38029.62838248251</x:v>
      </x:c>
      <x:c r="E14" s="58" t="n">
        <x:f>SUM('Saisie unique'!G15:J15)</x:f>
        <x:v>40592</x:v>
      </x:c>
      <x:c r="F14" s="58" t="n">
        <x:f>D14-E14</x:f>
        <x:v>-2562.3716175174923</x:v>
      </x:c>
      <x:c r="G14" s="58" t="n">
        <x:f>'Saisie unique'!F15</x:f>
        <x:v>91899.71</x:v>
      </x:c>
      <x:c r="H14" s="58" t="n">
        <x:f>C14+E14+'Saisie unique'!W15</x:f>
        <x:v>115494.37161751749</x:v>
      </x:c>
      <x:c r="I14" s="58" t="n">
        <x:f>G14-H14</x:f>
        <x:v>-23594.661617517486</x:v>
      </x:c>
      <x:c r="J14" s="60" t="n">
        <x:f>IFERROR(D14/B14,0)</x:f>
        <x:v>0.42080275723640104</x:v>
      </x:c>
    </x:row>
    <x:row r="15">
      <x:c r="A15" s="22" t="str">
        <x:v>Novembre</x:v>
      </x:c>
      <x:c r="B15" s="58" t="n">
        <x:f>'Saisie unique'!B16</x:f>
        <x:v>92097</x:v>
      </x:c>
      <x:c r="C15" s="58" t="n">
        <x:f>B15*'Saisie unique'!D16</x:f>
        <x:v>52978.257562228166</x:v>
      </x:c>
      <x:c r="D15" s="58" t="n">
        <x:f>B15-C15</x:f>
        <x:v>39118.742437771834</x:v>
      </x:c>
      <x:c r="E15" s="58" t="n">
        <x:f>SUM('Saisie unique'!G16:J16)</x:f>
        <x:v>37658</x:v>
      </x:c>
      <x:c r="F15" s="58" t="n">
        <x:f>D15-E15</x:f>
        <x:v>1460.7424377718344</x:v>
      </x:c>
      <x:c r="G15" s="58" t="n">
        <x:f>'Saisie unique'!F16</x:f>
        <x:v>94631.48</x:v>
      </x:c>
      <x:c r="H15" s="58" t="n">
        <x:f>C15+E15+'Saisie unique'!W16</x:f>
        <x:v>119751.25756222816</x:v>
      </x:c>
      <x:c r="I15" s="58" t="n">
        <x:f>G15-H15</x:f>
        <x:v>-25119.777562228162</x:v>
      </x:c>
      <x:c r="J15" s="60" t="n">
        <x:f>IFERROR(D15/B15,0)</x:f>
        <x:v>0.4247558817091961</x:v>
      </x:c>
    </x:row>
    <x:row r="16">
      <x:c r="A16" s="22" t="str">
        <x:v>Décembre</x:v>
      </x:c>
      <x:c r="B16" s="58" t="n">
        <x:f>'Saisie unique'!B17</x:f>
        <x:v>86119</x:v>
      </x:c>
      <x:c r="C16" s="58" t="n">
        <x:f>B16*'Saisie unique'!D17</x:f>
        <x:v>47690.37973072337</x:v>
      </x:c>
      <x:c r="D16" s="58" t="n">
        <x:f>B16-C16</x:f>
        <x:v>38428.62026927663</x:v>
      </x:c>
      <x:c r="E16" s="58" t="n">
        <x:f>SUM('Saisie unique'!G17:J17)</x:f>
        <x:v>39401</x:v>
      </x:c>
      <x:c r="F16" s="58" t="n">
        <x:f>D16-E16</x:f>
        <x:v>-972.379730723369</x:v>
      </x:c>
      <x:c r="G16" s="58" t="n">
        <x:f>'Saisie unique'!F17</x:f>
        <x:v>88195.27</x:v>
      </x:c>
      <x:c r="H16" s="58" t="n">
        <x:f>C16+E16+'Saisie unique'!W17</x:f>
        <x:v>113266.37973072336</x:v>
      </x:c>
      <x:c r="I16" s="58" t="n">
        <x:f>G16-H16</x:f>
        <x:v>-25071.109730723358</x:v>
      </x:c>
      <x:c r="J16" s="60" t="n">
        <x:f>IFERROR(D16/B16,0)</x:f>
        <x:v>0.4462269681403248</x:v>
      </x:c>
    </x:row>
  </x:sheetData>
  <x:mergeCells>
    <x:mergeCell ref="A1:J2"/>
  </x:mergeCells>
  <x:conditionalFormatting sqref="F5:F16">
    <x:cfRule type="colorScale" priority="1">
      <x:colorScale>
        <x:cfvo type="min"/>
        <x:cfvo type="percentile" val="50"/>
        <x:cfvo type="max"/>
        <x:color rgb="FFFDECEC"/>
        <x:color rgb="FFFFF4E8"/>
        <x:color rgb="FFEAF8F0"/>
      </x:colorScale>
    </x:cfRule>
  </x:conditionalFormatting>
  <x:conditionalFormatting sqref="I5:I16">
    <x:cfRule type="dataBar" priority="2">
      <x:dataBar>
        <x:cfvo type="min"/>
        <x:cfvo type="max"/>
        <x:color rgb="FF00A6A6"/>
      </x:dataBar>
      <x:extLst>
        <x:ext xmlns:x14="http://schemas.microsoft.com/office/spreadsheetml/2009/9/main" uri="{B025F937-C7B1-47D3-B67F-A62EFF666E3E}">
          <x14:id>{15CA0014-3311-8A5A-23E8-D00B22487EE0}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15CA0014-3311-8A5A-23E8-D00B22487EE0}">
            <x14:dataBar gradient="1">
              <x14:cfvo type="min"/>
              <x14:cfvo type="max"/>
              <x14:fillColor rgb="FF00A6A6"/>
            </x14:dataBar>
          </x14:cfRule>
          <xm:sqref>I5:I16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4" customHeight="1">
      <x:c r="A1" s="65" t="str">
        <x:v>📈 PERFORMANCE COMMERCIALE</x:v>
      </x:c>
    </x:row>
    <x:row r="4" ht="28" customHeight="1">
      <x:c r="A4" s="14" t="str">
        <x:v>Mois</x:v>
      </x:c>
      <x:c r="B4" s="14" t="str">
        <x:v>CA</x:v>
      </x:c>
      <x:c r="C4" s="14" t="str">
        <x:v>Objectif</x:v>
      </x:c>
      <x:c r="D4" s="14" t="str">
        <x:v>Écart</x:v>
      </x:c>
      <x:c r="E4" s="14" t="str">
        <x:v>Nb ventes</x:v>
      </x:c>
      <x:c r="F4" s="14" t="str">
        <x:v>Panier moyen</x:v>
      </x:c>
      <x:c r="G4" s="14" t="str">
        <x:v>Atteinte</x:v>
      </x:c>
      <x:c r="H4" s="14" t="str">
        <x:v>Statut</x:v>
      </x:c>
    </x:row>
    <x:row r="5">
      <x:c r="A5" s="22" t="str">
        <x:v>Janvier</x:v>
      </x:c>
      <x:c r="B5" s="58" t="n">
        <x:f>'Saisie unique'!B6</x:f>
        <x:v>65976</x:v>
      </x:c>
      <x:c r="C5" s="58" t="n">
        <x:f>'Saisie unique'!C6</x:f>
        <x:v>75000</x:v>
      </x:c>
      <x:c r="D5" s="58" t="n">
        <x:f>B5-C5</x:f>
        <x:v>-9024</x:v>
      </x:c>
      <x:c r="E5" s="22" t="n">
        <x:f>'Saisie unique'!E6</x:f>
        <x:v>102</x:v>
      </x:c>
      <x:c r="F5" s="58" t="n">
        <x:f>IFERROR(B5/E5,0)</x:f>
        <x:v>646.8235294117648</x:v>
      </x:c>
      <x:c r="G5" s="60" t="n">
        <x:f>IFERROR(B5/C5,0)</x:f>
        <x:v>0.87968</x:v>
      </x:c>
      <x:c r="H5" s="22" t="str">
        <x:f>IF(G5&gt;=1,"Atteint",IF(G5&gt;=0.9,"Vigilance","Critique"))</x:f>
        <x:v>Critique</x:v>
      </x:c>
    </x:row>
    <x:row r="6">
      <x:c r="A6" s="22" t="str">
        <x:v>Février</x:v>
      </x:c>
      <x:c r="B6" s="58" t="n">
        <x:f>'Saisie unique'!B7</x:f>
        <x:v>69731</x:v>
      </x:c>
      <x:c r="C6" s="58" t="n">
        <x:f>'Saisie unique'!C7</x:f>
        <x:v>75000</x:v>
      </x:c>
      <x:c r="D6" s="58" t="n">
        <x:f>B6-C6</x:f>
        <x:v>-5269</x:v>
      </x:c>
      <x:c r="E6" s="22" t="n">
        <x:f>'Saisie unique'!E7</x:f>
        <x:v>119</x:v>
      </x:c>
      <x:c r="F6" s="58" t="n">
        <x:f>IFERROR(B6/E6,0)</x:f>
        <x:v>585.9747899159664</x:v>
      </x:c>
      <x:c r="G6" s="60" t="n">
        <x:f>IFERROR(B6/C6,0)</x:f>
        <x:v>0.9297466666666667</x:v>
      </x:c>
      <x:c r="H6" s="22" t="str">
        <x:f>IF(G6&gt;=1,"Atteint",IF(G6&gt;=0.9,"Vigilance","Critique"))</x:f>
        <x:v>Vigilance</x:v>
      </x:c>
    </x:row>
    <x:row r="7">
      <x:c r="A7" s="22" t="str">
        <x:v>Mars</x:v>
      </x:c>
      <x:c r="B7" s="58" t="n">
        <x:f>'Saisie unique'!B8</x:f>
        <x:v>66135</x:v>
      </x:c>
      <x:c r="C7" s="58" t="n">
        <x:f>'Saisie unique'!C8</x:f>
        <x:v>75000</x:v>
      </x:c>
      <x:c r="D7" s="58" t="n">
        <x:f>B7-C7</x:f>
        <x:v>-8865</x:v>
      </x:c>
      <x:c r="E7" s="22" t="n">
        <x:f>'Saisie unique'!E8</x:f>
        <x:v>87</x:v>
      </x:c>
      <x:c r="F7" s="58" t="n">
        <x:f>IFERROR(B7/E7,0)</x:f>
        <x:v>760.1724137931035</x:v>
      </x:c>
      <x:c r="G7" s="60" t="n">
        <x:f>IFERROR(B7/C7,0)</x:f>
        <x:v>0.8818</x:v>
      </x:c>
      <x:c r="H7" s="22" t="str">
        <x:f>IF(G7&gt;=1,"Atteint",IF(G7&gt;=0.9,"Vigilance","Critique"))</x:f>
        <x:v>Critique</x:v>
      </x:c>
    </x:row>
    <x:row r="8">
      <x:c r="A8" s="22" t="str">
        <x:v>Avril</x:v>
      </x:c>
      <x:c r="B8" s="58" t="n">
        <x:f>'Saisie unique'!B9</x:f>
        <x:v>69227</x:v>
      </x:c>
      <x:c r="C8" s="58" t="n">
        <x:f>'Saisie unique'!C9</x:f>
        <x:v>75000</x:v>
      </x:c>
      <x:c r="D8" s="58" t="n">
        <x:f>B8-C8</x:f>
        <x:v>-5773</x:v>
      </x:c>
      <x:c r="E8" s="22" t="n">
        <x:f>'Saisie unique'!E9</x:f>
        <x:v>108</x:v>
      </x:c>
      <x:c r="F8" s="58" t="n">
        <x:f>IFERROR(B8/E8,0)</x:f>
        <x:v>640.9907407407408</x:v>
      </x:c>
      <x:c r="G8" s="60" t="n">
        <x:f>IFERROR(B8/C8,0)</x:f>
        <x:v>0.9230266666666667</x:v>
      </x:c>
      <x:c r="H8" s="22" t="str">
        <x:f>IF(G8&gt;=1,"Atteint",IF(G8&gt;=0.9,"Vigilance","Critique"))</x:f>
        <x:v>Vigilance</x:v>
      </x:c>
    </x:row>
    <x:row r="9">
      <x:c r="A9" s="22" t="str">
        <x:v>Mai</x:v>
      </x:c>
      <x:c r="B9" s="58" t="n">
        <x:f>'Saisie unique'!B10</x:f>
        <x:v>70813</x:v>
      </x:c>
      <x:c r="C9" s="58" t="n">
        <x:f>'Saisie unique'!C10</x:f>
        <x:v>75000</x:v>
      </x:c>
      <x:c r="D9" s="58" t="n">
        <x:f>B9-C9</x:f>
        <x:v>-4187</x:v>
      </x:c>
      <x:c r="E9" s="22" t="n">
        <x:f>'Saisie unique'!E10</x:f>
        <x:v>88</x:v>
      </x:c>
      <x:c r="F9" s="58" t="n">
        <x:f>IFERROR(B9/E9,0)</x:f>
        <x:v>804.6931818181819</x:v>
      </x:c>
      <x:c r="G9" s="60" t="n">
        <x:f>IFERROR(B9/C9,0)</x:f>
        <x:v>0.9441733333333333</x:v>
      </x:c>
      <x:c r="H9" s="22" t="str">
        <x:f>IF(G9&gt;=1,"Atteint",IF(G9&gt;=0.9,"Vigilance","Critique"))</x:f>
        <x:v>Vigilance</x:v>
      </x:c>
    </x:row>
    <x:row r="10">
      <x:c r="A10" s="22" t="str">
        <x:v>Juin</x:v>
      </x:c>
      <x:c r="B10" s="58" t="n">
        <x:f>'Saisie unique'!B11</x:f>
        <x:v>76830</x:v>
      </x:c>
      <x:c r="C10" s="58" t="n">
        <x:f>'Saisie unique'!C11</x:f>
        <x:v>75000</x:v>
      </x:c>
      <x:c r="D10" s="58" t="n">
        <x:f>B10-C10</x:f>
        <x:v>1830</x:v>
      </x:c>
      <x:c r="E10" s="22" t="n">
        <x:f>'Saisie unique'!E11</x:f>
        <x:v>122</x:v>
      </x:c>
      <x:c r="F10" s="58" t="n">
        <x:f>IFERROR(B10/E10,0)</x:f>
        <x:v>629.7540983606557</x:v>
      </x:c>
      <x:c r="G10" s="60" t="n">
        <x:f>IFERROR(B10/C10,0)</x:f>
        <x:v>1.0244</x:v>
      </x:c>
      <x:c r="H10" s="22" t="str">
        <x:f>IF(G10&gt;=1,"Atteint",IF(G10&gt;=0.9,"Vigilance","Critique"))</x:f>
        <x:v>Atteint</x:v>
      </x:c>
    </x:row>
    <x:row r="11">
      <x:c r="A11" s="22" t="str">
        <x:v>Juillet</x:v>
      </x:c>
      <x:c r="B11" s="58" t="n">
        <x:f>'Saisie unique'!B12</x:f>
        <x:v>76804</x:v>
      </x:c>
      <x:c r="C11" s="58" t="n">
        <x:f>'Saisie unique'!C12</x:f>
        <x:v>75000</x:v>
      </x:c>
      <x:c r="D11" s="58" t="n">
        <x:f>B11-C11</x:f>
        <x:v>1804</x:v>
      </x:c>
      <x:c r="E11" s="22" t="n">
        <x:f>'Saisie unique'!E12</x:f>
        <x:v>114</x:v>
      </x:c>
      <x:c r="F11" s="58" t="n">
        <x:f>IFERROR(B11/E11,0)</x:f>
        <x:v>673.719298245614</x:v>
      </x:c>
      <x:c r="G11" s="60" t="n">
        <x:f>IFERROR(B11/C11,0)</x:f>
        <x:v>1.0240533333333333</x:v>
      </x:c>
      <x:c r="H11" s="22" t="str">
        <x:f>IF(G11&gt;=1,"Atteint",IF(G11&gt;=0.9,"Vigilance","Critique"))</x:f>
        <x:v>Atteint</x:v>
      </x:c>
    </x:row>
    <x:row r="12">
      <x:c r="A12" s="22" t="str">
        <x:v>Août</x:v>
      </x:c>
      <x:c r="B12" s="58" t="n">
        <x:f>'Saisie unique'!B13</x:f>
        <x:v>77315</x:v>
      </x:c>
      <x:c r="C12" s="58" t="n">
        <x:f>'Saisie unique'!C13</x:f>
        <x:v>75000</x:v>
      </x:c>
      <x:c r="D12" s="58" t="n">
        <x:f>B12-C12</x:f>
        <x:v>2315</x:v>
      </x:c>
      <x:c r="E12" s="22" t="n">
        <x:f>'Saisie unique'!E13</x:f>
        <x:v>96</x:v>
      </x:c>
      <x:c r="F12" s="58" t="n">
        <x:f>IFERROR(B12/E12,0)</x:f>
        <x:v>805.3645833333334</x:v>
      </x:c>
      <x:c r="G12" s="60" t="n">
        <x:f>IFERROR(B12/C12,0)</x:f>
        <x:v>1.0308666666666666</x:v>
      </x:c>
      <x:c r="H12" s="22" t="str">
        <x:f>IF(G12&gt;=1,"Atteint",IF(G12&gt;=0.9,"Vigilance","Critique"))</x:f>
        <x:v>Atteint</x:v>
      </x:c>
    </x:row>
    <x:row r="13">
      <x:c r="A13" s="22" t="str">
        <x:v>Septembre</x:v>
      </x:c>
      <x:c r="B13" s="58" t="n">
        <x:f>'Saisie unique'!B14</x:f>
        <x:v>77332</x:v>
      </x:c>
      <x:c r="C13" s="58" t="n">
        <x:f>'Saisie unique'!C14</x:f>
        <x:v>75000</x:v>
      </x:c>
      <x:c r="D13" s="58" t="n">
        <x:f>B13-C13</x:f>
        <x:v>2332</x:v>
      </x:c>
      <x:c r="E13" s="22" t="n">
        <x:f>'Saisie unique'!E14</x:f>
        <x:v>104</x:v>
      </x:c>
      <x:c r="F13" s="58" t="n">
        <x:f>IFERROR(B13/E13,0)</x:f>
        <x:v>743.5769230769231</x:v>
      </x:c>
      <x:c r="G13" s="60" t="n">
        <x:f>IFERROR(B13/C13,0)</x:f>
        <x:v>1.0310933333333334</x:v>
      </x:c>
      <x:c r="H13" s="22" t="str">
        <x:f>IF(G13&gt;=1,"Atteint",IF(G13&gt;=0.9,"Vigilance","Critique"))</x:f>
        <x:v>Atteint</x:v>
      </x:c>
    </x:row>
    <x:row r="14">
      <x:c r="A14" s="22" t="str">
        <x:v>Octobre</x:v>
      </x:c>
      <x:c r="B14" s="58" t="n">
        <x:f>'Saisie unique'!B15</x:f>
        <x:v>90374</x:v>
      </x:c>
      <x:c r="C14" s="58" t="n">
        <x:f>'Saisie unique'!C15</x:f>
        <x:v>75000</x:v>
      </x:c>
      <x:c r="D14" s="58" t="n">
        <x:f>B14-C14</x:f>
        <x:v>15374</x:v>
      </x:c>
      <x:c r="E14" s="22" t="n">
        <x:f>'Saisie unique'!E15</x:f>
        <x:v>97</x:v>
      </x:c>
      <x:c r="F14" s="58" t="n">
        <x:f>IFERROR(B14/E14,0)</x:f>
        <x:v>931.6907216494845</x:v>
      </x:c>
      <x:c r="G14" s="60" t="n">
        <x:f>IFERROR(B14/C14,0)</x:f>
        <x:v>1.2049866666666667</x:v>
      </x:c>
      <x:c r="H14" s="22" t="str">
        <x:f>IF(G14&gt;=1,"Atteint",IF(G14&gt;=0.9,"Vigilance","Critique"))</x:f>
        <x:v>Atteint</x:v>
      </x:c>
    </x:row>
    <x:row r="15">
      <x:c r="A15" s="22" t="str">
        <x:v>Novembre</x:v>
      </x:c>
      <x:c r="B15" s="58" t="n">
        <x:f>'Saisie unique'!B16</x:f>
        <x:v>92097</x:v>
      </x:c>
      <x:c r="C15" s="58" t="n">
        <x:f>'Saisie unique'!C16</x:f>
        <x:v>75000</x:v>
      </x:c>
      <x:c r="D15" s="58" t="n">
        <x:f>B15-C15</x:f>
        <x:v>17097</x:v>
      </x:c>
      <x:c r="E15" s="22" t="n">
        <x:f>'Saisie unique'!E16</x:f>
        <x:v>99</x:v>
      </x:c>
      <x:c r="F15" s="58" t="n">
        <x:f>IFERROR(B15/E15,0)</x:f>
        <x:v>930.2727272727273</x:v>
      </x:c>
      <x:c r="G15" s="60" t="n">
        <x:f>IFERROR(B15/C15,0)</x:f>
        <x:v>1.22796</x:v>
      </x:c>
      <x:c r="H15" s="22" t="str">
        <x:f>IF(G15&gt;=1,"Atteint",IF(G15&gt;=0.9,"Vigilance","Critique"))</x:f>
        <x:v>Atteint</x:v>
      </x:c>
    </x:row>
    <x:row r="16">
      <x:c r="A16" s="22" t="str">
        <x:v>Décembre</x:v>
      </x:c>
      <x:c r="B16" s="58" t="n">
        <x:f>'Saisie unique'!B17</x:f>
        <x:v>86119</x:v>
      </x:c>
      <x:c r="C16" s="58" t="n">
        <x:f>'Saisie unique'!C17</x:f>
        <x:v>75000</x:v>
      </x:c>
      <x:c r="D16" s="58" t="n">
        <x:f>B16-C16</x:f>
        <x:v>11119</x:v>
      </x:c>
      <x:c r="E16" s="22" t="n">
        <x:f>'Saisie unique'!E17</x:f>
        <x:v>112</x:v>
      </x:c>
      <x:c r="F16" s="58" t="n">
        <x:f>IFERROR(B16/E16,0)</x:f>
        <x:v>768.9196428571429</x:v>
      </x:c>
      <x:c r="G16" s="60" t="n">
        <x:f>IFERROR(B16/C16,0)</x:f>
        <x:v>1.1482533333333333</x:v>
      </x:c>
      <x:c r="H16" s="22" t="str">
        <x:f>IF(G16&gt;=1,"Atteint",IF(G16&gt;=0.9,"Vigilance","Critique"))</x:f>
        <x:v>Atteint</x:v>
      </x:c>
    </x:row>
  </x:sheetData>
  <x:mergeCells>
    <x:mergeCell ref="A1:H2"/>
  </x:mergeCells>
  <x:conditionalFormatting sqref="H5:H16">
    <x:cfRule type="expression" dxfId="0" priority="1">
      <x:formula>H5="Atteint"</x:formula>
    </x:cfRule>
    <x:cfRule type="expression" dxfId="1" priority="2">
      <x:formula>H5="Vigilance"</x:formula>
    </x:cfRule>
    <x:cfRule type="expression" dxfId="2" priority="3">
      <x:formula>H5="Critique"</x:formula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</x:cols>
  <x:sheetData>
    <x:row r="1" ht="34" customHeight="1">
      <x:c r="A1" s="5" t="str">
        <x:v>🤝 CLIENTS ET FIDÉLISATION</x:v>
      </x:c>
    </x:row>
    <x:row r="4" ht="28" customHeight="1">
      <x:c r="A4" s="14" t="str">
        <x:v>Mois</x:v>
      </x:c>
      <x:c r="B4" s="14" t="str">
        <x:v>Nouveaux</x:v>
      </x:c>
      <x:c r="C4" s="14" t="str">
        <x:v>Actifs</x:v>
      </x:c>
      <x:c r="D4" s="14" t="str">
        <x:v>Perdus</x:v>
      </x:c>
      <x:c r="E4" s="14" t="str">
        <x:v>Satisfaction</x:v>
      </x:c>
      <x:c r="F4" s="14" t="str">
        <x:v>Fidélisation</x:v>
      </x:c>
      <x:c r="G4" s="14" t="str">
        <x:v>Statut</x:v>
      </x:c>
    </x:row>
    <x:row r="5">
      <x:c r="A5" s="22" t="str">
        <x:v>Janvier</x:v>
      </x:c>
      <x:c r="B5" s="22" t="n">
        <x:f>'Saisie unique'!K6</x:f>
        <x:v>24</x:v>
      </x:c>
      <x:c r="C5" s="22" t="n">
        <x:f>'Saisie unique'!L6</x:f>
        <x:v>135</x:v>
      </x:c>
      <x:c r="D5" s="22" t="n">
        <x:f>'Saisie unique'!M6</x:f>
        <x:v>9</x:v>
      </x:c>
      <x:c r="E5" s="60" t="n">
        <x:f>'Saisie unique'!N6</x:f>
        <x:v>0.9340667744667676</x:v>
      </x:c>
      <x:c r="F5" s="60" t="n">
        <x:f>IFERROR(1-D5/C5,0)</x:f>
        <x:v>0.9333333333333333</x:v>
      </x:c>
      <x:c r="G5" s="22" t="str">
        <x:f>IF(E5&gt;='Paramètres'!$B$11,"Satisfaisant","À améliorer")</x:f>
        <x:v>Satisfaisant</x:v>
      </x:c>
    </x:row>
    <x:row r="6">
      <x:c r="A6" s="22" t="str">
        <x:v>Février</x:v>
      </x:c>
      <x:c r="B6" s="22" t="n">
        <x:f>'Saisie unique'!K7</x:f>
        <x:v>22</x:v>
      </x:c>
      <x:c r="C6" s="22" t="n">
        <x:f>'Saisie unique'!L7</x:f>
        <x:v>146</x:v>
      </x:c>
      <x:c r="D6" s="22" t="n">
        <x:f>'Saisie unique'!M7</x:f>
        <x:v>4</x:v>
      </x:c>
      <x:c r="E6" s="60" t="n">
        <x:f>'Saisie unique'!N7</x:f>
        <x:v>0.9358807367129767</x:v>
      </x:c>
      <x:c r="F6" s="60" t="n">
        <x:f>IFERROR(1-D6/C6,0)</x:f>
        <x:v>0.9726027397260274</x:v>
      </x:c>
      <x:c r="G6" s="22" t="str">
        <x:f>IF(E6&gt;='Paramètres'!$B$11,"Satisfaisant","À améliorer")</x:f>
        <x:v>Satisfaisant</x:v>
      </x:c>
    </x:row>
    <x:row r="7">
      <x:c r="A7" s="22" t="str">
        <x:v>Mars</x:v>
      </x:c>
      <x:c r="B7" s="22" t="n">
        <x:f>'Saisie unique'!K8</x:f>
        <x:v>14</x:v>
      </x:c>
      <x:c r="C7" s="22" t="n">
        <x:f>'Saisie unique'!L8</x:f>
        <x:v>156</x:v>
      </x:c>
      <x:c r="D7" s="22" t="n">
        <x:f>'Saisie unique'!M8</x:f>
        <x:v>4</x:v>
      </x:c>
      <x:c r="E7" s="60" t="n">
        <x:f>'Saisie unique'!N8</x:f>
        <x:v>0.9152040631273227</x:v>
      </x:c>
      <x:c r="F7" s="60" t="n">
        <x:f>IFERROR(1-D7/C7,0)</x:f>
        <x:v>0.9743589743589743</x:v>
      </x:c>
      <x:c r="G7" s="22" t="str">
        <x:f>IF(E7&gt;='Paramètres'!$B$11,"Satisfaisant","À améliorer")</x:f>
        <x:v>Satisfaisant</x:v>
      </x:c>
    </x:row>
    <x:row r="8">
      <x:c r="A8" s="22" t="str">
        <x:v>Avril</x:v>
      </x:c>
      <x:c r="B8" s="22" t="n">
        <x:f>'Saisie unique'!K9</x:f>
        <x:v>16</x:v>
      </x:c>
      <x:c r="C8" s="22" t="n">
        <x:f>'Saisie unique'!L9</x:f>
        <x:v>158</x:v>
      </x:c>
      <x:c r="D8" s="22" t="n">
        <x:f>'Saisie unique'!M9</x:f>
        <x:v>9</x:v>
      </x:c>
      <x:c r="E8" s="60" t="n">
        <x:f>'Saisie unique'!N9</x:f>
        <x:v>0.9536654587712494</x:v>
      </x:c>
      <x:c r="F8" s="60" t="n">
        <x:f>IFERROR(1-D8/C8,0)</x:f>
        <x:v>0.9430379746835443</x:v>
      </x:c>
      <x:c r="G8" s="22" t="str">
        <x:f>IF(E8&gt;='Paramètres'!$B$11,"Satisfaisant","À améliorer")</x:f>
        <x:v>Satisfaisant</x:v>
      </x:c>
    </x:row>
    <x:row r="9">
      <x:c r="A9" s="22" t="str">
        <x:v>Mai</x:v>
      </x:c>
      <x:c r="B9" s="22" t="n">
        <x:f>'Saisie unique'!K10</x:f>
        <x:v>25</x:v>
      </x:c>
      <x:c r="C9" s="22" t="n">
        <x:f>'Saisie unique'!L10</x:f>
        <x:v>166</x:v>
      </x:c>
      <x:c r="D9" s="22" t="n">
        <x:f>'Saisie unique'!M10</x:f>
        <x:v>7</x:v>
      </x:c>
      <x:c r="E9" s="60" t="n">
        <x:f>'Saisie unique'!N10</x:f>
        <x:v>0.8867740875975703</x:v>
      </x:c>
      <x:c r="F9" s="60" t="n">
        <x:f>IFERROR(1-D9/C9,0)</x:f>
        <x:v>0.9578313253012049</x:v>
      </x:c>
      <x:c r="G9" s="22" t="str">
        <x:f>IF(E9&gt;='Paramètres'!$B$11,"Satisfaisant","À améliorer")</x:f>
        <x:v>À améliorer</x:v>
      </x:c>
    </x:row>
    <x:row r="10">
      <x:c r="A10" s="22" t="str">
        <x:v>Juin</x:v>
      </x:c>
      <x:c r="B10" s="22" t="n">
        <x:f>'Saisie unique'!K11</x:f>
        <x:v>19</x:v>
      </x:c>
      <x:c r="C10" s="22" t="n">
        <x:f>'Saisie unique'!L11</x:f>
        <x:v>173</x:v>
      </x:c>
      <x:c r="D10" s="22" t="n">
        <x:f>'Saisie unique'!M11</x:f>
        <x:v>5</x:v>
      </x:c>
      <x:c r="E10" s="60" t="n">
        <x:f>'Saisie unique'!N11</x:f>
        <x:v>0.9597325777989161</x:v>
      </x:c>
      <x:c r="F10" s="60" t="n">
        <x:f>IFERROR(1-D10/C10,0)</x:f>
        <x:v>0.9710982658959537</x:v>
      </x:c>
      <x:c r="G10" s="22" t="str">
        <x:f>IF(E10&gt;='Paramètres'!$B$11,"Satisfaisant","À améliorer")</x:f>
        <x:v>Satisfaisant</x:v>
      </x:c>
    </x:row>
    <x:row r="11">
      <x:c r="A11" s="22" t="str">
        <x:v>Juillet</x:v>
      </x:c>
      <x:c r="B11" s="22" t="n">
        <x:f>'Saisie unique'!K12</x:f>
        <x:v>26</x:v>
      </x:c>
      <x:c r="C11" s="22" t="n">
        <x:f>'Saisie unique'!L12</x:f>
        <x:v>168</x:v>
      </x:c>
      <x:c r="D11" s="22" t="n">
        <x:f>'Saisie unique'!M12</x:f>
        <x:v>9</x:v>
      </x:c>
      <x:c r="E11" s="60" t="n">
        <x:f>'Saisie unique'!N12</x:f>
        <x:v>0.9320721819360195</x:v>
      </x:c>
      <x:c r="F11" s="60" t="n">
        <x:f>IFERROR(1-D11/C11,0)</x:f>
        <x:v>0.9464285714285714</x:v>
      </x:c>
      <x:c r="G11" s="22" t="str">
        <x:f>IF(E11&gt;='Paramètres'!$B$11,"Satisfaisant","À améliorer")</x:f>
        <x:v>Satisfaisant</x:v>
      </x:c>
    </x:row>
    <x:row r="12">
      <x:c r="A12" s="22" t="str">
        <x:v>Août</x:v>
      </x:c>
      <x:c r="B12" s="22" t="n">
        <x:f>'Saisie unique'!K13</x:f>
        <x:v>26</x:v>
      </x:c>
      <x:c r="C12" s="22" t="n">
        <x:f>'Saisie unique'!L13</x:f>
        <x:v>183</x:v>
      </x:c>
      <x:c r="D12" s="22" t="n">
        <x:f>'Saisie unique'!M13</x:f>
        <x:v>9</x:v>
      </x:c>
      <x:c r="E12" s="60" t="n">
        <x:f>'Saisie unique'!N13</x:f>
        <x:v>0.9107662881977634</x:v>
      </x:c>
      <x:c r="F12" s="60" t="n">
        <x:f>IFERROR(1-D12/C12,0)</x:f>
        <x:v>0.9508196721311475</x:v>
      </x:c>
      <x:c r="G12" s="22" t="str">
        <x:f>IF(E12&gt;='Paramètres'!$B$11,"Satisfaisant","À améliorer")</x:f>
        <x:v>Satisfaisant</x:v>
      </x:c>
    </x:row>
    <x:row r="13">
      <x:c r="A13" s="22" t="str">
        <x:v>Septembre</x:v>
      </x:c>
      <x:c r="B13" s="22" t="n">
        <x:f>'Saisie unique'!K14</x:f>
        <x:v>22</x:v>
      </x:c>
      <x:c r="C13" s="22" t="n">
        <x:f>'Saisie unique'!L14</x:f>
        <x:v>182</x:v>
      </x:c>
      <x:c r="D13" s="22" t="n">
        <x:f>'Saisie unique'!M14</x:f>
        <x:v>4</x:v>
      </x:c>
      <x:c r="E13" s="60" t="n">
        <x:f>'Saisie unique'!N14</x:f>
        <x:v>0.9331907594844627</x:v>
      </x:c>
      <x:c r="F13" s="60" t="n">
        <x:f>IFERROR(1-D13/C13,0)</x:f>
        <x:v>0.978021978021978</x:v>
      </x:c>
      <x:c r="G13" s="22" t="str">
        <x:f>IF(E13&gt;='Paramètres'!$B$11,"Satisfaisant","À améliorer")</x:f>
        <x:v>Satisfaisant</x:v>
      </x:c>
    </x:row>
    <x:row r="14">
      <x:c r="A14" s="22" t="str">
        <x:v>Octobre</x:v>
      </x:c>
      <x:c r="B14" s="22" t="n">
        <x:f>'Saisie unique'!K15</x:f>
        <x:v>23</x:v>
      </x:c>
      <x:c r="C14" s="22" t="n">
        <x:f>'Saisie unique'!L15</x:f>
        <x:v>197</x:v>
      </x:c>
      <x:c r="D14" s="22" t="n">
        <x:f>'Saisie unique'!M15</x:f>
        <x:v>7</x:v>
      </x:c>
      <x:c r="E14" s="60" t="n">
        <x:f>'Saisie unique'!N15</x:f>
        <x:v>0.9499614084642946</x:v>
      </x:c>
      <x:c r="F14" s="60" t="n">
        <x:f>IFERROR(1-D14/C14,0)</x:f>
        <x:v>0.9644670050761421</x:v>
      </x:c>
      <x:c r="G14" s="22" t="str">
        <x:f>IF(E14&gt;='Paramètres'!$B$11,"Satisfaisant","À améliorer")</x:f>
        <x:v>Satisfaisant</x:v>
      </x:c>
    </x:row>
    <x:row r="15">
      <x:c r="A15" s="22" t="str">
        <x:v>Novembre</x:v>
      </x:c>
      <x:c r="B15" s="22" t="n">
        <x:f>'Saisie unique'!K16</x:f>
        <x:v>26</x:v>
      </x:c>
      <x:c r="C15" s="22" t="n">
        <x:f>'Saisie unique'!L16</x:f>
        <x:v>202</x:v>
      </x:c>
      <x:c r="D15" s="22" t="n">
        <x:f>'Saisie unique'!M16</x:f>
        <x:v>4</x:v>
      </x:c>
      <x:c r="E15" s="60" t="n">
        <x:f>'Saisie unique'!N16</x:f>
        <x:v>0.9114156119808589</x:v>
      </x:c>
      <x:c r="F15" s="60" t="n">
        <x:f>IFERROR(1-D15/C15,0)</x:f>
        <x:v>0.9801980198019802</x:v>
      </x:c>
      <x:c r="G15" s="22" t="str">
        <x:f>IF(E15&gt;='Paramètres'!$B$11,"Satisfaisant","À améliorer")</x:f>
        <x:v>Satisfaisant</x:v>
      </x:c>
    </x:row>
    <x:row r="16">
      <x:c r="A16" s="22" t="str">
        <x:v>Décembre</x:v>
      </x:c>
      <x:c r="B16" s="22" t="n">
        <x:f>'Saisie unique'!K17</x:f>
        <x:v>20</x:v>
      </x:c>
      <x:c r="C16" s="22" t="n">
        <x:f>'Saisie unique'!L17</x:f>
        <x:v>199</x:v>
      </x:c>
      <x:c r="D16" s="22" t="n">
        <x:f>'Saisie unique'!M17</x:f>
        <x:v>9</x:v>
      </x:c>
      <x:c r="E16" s="60" t="n">
        <x:f>'Saisie unique'!N17</x:f>
        <x:v>0.9253455488265792</x:v>
      </x:c>
      <x:c r="F16" s="60" t="n">
        <x:f>IFERROR(1-D16/C16,0)</x:f>
        <x:v>0.9547738693467337</x:v>
      </x:c>
      <x:c r="G16" s="22" t="str">
        <x:f>IF(E16&gt;='Paramètres'!$B$11,"Satisfaisant","À améliorer")</x:f>
        <x:v>Satisfaisant</x:v>
      </x:c>
    </x:row>
  </x:sheetData>
  <x:mergeCells>
    <x:mergeCell ref="A1:G2"/>
  </x:mergeCells>
  <x:conditionalFormatting sqref="E5:E16">
    <x:cfRule type="colorScale" priority="1">
      <x:colorScale>
        <x:cfvo type="min"/>
        <x:cfvo type="percentile" val="50"/>
        <x:cfvo type="max"/>
        <x:color rgb="FFFDECEC"/>
        <x:color rgb="FFFFF4E8"/>
        <x:color rgb="FFEAF8F0"/>
      </x:colorScale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4" customHeight="1">
      <x:c r="A1" s="73" t="str">
        <x:v>📦 STOCKS ET DISPONIBILITÉ</x:v>
      </x:c>
    </x:row>
    <x:row r="4" ht="28" customHeight="1">
      <x:c r="A4" s="14" t="str">
        <x:v>Mois</x:v>
      </x:c>
      <x:c r="B4" s="14" t="str">
        <x:v>Valeur stock</x:v>
      </x:c>
      <x:c r="C4" s="14" t="str">
        <x:v>Ruptures</x:v>
      </x:c>
      <x:c r="D4" s="14" t="str">
        <x:v>Rotation</x:v>
      </x:c>
      <x:c r="E4" s="14" t="str">
        <x:v>Disponibilité</x:v>
      </x:c>
      <x:c r="F4" s="14" t="str">
        <x:v>Objectif</x:v>
      </x:c>
      <x:c r="G4" s="14" t="str">
        <x:v>Écart</x:v>
      </x:c>
      <x:c r="H4" s="14" t="str">
        <x:v>Statut</x:v>
      </x:c>
    </x:row>
    <x:row r="5">
      <x:c r="A5" s="22" t="str">
        <x:v>Janvier</x:v>
      </x:c>
      <x:c r="B5" s="58" t="n">
        <x:f>'Saisie unique'!O6</x:f>
        <x:v>93870</x:v>
      </x:c>
      <x:c r="C5" s="22" t="n">
        <x:f>'Saisie unique'!P6</x:f>
        <x:v>2</x:v>
      </x:c>
      <x:c r="D5" s="78" t="n">
        <x:f>'Saisie unique'!Q6</x:f>
        <x:v>5.535280532367503</x:v>
      </x:c>
      <x:c r="E5" s="60" t="n">
        <x:f>'Saisie unique'!R6</x:f>
        <x:v>0.9125426143585427</x:v>
      </x:c>
      <x:c r="F5" s="60" t="n">
        <x:f>'Paramètres'!$B$13</x:f>
        <x:v>0.95</x:v>
      </x:c>
      <x:c r="G5" s="60" t="n">
        <x:f>E5-F5</x:f>
        <x:v>-0.037457385641457286</x:v>
      </x:c>
      <x:c r="H5" s="22" t="str">
        <x:f>IF(E5&gt;=F5,"Maîtrisé",IF(E5&gt;=F5-0.03,"Vigilance","Critique"))</x:f>
        <x:v>Critique</x:v>
      </x:c>
    </x:row>
    <x:row r="6">
      <x:c r="A6" s="22" t="str">
        <x:v>Février</x:v>
      </x:c>
      <x:c r="B6" s="58" t="n">
        <x:f>'Saisie unique'!O7</x:f>
        <x:v>81231</x:v>
      </x:c>
      <x:c r="C6" s="22" t="n">
        <x:f>'Saisie unique'!P7</x:f>
        <x:v>7</x:v>
      </x:c>
      <x:c r="D6" s="78" t="n">
        <x:f>'Saisie unique'!Q7</x:f>
        <x:v>4.884651342946779</x:v>
      </x:c>
      <x:c r="E6" s="60" t="n">
        <x:f>'Saisie unique'!R7</x:f>
        <x:v>0.9224383599849425</x:v>
      </x:c>
      <x:c r="F6" s="60" t="n">
        <x:f>'Paramètres'!$B$13</x:f>
        <x:v>0.95</x:v>
      </x:c>
      <x:c r="G6" s="60" t="n">
        <x:f>E6-F6</x:f>
        <x:v>-0.027561640015057454</x:v>
      </x:c>
      <x:c r="H6" s="22" t="str">
        <x:f>IF(E6&gt;=F6,"Maîtrisé",IF(E6&gt;=F6-0.03,"Vigilance","Critique"))</x:f>
        <x:v>Vigilance</x:v>
      </x:c>
    </x:row>
    <x:row r="7">
      <x:c r="A7" s="22" t="str">
        <x:v>Mars</x:v>
      </x:c>
      <x:c r="B7" s="58" t="n">
        <x:f>'Saisie unique'!O8</x:f>
        <x:v>87850</x:v>
      </x:c>
      <x:c r="C7" s="22" t="n">
        <x:f>'Saisie unique'!P8</x:f>
        <x:v>4</x:v>
      </x:c>
      <x:c r="D7" s="78" t="n">
        <x:f>'Saisie unique'!Q8</x:f>
        <x:v>5.831886774158801</x:v>
      </x:c>
      <x:c r="E7" s="60" t="n">
        <x:f>'Saisie unique'!R8</x:f>
        <x:v>0.913665950692453</x:v>
      </x:c>
      <x:c r="F7" s="60" t="n">
        <x:f>'Paramètres'!$B$13</x:f>
        <x:v>0.95</x:v>
      </x:c>
      <x:c r="G7" s="60" t="n">
        <x:f>E7-F7</x:f>
        <x:v>-0.03633404930754691</x:v>
      </x:c>
      <x:c r="H7" s="22" t="str">
        <x:f>IF(E7&gt;=F7,"Maîtrisé",IF(E7&gt;=F7-0.03,"Vigilance","Critique"))</x:f>
        <x:v>Critique</x:v>
      </x:c>
    </x:row>
    <x:row r="8">
      <x:c r="A8" s="22" t="str">
        <x:v>Avril</x:v>
      </x:c>
      <x:c r="B8" s="58" t="n">
        <x:f>'Saisie unique'!O9</x:f>
        <x:v>78339</x:v>
      </x:c>
      <x:c r="C8" s="22" t="n">
        <x:f>'Saisie unique'!P9</x:f>
        <x:v>3</x:v>
      </x:c>
      <x:c r="D8" s="78" t="n">
        <x:f>'Saisie unique'!Q9</x:f>
        <x:v>5.388763680277241</x:v>
      </x:c>
      <x:c r="E8" s="60" t="n">
        <x:f>'Saisie unique'!R9</x:f>
        <x:v>0.9295848740121141</x:v>
      </x:c>
      <x:c r="F8" s="60" t="n">
        <x:f>'Paramètres'!$B$13</x:f>
        <x:v>0.95</x:v>
      </x:c>
      <x:c r="G8" s="60" t="n">
        <x:f>E8-F8</x:f>
        <x:v>-0.020415125987885863</x:v>
      </x:c>
      <x:c r="H8" s="22" t="str">
        <x:f>IF(E8&gt;=F8,"Maîtrisé",IF(E8&gt;=F8-0.03,"Vigilance","Critique"))</x:f>
        <x:v>Vigilance</x:v>
      </x:c>
    </x:row>
    <x:row r="9">
      <x:c r="A9" s="22" t="str">
        <x:v>Mai</x:v>
      </x:c>
      <x:c r="B9" s="58" t="n">
        <x:f>'Saisie unique'!O10</x:f>
        <x:v>82913</x:v>
      </x:c>
      <x:c r="C9" s="22" t="n">
        <x:f>'Saisie unique'!P10</x:f>
        <x:v>6</x:v>
      </x:c>
      <x:c r="D9" s="78" t="n">
        <x:f>'Saisie unique'!Q10</x:f>
        <x:v>4.552829014540766</x:v>
      </x:c>
      <x:c r="E9" s="60" t="n">
        <x:f>'Saisie unique'!R10</x:f>
        <x:v>0.9499385007593822</x:v>
      </x:c>
      <x:c r="F9" s="60" t="n">
        <x:f>'Paramètres'!$B$13</x:f>
        <x:v>0.95</x:v>
      </x:c>
      <x:c r="G9" s="60" t="n">
        <x:f>E9-F9</x:f>
        <x:v>-0.00006149924061771284</x:v>
      </x:c>
      <x:c r="H9" s="22" t="str">
        <x:f>IF(E9&gt;=F9,"Maîtrisé",IF(E9&gt;=F9-0.03,"Vigilance","Critique"))</x:f>
        <x:v>Vigilance</x:v>
      </x:c>
    </x:row>
    <x:row r="10">
      <x:c r="A10" s="22" t="str">
        <x:v>Juin</x:v>
      </x:c>
      <x:c r="B10" s="58" t="n">
        <x:f>'Saisie unique'!O11</x:f>
        <x:v>80532</x:v>
      </x:c>
      <x:c r="C10" s="22" t="n">
        <x:f>'Saisie unique'!P11</x:f>
        <x:v>8</x:v>
      </x:c>
      <x:c r="D10" s="78" t="n">
        <x:f>'Saisie unique'!Q11</x:f>
        <x:v>4.236364471651864</x:v>
      </x:c>
      <x:c r="E10" s="60" t="n">
        <x:f>'Saisie unique'!R11</x:f>
        <x:v>0.9137693100339788</x:v>
      </x:c>
      <x:c r="F10" s="60" t="n">
        <x:f>'Paramètres'!$B$13</x:f>
        <x:v>0.95</x:v>
      </x:c>
      <x:c r="G10" s="60" t="n">
        <x:f>E10-F10</x:f>
        <x:v>-0.03623068996602119</x:v>
      </x:c>
      <x:c r="H10" s="22" t="str">
        <x:f>IF(E10&gt;=F10,"Maîtrisé",IF(E10&gt;=F10-0.03,"Vigilance","Critique"))</x:f>
        <x:v>Critique</x:v>
      </x:c>
    </x:row>
    <x:row r="11">
      <x:c r="A11" s="22" t="str">
        <x:v>Juillet</x:v>
      </x:c>
      <x:c r="B11" s="58" t="n">
        <x:f>'Saisie unique'!O12</x:f>
        <x:v>93595</x:v>
      </x:c>
      <x:c r="C11" s="22" t="n">
        <x:f>'Saisie unique'!P12</x:f>
        <x:v>5</x:v>
      </x:c>
      <x:c r="D11" s="78" t="n">
        <x:f>'Saisie unique'!Q12</x:f>
        <x:v>5.99835670490936</x:v>
      </x:c>
      <x:c r="E11" s="60" t="n">
        <x:f>'Saisie unique'!R12</x:f>
        <x:v>0.9372140378424837</x:v>
      </x:c>
      <x:c r="F11" s="60" t="n">
        <x:f>'Paramètres'!$B$13</x:f>
        <x:v>0.95</x:v>
      </x:c>
      <x:c r="G11" s="60" t="n">
        <x:f>E11-F11</x:f>
        <x:v>-0.012785962157516262</x:v>
      </x:c>
      <x:c r="H11" s="22" t="str">
        <x:f>IF(E11&gt;=F11,"Maîtrisé",IF(E11&gt;=F11-0.03,"Vigilance","Critique"))</x:f>
        <x:v>Vigilance</x:v>
      </x:c>
    </x:row>
    <x:row r="12">
      <x:c r="A12" s="22" t="str">
        <x:v>Août</x:v>
      </x:c>
      <x:c r="B12" s="58" t="n">
        <x:f>'Saisie unique'!O13</x:f>
        <x:v>82517</x:v>
      </x:c>
      <x:c r="C12" s="22" t="n">
        <x:f>'Saisie unique'!P13</x:f>
        <x:v>3</x:v>
      </x:c>
      <x:c r="D12" s="78" t="n">
        <x:f>'Saisie unique'!Q13</x:f>
        <x:v>4.972176016736984</x:v>
      </x:c>
      <x:c r="E12" s="60" t="n">
        <x:f>'Saisie unique'!R13</x:f>
        <x:v>0.9229239228602523</x:v>
      </x:c>
      <x:c r="F12" s="60" t="n">
        <x:f>'Paramètres'!$B$13</x:f>
        <x:v>0.95</x:v>
      </x:c>
      <x:c r="G12" s="60" t="n">
        <x:f>E12-F12</x:f>
        <x:v>-0.02707607713974769</x:v>
      </x:c>
      <x:c r="H12" s="22" t="str">
        <x:f>IF(E12&gt;=F12,"Maîtrisé",IF(E12&gt;=F12-0.03,"Vigilance","Critique"))</x:f>
        <x:v>Vigilance</x:v>
      </x:c>
    </x:row>
    <x:row r="13">
      <x:c r="A13" s="22" t="str">
        <x:v>Septembre</x:v>
      </x:c>
      <x:c r="B13" s="58" t="n">
        <x:f>'Saisie unique'!O14</x:f>
        <x:v>78267</x:v>
      </x:c>
      <x:c r="C13" s="22" t="n">
        <x:f>'Saisie unique'!P14</x:f>
        <x:v>3</x:v>
      </x:c>
      <x:c r="D13" s="78" t="n">
        <x:f>'Saisie unique'!Q14</x:f>
        <x:v>4.333817807699384</x:v>
      </x:c>
      <x:c r="E13" s="60" t="n">
        <x:f>'Saisie unique'!R14</x:f>
        <x:v>0.9480225902478985</x:v>
      </x:c>
      <x:c r="F13" s="60" t="n">
        <x:f>'Paramètres'!$B$13</x:f>
        <x:v>0.95</x:v>
      </x:c>
      <x:c r="G13" s="60" t="n">
        <x:f>E13-F13</x:f>
        <x:v>-0.0019774097521014777</x:v>
      </x:c>
      <x:c r="H13" s="22" t="str">
        <x:f>IF(E13&gt;=F13,"Maîtrisé",IF(E13&gt;=F13-0.03,"Vigilance","Critique"))</x:f>
        <x:v>Vigilance</x:v>
      </x:c>
    </x:row>
    <x:row r="14">
      <x:c r="A14" s="22" t="str">
        <x:v>Octobre</x:v>
      </x:c>
      <x:c r="B14" s="58" t="n">
        <x:f>'Saisie unique'!O15</x:f>
        <x:v>90794</x:v>
      </x:c>
      <x:c r="C14" s="22" t="n">
        <x:f>'Saisie unique'!P15</x:f>
        <x:v>2</x:v>
      </x:c>
      <x:c r="D14" s="78" t="n">
        <x:f>'Saisie unique'!Q15</x:f>
        <x:v>4.644554595531621</x:v>
      </x:c>
      <x:c r="E14" s="60" t="n">
        <x:f>'Saisie unique'!R15</x:f>
        <x:v>0.9151220717061076</x:v>
      </x:c>
      <x:c r="F14" s="60" t="n">
        <x:f>'Paramètres'!$B$13</x:f>
        <x:v>0.95</x:v>
      </x:c>
      <x:c r="G14" s="60" t="n">
        <x:f>E14-F14</x:f>
        <x:v>-0.03487792829389236</x:v>
      </x:c>
      <x:c r="H14" s="22" t="str">
        <x:f>IF(E14&gt;=F14,"Maîtrisé",IF(E14&gt;=F14-0.03,"Vigilance","Critique"))</x:f>
        <x:v>Critique</x:v>
      </x:c>
    </x:row>
    <x:row r="15">
      <x:c r="A15" s="22" t="str">
        <x:v>Novembre</x:v>
      </x:c>
      <x:c r="B15" s="58" t="n">
        <x:f>'Saisie unique'!O16</x:f>
        <x:v>85125</x:v>
      </x:c>
      <x:c r="C15" s="22" t="n">
        <x:f>'Saisie unique'!P16</x:f>
        <x:v>8</x:v>
      </x:c>
      <x:c r="D15" s="78" t="n">
        <x:f>'Saisie unique'!Q16</x:f>
        <x:v>4.5570156991631405</x:v>
      </x:c>
      <x:c r="E15" s="60" t="n">
        <x:f>'Saisie unique'!R16</x:f>
        <x:v>0.920584947898002</x:v>
      </x:c>
      <x:c r="F15" s="60" t="n">
        <x:f>'Paramètres'!$B$13</x:f>
        <x:v>0.95</x:v>
      </x:c>
      <x:c r="G15" s="60" t="n">
        <x:f>E15-F15</x:f>
        <x:v>-0.029415052101997907</x:v>
      </x:c>
      <x:c r="H15" s="22" t="str">
        <x:f>IF(E15&gt;=F15,"Maîtrisé",IF(E15&gt;=F15-0.03,"Vigilance","Critique"))</x:f>
        <x:v>Vigilance</x:v>
      </x:c>
    </x:row>
    <x:row r="16">
      <x:c r="A16" s="22" t="str">
        <x:v>Décembre</x:v>
      </x:c>
      <x:c r="B16" s="58" t="n">
        <x:f>'Saisie unique'!O17</x:f>
        <x:v>79224</x:v>
      </x:c>
      <x:c r="C16" s="22" t="n">
        <x:f>'Saisie unique'!P17</x:f>
        <x:v>1</x:v>
      </x:c>
      <x:c r="D16" s="78" t="n">
        <x:f>'Saisie unique'!Q17</x:f>
        <x:v>5.046815333465899</x:v>
      </x:c>
      <x:c r="E16" s="60" t="n">
        <x:f>'Saisie unique'!R17</x:f>
        <x:v>0.9371442084315971</x:v>
      </x:c>
      <x:c r="F16" s="60" t="n">
        <x:f>'Paramètres'!$B$13</x:f>
        <x:v>0.95</x:v>
      </x:c>
      <x:c r="G16" s="60" t="n">
        <x:f>E16-F16</x:f>
        <x:v>-0.012855791568402886</x:v>
      </x:c>
      <x:c r="H16" s="22" t="str">
        <x:f>IF(E16&gt;=F16,"Maîtrisé",IF(E16&gt;=F16-0.03,"Vigilance","Critique"))</x:f>
        <x:v>Vigilance</x:v>
      </x:c>
    </x:row>
  </x:sheetData>
  <x:mergeCells>
    <x:mergeCell ref="A1:H2"/>
  </x:mergeCells>
  <x:conditionalFormatting sqref="E5:E16">
    <x:cfRule type="dataBar" priority="1">
      <x:dataBar>
        <x:cfvo type="min"/>
        <x:cfvo type="max"/>
        <x:color rgb="FF27AE60"/>
      </x:dataBar>
      <x:extLst>
        <x:ext xmlns:x14="http://schemas.microsoft.com/office/spreadsheetml/2009/9/main" uri="{B025F937-C7B1-47D3-B67F-A62EFF666E3E}">
          <x14:id>{9C7CE443-3AE2-0E0F-53D7-9E285B84FA1F}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9C7CE443-3AE2-0E0F-53D7-9E285B84FA1F}">
            <x14:dataBar gradient="1">
              <x14:cfvo type="min"/>
              <x14:cfvo type="max"/>
              <x14:fillColor rgb="FF27AE60"/>
            </x14:dataBar>
          </x14:cfRule>
          <xm:sqref>E5:E16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4" customHeight="1">
      <x:c r="A1" s="83" t="str">
        <x:v>👥 RESSOURCES HUMAINES</x:v>
      </x:c>
    </x:row>
    <x:row r="4" ht="28" customHeight="1">
      <x:c r="A4" s="14" t="str">
        <x:v>Mois</x:v>
      </x:c>
      <x:c r="B4" s="14" t="str">
        <x:v>Effectif</x:v>
      </x:c>
      <x:c r="C4" s="14" t="str">
        <x:v>Absentéisme</x:v>
      </x:c>
      <x:c r="D4" s="14" t="str">
        <x:v>Heures productives</x:v>
      </x:c>
      <x:c r="E4" s="14" t="str">
        <x:v>Heures totales</x:v>
      </x:c>
      <x:c r="F4" s="14" t="str">
        <x:v>Productivité</x:v>
      </x:c>
      <x:c r="G4" s="14" t="str">
        <x:v>Coût salarial</x:v>
      </x:c>
      <x:c r="H4" s="14" t="str">
        <x:v>Statut</x:v>
      </x:c>
    </x:row>
    <x:row r="5">
      <x:c r="A5" s="22" t="str">
        <x:v>Janvier</x:v>
      </x:c>
      <x:c r="B5" s="22" t="n">
        <x:f>'Saisie unique'!S6</x:f>
        <x:v>23</x:v>
      </x:c>
      <x:c r="C5" s="60" t="n">
        <x:f>'Saisie unique'!T6</x:f>
        <x:v>0.029652329118126118</x:v>
      </x:c>
      <x:c r="D5" s="22" t="n">
        <x:f>'Saisie unique'!U6</x:f>
        <x:v>3378</x:v>
      </x:c>
      <x:c r="E5" s="22" t="n">
        <x:f>'Saisie unique'!V6</x:f>
        <x:v>3793</x:v>
      </x:c>
      <x:c r="F5" s="78" t="n">
        <x:f>IFERROR(D5/E5*100,0)</x:f>
        <x:v>89.05879251252307</x:v>
      </x:c>
      <x:c r="G5" s="58" t="n">
        <x:f>'Saisie unique'!G6</x:f>
        <x:v>20503</x:v>
      </x:c>
      <x:c r="H5" s="22" t="str">
        <x:f>IF(AND(C5&lt;='Paramètres'!$B$14,F5&gt;='Paramètres'!$B$12),"Maîtrisé","À surveiller")</x:f>
        <x:v>Maîtrisé</x:v>
      </x:c>
    </x:row>
    <x:row r="6">
      <x:c r="A6" s="22" t="str">
        <x:v>Février</x:v>
      </x:c>
      <x:c r="B6" s="22" t="n">
        <x:f>'Saisie unique'!S7</x:f>
        <x:v>25</x:v>
      </x:c>
      <x:c r="C6" s="60" t="n">
        <x:f>'Saisie unique'!T7</x:f>
        <x:v>0.025577359678194703</x:v>
      </x:c>
      <x:c r="D6" s="22" t="n">
        <x:f>'Saisie unique'!U7</x:f>
        <x:v>3314</x:v>
      </x:c>
      <x:c r="E6" s="22" t="n">
        <x:f>'Saisie unique'!V7</x:f>
        <x:v>3829</x:v>
      </x:c>
      <x:c r="F6" s="78" t="n">
        <x:f>IFERROR(D6/E6*100,0)</x:f>
        <x:v>86.55001305823976</x:v>
      </x:c>
      <x:c r="G6" s="58" t="n">
        <x:f>'Saisie unique'!G7</x:f>
        <x:v>21218</x:v>
      </x:c>
      <x:c r="H6" s="22" t="str">
        <x:f>IF(AND(C6&lt;='Paramètres'!$B$14,F6&gt;='Paramètres'!$B$12),"Maîtrisé","À surveiller")</x:f>
        <x:v>Maîtrisé</x:v>
      </x:c>
    </x:row>
    <x:row r="7">
      <x:c r="A7" s="22" t="str">
        <x:v>Mars</x:v>
      </x:c>
      <x:c r="B7" s="22" t="n">
        <x:f>'Saisie unique'!S8</x:f>
        <x:v>24</x:v>
      </x:c>
      <x:c r="C7" s="60" t="n">
        <x:f>'Saisie unique'!T8</x:f>
        <x:v>0.04905739192760422</x:v>
      </x:c>
      <x:c r="D7" s="22" t="n">
        <x:f>'Saisie unique'!U8</x:f>
        <x:v>3160</x:v>
      </x:c>
      <x:c r="E7" s="22" t="n">
        <x:f>'Saisie unique'!V8</x:f>
        <x:v>3899</x:v>
      </x:c>
      <x:c r="F7" s="78" t="n">
        <x:f>IFERROR(D7/E7*100,0)</x:f>
        <x:v>81.04642215952809</x:v>
      </x:c>
      <x:c r="G7" s="58" t="n">
        <x:f>'Saisie unique'!G8</x:f>
        <x:v>22488</x:v>
      </x:c>
      <x:c r="H7" s="22" t="str">
        <x:f>IF(AND(C7&lt;='Paramètres'!$B$14,F7&gt;='Paramètres'!$B$12),"Maîtrisé","À surveiller")</x:f>
        <x:v>À surveiller</x:v>
      </x:c>
    </x:row>
    <x:row r="8">
      <x:c r="A8" s="22" t="str">
        <x:v>Avril</x:v>
      </x:c>
      <x:c r="B8" s="22" t="n">
        <x:f>'Saisie unique'!S9</x:f>
        <x:v>26</x:v>
      </x:c>
      <x:c r="C8" s="60" t="n">
        <x:f>'Saisie unique'!T9</x:f>
        <x:v>0.03528094046151767</x:v>
      </x:c>
      <x:c r="D8" s="22" t="n">
        <x:f>'Saisie unique'!U9</x:f>
        <x:v>3447</x:v>
      </x:c>
      <x:c r="E8" s="22" t="n">
        <x:f>'Saisie unique'!V9</x:f>
        <x:v>4065</x:v>
      </x:c>
      <x:c r="F8" s="78" t="n">
        <x:f>IFERROR(D8/E8*100,0)</x:f>
        <x:v>84.7970479704797</x:v>
      </x:c>
      <x:c r="G8" s="58" t="n">
        <x:f>'Saisie unique'!G9</x:f>
        <x:v>20166</x:v>
      </x:c>
      <x:c r="H8" s="22" t="str">
        <x:f>IF(AND(C8&lt;='Paramètres'!$B$14,F8&gt;='Paramètres'!$B$12),"Maîtrisé","À surveiller")</x:f>
        <x:v>À surveiller</x:v>
      </x:c>
    </x:row>
    <x:row r="9">
      <x:c r="A9" s="22" t="str">
        <x:v>Mai</x:v>
      </x:c>
      <x:c r="B9" s="22" t="n">
        <x:f>'Saisie unique'!S10</x:f>
        <x:v>26</x:v>
      </x:c>
      <x:c r="C9" s="60" t="n">
        <x:f>'Saisie unique'!T10</x:f>
        <x:v>0.027000505665472192</x:v>
      </x:c>
      <x:c r="D9" s="22" t="n">
        <x:f>'Saisie unique'!U10</x:f>
        <x:v>3191</x:v>
      </x:c>
      <x:c r="E9" s="22" t="n">
        <x:f>'Saisie unique'!V10</x:f>
        <x:v>3906</x:v>
      </x:c>
      <x:c r="F9" s="78" t="n">
        <x:f>IFERROR(D9/E9*100,0)</x:f>
        <x:v>81.69482846902201</x:v>
      </x:c>
      <x:c r="G9" s="58" t="n">
        <x:f>'Saisie unique'!G10</x:f>
        <x:v>20438</x:v>
      </x:c>
      <x:c r="H9" s="22" t="str">
        <x:f>IF(AND(C9&lt;='Paramètres'!$B$14,F9&gt;='Paramètres'!$B$12),"Maîtrisé","À surveiller")</x:f>
        <x:v>À surveiller</x:v>
      </x:c>
    </x:row>
    <x:row r="10">
      <x:c r="A10" s="22" t="str">
        <x:v>Juin</x:v>
      </x:c>
      <x:c r="B10" s="22" t="n">
        <x:f>'Saisie unique'!S11</x:f>
        <x:v>23</x:v>
      </x:c>
      <x:c r="C10" s="60" t="n">
        <x:f>'Saisie unique'!T11</x:f>
        <x:v>0.027349446177189138</x:v>
      </x:c>
      <x:c r="D10" s="22" t="n">
        <x:f>'Saisie unique'!U11</x:f>
        <x:v>3201</x:v>
      </x:c>
      <x:c r="E10" s="22" t="n">
        <x:f>'Saisie unique'!V11</x:f>
        <x:v>3996</x:v>
      </x:c>
      <x:c r="F10" s="78" t="n">
        <x:f>IFERROR(D10/E10*100,0)</x:f>
        <x:v>80.1051051051051</x:v>
      </x:c>
      <x:c r="G10" s="58" t="n">
        <x:f>'Saisie unique'!G11</x:f>
        <x:v>21254</x:v>
      </x:c>
      <x:c r="H10" s="22" t="str">
        <x:f>IF(AND(C10&lt;='Paramètres'!$B$14,F10&gt;='Paramètres'!$B$12),"Maîtrisé","À surveiller")</x:f>
        <x:v>À surveiller</x:v>
      </x:c>
    </x:row>
    <x:row r="11">
      <x:c r="A11" s="22" t="str">
        <x:v>Juillet</x:v>
      </x:c>
      <x:c r="B11" s="22" t="n">
        <x:f>'Saisie unique'!S12</x:f>
        <x:v>25</x:v>
      </x:c>
      <x:c r="C11" s="60" t="n">
        <x:f>'Saisie unique'!T12</x:f>
        <x:v>0.03721678377341867</x:v>
      </x:c>
      <x:c r="D11" s="22" t="n">
        <x:f>'Saisie unique'!U12</x:f>
        <x:v>3352</x:v>
      </x:c>
      <x:c r="E11" s="22" t="n">
        <x:f>'Saisie unique'!V12</x:f>
        <x:v>3781</x:v>
      </x:c>
      <x:c r="F11" s="78" t="n">
        <x:f>IFERROR(D11/E11*100,0)</x:f>
        <x:v>88.65379529225072</x:v>
      </x:c>
      <x:c r="G11" s="58" t="n">
        <x:f>'Saisie unique'!G12</x:f>
        <x:v>21667</x:v>
      </x:c>
      <x:c r="H11" s="22" t="str">
        <x:f>IF(AND(C11&lt;='Paramètres'!$B$14,F11&gt;='Paramètres'!$B$12),"Maîtrisé","À surveiller")</x:f>
        <x:v>À surveiller</x:v>
      </x:c>
    </x:row>
    <x:row r="12">
      <x:c r="A12" s="22" t="str">
        <x:v>Août</x:v>
      </x:c>
      <x:c r="B12" s="22" t="n">
        <x:f>'Saisie unique'!S13</x:f>
        <x:v>27</x:v>
      </x:c>
      <x:c r="C12" s="60" t="n">
        <x:f>'Saisie unique'!T13</x:f>
        <x:v>0.05414727230384958</x:v>
      </x:c>
      <x:c r="D12" s="22" t="n">
        <x:f>'Saisie unique'!U13</x:f>
        <x:v>3426</x:v>
      </x:c>
      <x:c r="E12" s="22" t="n">
        <x:f>'Saisie unique'!V13</x:f>
        <x:v>3945</x:v>
      </x:c>
      <x:c r="F12" s="78" t="n">
        <x:f>IFERROR(D12/E12*100,0)</x:f>
        <x:v>86.84410646387832</x:v>
      </x:c>
      <x:c r="G12" s="58" t="n">
        <x:f>'Saisie unique'!G13</x:f>
        <x:v>21579</x:v>
      </x:c>
      <x:c r="H12" s="22" t="str">
        <x:f>IF(AND(C12&lt;='Paramètres'!$B$14,F12&gt;='Paramètres'!$B$12),"Maîtrisé","À surveiller")</x:f>
        <x:v>À surveiller</x:v>
      </x:c>
    </x:row>
    <x:row r="13">
      <x:c r="A13" s="22" t="str">
        <x:v>Septembre</x:v>
      </x:c>
      <x:c r="B13" s="22" t="n">
        <x:f>'Saisie unique'!S14</x:f>
        <x:v>27</x:v>
      </x:c>
      <x:c r="C13" s="60" t="n">
        <x:f>'Saisie unique'!T14</x:f>
        <x:v>0.027779443564094466</x:v>
      </x:c>
      <x:c r="D13" s="22" t="n">
        <x:f>'Saisie unique'!U14</x:f>
        <x:v>3390</x:v>
      </x:c>
      <x:c r="E13" s="22" t="n">
        <x:f>'Saisie unique'!V14</x:f>
        <x:v>3996</x:v>
      </x:c>
      <x:c r="F13" s="78" t="n">
        <x:f>IFERROR(D13/E13*100,0)</x:f>
        <x:v>84.83483483483484</x:v>
      </x:c>
      <x:c r="G13" s="58" t="n">
        <x:f>'Saisie unique'!G14</x:f>
        <x:v>20480</x:v>
      </x:c>
      <x:c r="H13" s="22" t="str">
        <x:f>IF(AND(C13&lt;='Paramètres'!$B$14,F13&gt;='Paramètres'!$B$12),"Maîtrisé","À surveiller")</x:f>
        <x:v>À surveiller</x:v>
      </x:c>
    </x:row>
    <x:row r="14">
      <x:c r="A14" s="22" t="str">
        <x:v>Octobre</x:v>
      </x:c>
      <x:c r="B14" s="22" t="n">
        <x:f>'Saisie unique'!S15</x:f>
        <x:v>23</x:v>
      </x:c>
      <x:c r="C14" s="60" t="n">
        <x:f>'Saisie unique'!T15</x:f>
        <x:v>0.04259080514600316</x:v>
      </x:c>
      <x:c r="D14" s="22" t="n">
        <x:f>'Saisie unique'!U15</x:f>
        <x:v>3237</x:v>
      </x:c>
      <x:c r="E14" s="22" t="n">
        <x:f>'Saisie unique'!V15</x:f>
        <x:v>3892</x:v>
      </x:c>
      <x:c r="F14" s="78" t="n">
        <x:f>IFERROR(D14/E14*100,0)</x:f>
        <x:v>83.17060637204521</x:v>
      </x:c>
      <x:c r="G14" s="58" t="n">
        <x:f>'Saisie unique'!G15</x:f>
        <x:v>22420</x:v>
      </x:c>
      <x:c r="H14" s="22" t="str">
        <x:f>IF(AND(C14&lt;='Paramètres'!$B$14,F14&gt;='Paramètres'!$B$12),"Maîtrisé","À surveiller")</x:f>
        <x:v>À surveiller</x:v>
      </x:c>
    </x:row>
    <x:row r="15">
      <x:c r="A15" s="22" t="str">
        <x:v>Novembre</x:v>
      </x:c>
      <x:c r="B15" s="22" t="n">
        <x:f>'Saisie unique'!S16</x:f>
        <x:v>27</x:v>
      </x:c>
      <x:c r="C15" s="60" t="n">
        <x:f>'Saisie unique'!T16</x:f>
        <x:v>0.0421674077402315</x:v>
      </x:c>
      <x:c r="D15" s="22" t="n">
        <x:f>'Saisie unique'!U16</x:f>
        <x:v>3244</x:v>
      </x:c>
      <x:c r="E15" s="22" t="n">
        <x:f>'Saisie unique'!V16</x:f>
        <x:v>4022</x:v>
      </x:c>
      <x:c r="F15" s="78" t="n">
        <x:f>IFERROR(D15/E15*100,0)</x:f>
        <x:v>80.65638985579314</x:v>
      </x:c>
      <x:c r="G15" s="58" t="n">
        <x:f>'Saisie unique'!G16</x:f>
        <x:v>19776</x:v>
      </x:c>
      <x:c r="H15" s="22" t="str">
        <x:f>IF(AND(C15&lt;='Paramètres'!$B$14,F15&gt;='Paramètres'!$B$12),"Maîtrisé","À surveiller")</x:f>
        <x:v>À surveiller</x:v>
      </x:c>
    </x:row>
    <x:row r="16">
      <x:c r="A16" s="22" t="str">
        <x:v>Décembre</x:v>
      </x:c>
      <x:c r="B16" s="22" t="n">
        <x:f>'Saisie unique'!S17</x:f>
        <x:v>23</x:v>
      </x:c>
      <x:c r="C16" s="60" t="n">
        <x:f>'Saisie unique'!T17</x:f>
        <x:v>0.030702971687209996</x:v>
      </x:c>
      <x:c r="D16" s="22" t="n">
        <x:f>'Saisie unique'!U17</x:f>
        <x:v>3217</x:v>
      </x:c>
      <x:c r="E16" s="22" t="n">
        <x:f>'Saisie unique'!V17</x:f>
        <x:v>4054</x:v>
      </x:c>
      <x:c r="F16" s="78" t="n">
        <x:f>IFERROR(D16/E16*100,0)</x:f>
        <x:v>79.35372471632955</x:v>
      </x:c>
      <x:c r="G16" s="58" t="n">
        <x:f>'Saisie unique'!G17</x:f>
        <x:v>20951</x:v>
      </x:c>
      <x:c r="H16" s="22" t="str">
        <x:f>IF(AND(C16&lt;='Paramètres'!$B$14,F16&gt;='Paramètres'!$B$12),"Maîtrisé","À surveiller")</x:f>
        <x:v>À surveiller</x:v>
      </x:c>
    </x:row>
  </x:sheetData>
  <x:mergeCells>
    <x:mergeCell ref="A1:H2"/>
  </x:mergeCells>
  <x:conditionalFormatting sqref="F5:F16">
    <x:cfRule type="colorScale" priority="1">
      <x:colorScale>
        <x:cfvo type="min"/>
        <x:cfvo type="percentile" val="50"/>
        <x:cfvo type="max"/>
        <x:color rgb="FFFDECEC"/>
        <x:color rgb="FFFFF4E8"/>
        <x:color rgb="FFEAF8F0"/>
      </x:colorScale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 ht="34" customHeight="1">
      <x:c r="A1" s="91" t="str">
        <x:v>🛒 ACHATS ET FOURNISSEURS</x:v>
      </x:c>
    </x:row>
    <x:row r="4" ht="28" customHeight="1">
      <x:c r="A4" s="14" t="str">
        <x:v>Mois</x:v>
      </x:c>
      <x:c r="B4" s="14" t="str">
        <x:v>Montant achats</x:v>
      </x:c>
      <x:c r="C4" s="14" t="str">
        <x:v>Retards fournisseurs</x:v>
      </x:c>
      <x:c r="D4" s="14" t="str">
        <x:v>Budget indicatif</x:v>
      </x:c>
      <x:c r="E4" s="14" t="str">
        <x:v>Écart budget</x:v>
      </x:c>
      <x:c r="F4" s="14" t="str">
        <x:v>Statut</x:v>
      </x:c>
    </x:row>
    <x:row r="5">
      <x:c r="A5" s="22" t="str">
        <x:v>Janvier</x:v>
      </x:c>
      <x:c r="B5" s="58" t="n">
        <x:f>'Saisie unique'!W6</x:f>
        <x:v>27097</x:v>
      </x:c>
      <x:c r="C5" s="58" t="n">
        <x:f>'Saisie unique'!X6</x:f>
        <x:v>1</x:v>
      </x:c>
      <x:c r="D5" s="58" t="n">
        <x:v>28000</x:v>
      </x:c>
      <x:c r="E5" s="58" t="n">
        <x:f>B5-D5</x:f>
        <x:v>-903</x:v>
      </x:c>
      <x:c r="F5" s="22" t="str">
        <x:f>IF(AND(E5&lt;=0,C5&lt;=2),"Maîtrisé",IF(E5&lt;=3000,"Vigilance","Critique"))</x:f>
        <x:v>Maîtrisé</x:v>
      </x:c>
    </x:row>
    <x:row r="6">
      <x:c r="A6" s="22" t="str">
        <x:v>Février</x:v>
      </x:c>
      <x:c r="B6" s="58" t="n">
        <x:f>'Saisie unique'!W7</x:f>
        <x:v>25440</x:v>
      </x:c>
      <x:c r="C6" s="58" t="n">
        <x:f>'Saisie unique'!X7</x:f>
        <x:v>6</x:v>
      </x:c>
      <x:c r="D6" s="58" t="n">
        <x:v>28000</x:v>
      </x:c>
      <x:c r="E6" s="58" t="n">
        <x:f>B6-D6</x:f>
        <x:v>-2560</x:v>
      </x:c>
      <x:c r="F6" s="22" t="str">
        <x:f>IF(AND(E6&lt;=0,C6&lt;=2),"Maîtrisé",IF(E6&lt;=3000,"Vigilance","Critique"))</x:f>
        <x:v>Vigilance</x:v>
      </x:c>
    </x:row>
    <x:row r="7">
      <x:c r="A7" s="22" t="str">
        <x:v>Mars</x:v>
      </x:c>
      <x:c r="B7" s="58" t="n">
        <x:f>'Saisie unique'!W8</x:f>
        <x:v>29598</x:v>
      </x:c>
      <x:c r="C7" s="58" t="n">
        <x:f>'Saisie unique'!X8</x:f>
        <x:v>0</x:v>
      </x:c>
      <x:c r="D7" s="58" t="n">
        <x:v>28000</x:v>
      </x:c>
      <x:c r="E7" s="58" t="n">
        <x:f>B7-D7</x:f>
        <x:v>1598</x:v>
      </x:c>
      <x:c r="F7" s="22" t="str">
        <x:f>IF(AND(E7&lt;=0,C7&lt;=2),"Maîtrisé",IF(E7&lt;=3000,"Vigilance","Critique"))</x:f>
        <x:v>Vigilance</x:v>
      </x:c>
    </x:row>
    <x:row r="8">
      <x:c r="A8" s="22" t="str">
        <x:v>Avril</x:v>
      </x:c>
      <x:c r="B8" s="58" t="n">
        <x:f>'Saisie unique'!W9</x:f>
        <x:v>24299</x:v>
      </x:c>
      <x:c r="C8" s="58" t="n">
        <x:f>'Saisie unique'!X9</x:f>
        <x:v>5</x:v>
      </x:c>
      <x:c r="D8" s="58" t="n">
        <x:v>28000</x:v>
      </x:c>
      <x:c r="E8" s="58" t="n">
        <x:f>B8-D8</x:f>
        <x:v>-3701</x:v>
      </x:c>
      <x:c r="F8" s="22" t="str">
        <x:f>IF(AND(E8&lt;=0,C8&lt;=2),"Maîtrisé",IF(E8&lt;=3000,"Vigilance","Critique"))</x:f>
        <x:v>Vigilance</x:v>
      </x:c>
    </x:row>
    <x:row r="9">
      <x:c r="A9" s="22" t="str">
        <x:v>Mai</x:v>
      </x:c>
      <x:c r="B9" s="58" t="n">
        <x:f>'Saisie unique'!W10</x:f>
        <x:v>28602</x:v>
      </x:c>
      <x:c r="C9" s="58" t="n">
        <x:f>'Saisie unique'!X10</x:f>
        <x:v>4</x:v>
      </x:c>
      <x:c r="D9" s="58" t="n">
        <x:v>28000</x:v>
      </x:c>
      <x:c r="E9" s="58" t="n">
        <x:f>B9-D9</x:f>
        <x:v>602</x:v>
      </x:c>
      <x:c r="F9" s="22" t="str">
        <x:f>IF(AND(E9&lt;=0,C9&lt;=2),"Maîtrisé",IF(E9&lt;=3000,"Vigilance","Critique"))</x:f>
        <x:v>Vigilance</x:v>
      </x:c>
    </x:row>
    <x:row r="10">
      <x:c r="A10" s="22" t="str">
        <x:v>Juin</x:v>
      </x:c>
      <x:c r="B10" s="58" t="n">
        <x:f>'Saisie unique'!W11</x:f>
        <x:v>27385</x:v>
      </x:c>
      <x:c r="C10" s="58" t="n">
        <x:f>'Saisie unique'!X11</x:f>
        <x:v>0</x:v>
      </x:c>
      <x:c r="D10" s="58" t="n">
        <x:v>28000</x:v>
      </x:c>
      <x:c r="E10" s="58" t="n">
        <x:f>B10-D10</x:f>
        <x:v>-615</x:v>
      </x:c>
      <x:c r="F10" s="22" t="str">
        <x:f>IF(AND(E10&lt;=0,C10&lt;=2),"Maîtrisé",IF(E10&lt;=3000,"Vigilance","Critique"))</x:f>
        <x:v>Maîtrisé</x:v>
      </x:c>
    </x:row>
    <x:row r="11">
      <x:c r="A11" s="22" t="str">
        <x:v>Juillet</x:v>
      </x:c>
      <x:c r="B11" s="58" t="n">
        <x:f>'Saisie unique'!W12</x:f>
        <x:v>28415</x:v>
      </x:c>
      <x:c r="C11" s="58" t="n">
        <x:f>'Saisie unique'!X12</x:f>
        <x:v>5</x:v>
      </x:c>
      <x:c r="D11" s="58" t="n">
        <x:v>28000</x:v>
      </x:c>
      <x:c r="E11" s="58" t="n">
        <x:f>B11-D11</x:f>
        <x:v>415</x:v>
      </x:c>
      <x:c r="F11" s="22" t="str">
        <x:f>IF(AND(E11&lt;=0,C11&lt;=2),"Maîtrisé",IF(E11&lt;=3000,"Vigilance","Critique"))</x:f>
        <x:v>Vigilance</x:v>
      </x:c>
    </x:row>
    <x:row r="12">
      <x:c r="A12" s="22" t="str">
        <x:v>Août</x:v>
      </x:c>
      <x:c r="B12" s="58" t="n">
        <x:f>'Saisie unique'!W13</x:f>
        <x:v>26502</x:v>
      </x:c>
      <x:c r="C12" s="58" t="n">
        <x:f>'Saisie unique'!X13</x:f>
        <x:v>0</x:v>
      </x:c>
      <x:c r="D12" s="58" t="n">
        <x:v>28000</x:v>
      </x:c>
      <x:c r="E12" s="58" t="n">
        <x:f>B12-D12</x:f>
        <x:v>-1498</x:v>
      </x:c>
      <x:c r="F12" s="22" t="str">
        <x:f>IF(AND(E12&lt;=0,C12&lt;=2),"Maîtrisé",IF(E12&lt;=3000,"Vigilance","Critique"))</x:f>
        <x:v>Maîtrisé</x:v>
      </x:c>
    </x:row>
    <x:row r="13">
      <x:c r="A13" s="22" t="str">
        <x:v>Septembre</x:v>
      </x:c>
      <x:c r="B13" s="58" t="n">
        <x:f>'Saisie unique'!W14</x:f>
        <x:v>24235</x:v>
      </x:c>
      <x:c r="C13" s="58" t="n">
        <x:f>'Saisie unique'!X14</x:f>
        <x:v>4</x:v>
      </x:c>
      <x:c r="D13" s="58" t="n">
        <x:v>28000</x:v>
      </x:c>
      <x:c r="E13" s="58" t="n">
        <x:f>B13-D13</x:f>
        <x:v>-3765</x:v>
      </x:c>
      <x:c r="F13" s="22" t="str">
        <x:f>IF(AND(E13&lt;=0,C13&lt;=2),"Maîtrisé",IF(E13&lt;=3000,"Vigilance","Critique"))</x:f>
        <x:v>Vigilance</x:v>
      </x:c>
    </x:row>
    <x:row r="14">
      <x:c r="A14" s="22" t="str">
        <x:v>Octobre</x:v>
      </x:c>
      <x:c r="B14" s="58" t="n">
        <x:f>'Saisie unique'!W15</x:f>
        <x:v>22558</x:v>
      </x:c>
      <x:c r="C14" s="58" t="n">
        <x:f>'Saisie unique'!X15</x:f>
        <x:v>0</x:v>
      </x:c>
      <x:c r="D14" s="58" t="n">
        <x:v>28000</x:v>
      </x:c>
      <x:c r="E14" s="58" t="n">
        <x:f>B14-D14</x:f>
        <x:v>-5442</x:v>
      </x:c>
      <x:c r="F14" s="22" t="str">
        <x:f>IF(AND(E14&lt;=0,C14&lt;=2),"Maîtrisé",IF(E14&lt;=3000,"Vigilance","Critique"))</x:f>
        <x:v>Maîtrisé</x:v>
      </x:c>
    </x:row>
    <x:row r="15">
      <x:c r="A15" s="22" t="str">
        <x:v>Novembre</x:v>
      </x:c>
      <x:c r="B15" s="58" t="n">
        <x:f>'Saisie unique'!W16</x:f>
        <x:v>29115</x:v>
      </x:c>
      <x:c r="C15" s="58" t="n">
        <x:f>'Saisie unique'!X16</x:f>
        <x:v>3</x:v>
      </x:c>
      <x:c r="D15" s="58" t="n">
        <x:v>28000</x:v>
      </x:c>
      <x:c r="E15" s="58" t="n">
        <x:f>B15-D15</x:f>
        <x:v>1115</x:v>
      </x:c>
      <x:c r="F15" s="22" t="str">
        <x:f>IF(AND(E15&lt;=0,C15&lt;=2),"Maîtrisé",IF(E15&lt;=3000,"Vigilance","Critique"))</x:f>
        <x:v>Vigilance</x:v>
      </x:c>
    </x:row>
    <x:row r="16">
      <x:c r="A16" s="22" t="str">
        <x:v>Décembre</x:v>
      </x:c>
      <x:c r="B16" s="58" t="n">
        <x:f>'Saisie unique'!W17</x:f>
        <x:v>26175</x:v>
      </x:c>
      <x:c r="C16" s="58" t="n">
        <x:f>'Saisie unique'!X17</x:f>
        <x:v>1</x:v>
      </x:c>
      <x:c r="D16" s="58" t="n">
        <x:v>28000</x:v>
      </x:c>
      <x:c r="E16" s="58" t="n">
        <x:f>B16-D16</x:f>
        <x:v>-1825</x:v>
      </x:c>
      <x:c r="F16" s="22" t="str">
        <x:f>IF(AND(E16&lt;=0,C16&lt;=2),"Maîtrisé",IF(E16&lt;=3000,"Vigilance","Critique"))</x:f>
        <x:v>Maîtrisé</x:v>
      </x:c>
    </x:row>
  </x:sheetData>
  <x:mergeCells>
    <x:mergeCell ref="A1:F2"/>
  </x:mergeCells>
  <x:conditionalFormatting sqref="E5:E16">
    <x:cfRule type="colorScale" priority="1">
      <x:colorScale>
        <x:cfvo type="min"/>
        <x:cfvo type="percentile" val="50"/>
        <x:cfvo type="max"/>
        <x:color rgb="FFEAF8F0"/>
        <x:color rgb="FFFFF4E8"/>
        <x:color rgb="FFFDECEC"/>
      </x:colorScale>
    </x:cfRule>
  </x:conditionalFormatting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</x:cols>
  <x:sheetData>
    <x:row r="1" ht="34" customHeight="1">
      <x:c r="A1" s="99" t="str">
        <x:v>🎯 OBJECTIFS STRATÉGIQUES</x:v>
      </x:c>
    </x:row>
    <x:row r="4" ht="28" customHeight="1">
      <x:c r="A4" s="14" t="str">
        <x:v>Axe</x:v>
      </x:c>
      <x:c r="B4" s="14" t="str">
        <x:v>Indicateur</x:v>
      </x:c>
      <x:c r="C4" s="14" t="str">
        <x:v>Objectif</x:v>
      </x:c>
      <x:c r="D4" s="14" t="str">
        <x:v>Réalisé</x:v>
      </x:c>
      <x:c r="E4" s="14" t="str">
        <x:v>Écart</x:v>
      </x:c>
      <x:c r="F4" s="14" t="str">
        <x:v>Avancement</x:v>
      </x:c>
      <x:c r="G4" s="14" t="str">
        <x:v>Statut</x:v>
      </x:c>
    </x:row>
    <x:row r="5">
      <x:c r="A5" s="22" t="str">
        <x:v>Finance</x:v>
      </x:c>
      <x:c r="B5" s="22" t="str">
        <x:v>Chiffre d'affaires</x:v>
      </x:c>
      <x:c r="C5" s="58" t="n">
        <x:f>'Paramètres'!B7</x:f>
        <x:v>900000</x:v>
      </x:c>
      <x:c r="D5" s="58" t="n">
        <x:f>SUM(Finance!B5:B16)</x:f>
        <x:v>918753</x:v>
      </x:c>
      <x:c r="E5" s="58" t="n">
        <x:f>D5-C5</x:f>
        <x:v>18753</x:v>
      </x:c>
      <x:c r="F5" s="60" t="n">
        <x:f>IFERROR(D5/C5,0)</x:f>
        <x:v>1.0208366666666666</x:v>
      </x:c>
      <x:c r="G5" s="22" t="str">
        <x:f>IF(F5&gt;=1,"Atteint",IF(F5&gt;=0.9,"Vigilance","Critique"))</x:f>
        <x:v>Atteint</x:v>
      </x:c>
    </x:row>
    <x:row r="6">
      <x:c r="A6" s="22" t="str">
        <x:v>Finance</x:v>
      </x:c>
      <x:c r="B6" s="22" t="str">
        <x:v>Marge brute</x:v>
      </x:c>
      <x:c r="C6" s="60" t="n">
        <x:f>'Paramètres'!B8</x:f>
        <x:v>0.4</x:v>
      </x:c>
      <x:c r="D6" s="60" t="n">
        <x:f>SUM(Finance!D5:D16)/SUM(Finance!B5:B16)</x:f>
        <x:v>0.4282218953821989</x:v>
      </x:c>
      <x:c r="E6" s="60" t="n">
        <x:f>D6-C6</x:f>
        <x:v>0.02822189538219888</x:v>
      </x:c>
      <x:c r="F6" s="60" t="n">
        <x:f>IFERROR(D6/C6,0)</x:f>
        <x:v>1.0705547384554972</x:v>
      </x:c>
      <x:c r="G6" s="22" t="str">
        <x:f>IF(F6&gt;=1,"Atteint",IF(F6&gt;=0.9,"Vigilance","Critique"))</x:f>
        <x:v>Atteint</x:v>
      </x:c>
    </x:row>
    <x:row r="7">
      <x:c r="A7" s="22" t="str">
        <x:v>Finance</x:v>
      </x:c>
      <x:c r="B7" s="22" t="str">
        <x:v>Résultat opérationnel</x:v>
      </x:c>
      <x:c r="C7" s="58" t="n">
        <x:f>'Paramètres'!B9</x:f>
        <x:v>120000</x:v>
      </x:c>
      <x:c r="D7" s="58" t="n">
        <x:f>SUM(Finance!F5:F16)</x:f>
        <x:v>-78010.84895191854</x:v>
      </x:c>
      <x:c r="E7" s="58" t="n">
        <x:f>D7-C7</x:f>
        <x:v>-198010.84895191854</x:v>
      </x:c>
      <x:c r="F7" s="60" t="n">
        <x:f>IFERROR(D7/C7,0)</x:f>
        <x:v>-0.6500904079326545</x:v>
      </x:c>
      <x:c r="G7" s="22" t="str">
        <x:f>IF(F7&gt;=1,"Atteint",IF(F7&gt;=0.9,"Vigilance","Critique"))</x:f>
        <x:v>Critique</x:v>
      </x:c>
    </x:row>
    <x:row r="8">
      <x:c r="A8" s="22" t="str">
        <x:v>Commercial</x:v>
      </x:c>
      <x:c r="B8" s="22" t="str">
        <x:v>Satisfaction client</x:v>
      </x:c>
      <x:c r="C8" s="60" t="n">
        <x:f>'Paramètres'!B11</x:f>
        <x:v>0.9</x:v>
      </x:c>
      <x:c r="D8" s="60" t="n">
        <x:f>AVERAGE(Clients!E5:E16)</x:f>
        <x:v>0.929006291447065</x:v>
      </x:c>
      <x:c r="E8" s="60" t="n">
        <x:f>D8-C8</x:f>
        <x:v>0.029006291447065014</x:v>
      </x:c>
      <x:c r="F8" s="60" t="n">
        <x:f>IFERROR(D8/C8,0)</x:f>
        <x:v>1.0322292127189612</x:v>
      </x:c>
      <x:c r="G8" s="22" t="str">
        <x:f>IF(F8&gt;=1,"Atteint",IF(F8&gt;=0.9,"Vigilance","Critique"))</x:f>
        <x:v>Atteint</x:v>
      </x:c>
    </x:row>
    <x:row r="9">
      <x:c r="A9" s="22" t="str">
        <x:v>Stocks</x:v>
      </x:c>
      <x:c r="B9" s="22" t="str">
        <x:v>Disponibilité</x:v>
      </x:c>
      <x:c r="C9" s="60" t="n">
        <x:f>'Paramètres'!B13</x:f>
        <x:v>0.95</x:v>
      </x:c>
      <x:c r="D9" s="60" t="n">
        <x:f>AVERAGE(Stocks!E5:E16)</x:f>
        <x:v>0.9269126157356463</x:v>
      </x:c>
      <x:c r="E9" s="60" t="n">
        <x:f>D9-C9</x:f>
        <x:v>-0.02308738426435364</x:v>
      </x:c>
      <x:c r="F9" s="60" t="n">
        <x:f>IFERROR(D9/C9,0)</x:f>
        <x:v>0.9756974902480487</x:v>
      </x:c>
      <x:c r="G9" s="22" t="str">
        <x:f>IF(F9&gt;=1,"Atteint",IF(F9&gt;=0.9,"Vigilance","Critique"))</x:f>
        <x:v>Vigilance</x:v>
      </x:c>
    </x:row>
    <x:row r="10">
      <x:c r="A10" s="22" t="str">
        <x:v>RH</x:v>
      </x:c>
      <x:c r="B10" s="22" t="str">
        <x:v>Productivité</x:v>
      </x:c>
      <x:c r="C10" s="78" t="n">
        <x:f>'Paramètres'!B12</x:f>
        <x:v>85</x:v>
      </x:c>
      <x:c r="D10" s="78" t="n">
        <x:f>AVERAGE(RH!F5:F16)</x:f>
        <x:v>83.8971389008358</x:v>
      </x:c>
      <x:c r="E10" s="78" t="n">
        <x:f>D10-C10</x:f>
        <x:v>-1.1028610991642012</x:v>
      </x:c>
      <x:c r="F10" s="60" t="n">
        <x:f>IFERROR(D10/C10,0)</x:f>
        <x:v>0.9870251635392447</x:v>
      </x:c>
      <x:c r="G10" s="22" t="str">
        <x:f>IF(F10&gt;=1,"Atteint",IF(F10&gt;=0.9,"Vigilance","Critique"))</x:f>
        <x:v>Vigilance</x:v>
      </x:c>
    </x:row>
    <x:row r="11">
      <x:c r="A11" s="22" t="str">
        <x:v>RH</x:v>
      </x:c>
      <x:c r="B11" s="22" t="str">
        <x:v>Absentéisme maximum</x:v>
      </x:c>
      <x:c r="C11" s="60" t="n">
        <x:f>'Paramètres'!B14</x:f>
        <x:v>0.035</x:v>
      </x:c>
      <x:c r="D11" s="60" t="n">
        <x:f>AVERAGE(RH!C5:C16)</x:f>
        <x:v>0.03571022143690928</x:v>
      </x:c>
      <x:c r="E11" s="60" t="n">
        <x:f>C11-D11</x:f>
        <x:v>-0.0007102214369092766</x:v>
      </x:c>
      <x:c r="F11" s="60" t="n">
        <x:f>IFERROR(C11/D11,0)</x:f>
        <x:v>0.980111536464033</x:v>
      </x:c>
      <x:c r="G11" s="22" t="str">
        <x:f>IF(F11&gt;=1,"Atteint",IF(F11&gt;=0.9,"Vigilance","Critique"))</x:f>
        <x:v>Vigilance</x:v>
      </x:c>
    </x:row>
    <x:row r="12">
      <x:c r="A12" s="22" t="str">
        <x:v>Trésorerie</x:v>
      </x:c>
      <x:c r="B12" s="22" t="str">
        <x:v>Solde final</x:v>
      </x:c>
      <x:c r="C12" s="58" t="n">
        <x:f>'Paramètres'!B10</x:f>
        <x:v>50000</x:v>
      </x:c>
      <x:c r="D12" s="58" t="n">
        <x:f>SUM(Finance!I5:I16)</x:f>
        <x:v>-395907.1389519185</x:v>
      </x:c>
      <x:c r="E12" s="58" t="n">
        <x:f>D12-C12</x:f>
        <x:v>-445907.1389519185</x:v>
      </x:c>
      <x:c r="F12" s="60" t="n">
        <x:f>IFERROR(D12/C12,0)</x:f>
        <x:v>-7.91814277903837</x:v>
      </x:c>
      <x:c r="G12" s="22" t="str">
        <x:f>IF(F12&gt;=1,"Atteint",IF(F12&gt;=0.9,"Vigilance","Critique"))</x:f>
        <x:v>Critique</x:v>
      </x:c>
    </x:row>
  </x:sheetData>
  <x:mergeCells>
    <x:mergeCell ref="A1:G2"/>
  </x:mergeCells>
  <x:conditionalFormatting sqref="F5:F12">
    <x:cfRule type="dataBar" priority="1">
      <x:dataBar>
        <x:cfvo type="min"/>
        <x:cfvo type="max"/>
        <x:color rgb="FF2F80ED"/>
      </x:dataBar>
      <x:extLst>
        <x:ext xmlns:x14="http://schemas.microsoft.com/office/spreadsheetml/2009/9/main" uri="{B025F937-C7B1-47D3-B67F-A62EFF666E3E}">
          <x14:id>{C72418FB-FD8A-F8B6-9191-CBB50FD8EC18}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C72418FB-FD8A-F8B6-9191-CBB50FD8EC18}">
            <x14:dataBar gradient="1">
              <x14:cfvo type="min"/>
              <x14:cfvo type="max"/>
              <x14:fillColor rgb="FF2F80ED"/>
            </x14:dataBar>
          </x14:cfRule>
          <xm:sqref>F5:F12</xm:sqref>
        </x14:conditionalFormatting>
      </x14:conditionalFormattings>
    </x:ext>
  </x:extLst>
</x:worksheet>
</file>

<file path=xl/worksheets/sheet10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 ht="34" customHeight="1">
      <x:c r="A1" s="37" t="str">
        <x:v>🔮 PRÉVISIONS À 3 MOIS</x:v>
      </x:c>
    </x:row>
    <x:row r="4" ht="28" customHeight="1">
      <x:c r="A4" s="14" t="str">
        <x:v>Période</x:v>
      </x:c>
      <x:c r="B4" s="14" t="str">
        <x:v>CA prévisionnel</x:v>
      </x:c>
      <x:c r="C4" s="14" t="str">
        <x:v>Charges prévisionnelles</x:v>
      </x:c>
      <x:c r="D4" s="14" t="str">
        <x:v>Résultat prévisionnel</x:v>
      </x:c>
      <x:c r="E4" s="14" t="str">
        <x:v>Trésorerie projetée</x:v>
      </x:c>
      <x:c r="F4" s="14" t="str">
        <x:v>Hypothèse croissance</x:v>
      </x:c>
      <x:c r="G4" s="14" t="str">
        <x:v>Hypothèse charges</x:v>
      </x:c>
      <x:c r="H4" s="14" t="str">
        <x:v>Statut</x:v>
      </x:c>
    </x:row>
    <x:row r="5">
      <x:c r="A5" s="22" t="str">
        <x:v>M+1</x:v>
      </x:c>
      <x:c r="B5" s="58" t="n">
        <x:f>Finance!B16*(1+F5)</x:f>
        <x:v>88702.57</x:v>
      </x:c>
      <x:c r="C5" s="58" t="n">
        <x:f>(Finance!C16+Finance!E16)*(1+G5)</x:f>
        <x:v>87962.2935280306</x:v>
      </x:c>
      <x:c r="D5" s="58" t="n">
        <x:f>B5-C5</x:f>
        <x:v>740.2764719694096</x:v>
      </x:c>
      <x:c r="E5" s="58" t="n">
        <x:f>SUM(Finance!I5:I16)+D5</x:f>
        <x:v>-395166.86247994914</x:v>
      </x:c>
      <x:c r="F5" s="30" t="n">
        <x:v>0.03</x:v>
      </x:c>
      <x:c r="G5" s="30" t="n">
        <x:v>0.01</x:v>
      </x:c>
      <x:c r="H5" s="22" t="str">
        <x:f>IF(E5&gt;='Paramètres'!B10,"Serein",IF(E5&gt;=0,"Vigilance","Critique"))</x:f>
        <x:v>Critique</x:v>
      </x:c>
    </x:row>
    <x:row r="6">
      <x:c r="A6" s="22" t="str">
        <x:v>M+2</x:v>
      </x:c>
      <x:c r="B6" s="58" t="n">
        <x:f>B5*(1+F6)</x:f>
        <x:v>91363.64710000002</x:v>
      </x:c>
      <x:c r="C6" s="58" t="n">
        <x:f>C5*(1+G6)</x:f>
        <x:v>88841.9164633109</x:v>
      </x:c>
      <x:c r="D6" s="58" t="n">
        <x:f>B6-C6</x:f>
        <x:v>2521.7306366891135</x:v>
      </x:c>
      <x:c r="E6" s="58" t="n">
        <x:f>E5+D6</x:f>
        <x:v>-392645.13184326</x:v>
      </x:c>
      <x:c r="F6" s="30" t="n">
        <x:v>0.03</x:v>
      </x:c>
      <x:c r="G6" s="30" t="n">
        <x:v>0.01</x:v>
      </x:c>
      <x:c r="H6" s="22" t="str">
        <x:f>IF(E6&gt;='Paramètres'!B10,"Serein",IF(E6&gt;=0,"Vigilance","Critique"))</x:f>
        <x:v>Critique</x:v>
      </x:c>
    </x:row>
    <x:row r="7">
      <x:c r="A7" s="22" t="str">
        <x:v>M+3</x:v>
      </x:c>
      <x:c r="B7" s="58" t="n">
        <x:f>B6*(1+F7)</x:f>
        <x:v>94104.55651300002</x:v>
      </x:c>
      <x:c r="C7" s="58" t="n">
        <x:f>C6*(1+G7)</x:f>
        <x:v>89730.33562794402</x:v>
      </x:c>
      <x:c r="D7" s="58" t="n">
        <x:f>B7-C7</x:f>
        <x:v>4374.220885055998</x:v>
      </x:c>
      <x:c r="E7" s="58" t="n">
        <x:f>E6+D7</x:f>
        <x:v>-388270.910958204</x:v>
      </x:c>
      <x:c r="F7" s="30" t="n">
        <x:v>0.03</x:v>
      </x:c>
      <x:c r="G7" s="30" t="n">
        <x:v>0.01</x:v>
      </x:c>
      <x:c r="H7" s="22" t="str">
        <x:f>IF(E7&gt;='Paramètres'!B10,"Serein",IF(E7&gt;=0,"Vigilance","Critique"))</x:f>
        <x:v>Critique</x:v>
      </x:c>
    </x:row>
  </x:sheetData>
  <x:mergeCells>
    <x:mergeCell ref="A1:H2"/>
  </x:mergeCells>
  <x:conditionalFormatting sqref="E5:E7">
    <x:cfRule type="colorScale" priority="1">
      <x:colorScale>
        <x:cfvo type="min"/>
        <x:cfvo type="percentile" val="50"/>
        <x:cfvo type="max"/>
        <x:color rgb="FFFDECEC"/>
        <x:color rgb="FFFFF4E8"/>
        <x:color rgb="FFEAF8F0"/>
      </x:colorScale>
    </x:cfRule>
  </x:conditionalFormatting>
  <x:pageMargins left="0.7" right="0.7" top="0.75" bottom="0.75" header="0.3" footer="0.3"/>
</x:worksheet>
</file>

<file path=xl/worksheets/sheet1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3" max="3" width="22" hidden="0" customWidth="1"/>
    <x:col min="4" max="4" width="22" hidden="0" customWidth="1"/>
    <x:col min="5" max="5" width="44" hidden="0" customWidth="1"/>
    <x:col min="6" max="6" width="22" hidden="0" customWidth="1"/>
  </x:cols>
  <x:sheetData>
    <x:row r="1" ht="34" customHeight="1">
      <x:c r="A1" s="83" t="str">
        <x:v>🚨 CENTRE D'ALERTES AUTOMATIQUES</x:v>
      </x:c>
    </x:row>
    <x:row r="4" ht="28" customHeight="1">
      <x:c r="A4" s="14" t="str">
        <x:v>Priorité</x:v>
      </x:c>
      <x:c r="B4" s="14" t="str">
        <x:v>Domaine</x:v>
      </x:c>
      <x:c r="C4" s="14" t="str">
        <x:v>Indicateur</x:v>
      </x:c>
      <x:c r="D4" s="14" t="str">
        <x:v>Situation</x:v>
      </x:c>
      <x:c r="E4" s="14" t="str">
        <x:v>Action recommandée</x:v>
      </x:c>
      <x:c r="F4" s="14" t="str">
        <x:v>Statut</x:v>
      </x:c>
    </x:row>
    <x:row r="5">
      <x:c r="A5" s="22" t="str">
        <x:v>Haute</x:v>
      </x:c>
      <x:c r="B5" s="22" t="str">
        <x:v>Trésorerie</x:v>
      </x:c>
      <x:c r="C5" s="22" t="str">
        <x:v>Solde annuel</x:v>
      </x:c>
      <x:c r="D5" s="58" t="n">
        <x:f>SUM(Finance!I5:I16)</x:f>
        <x:v>-395907.1389519185</x:v>
      </x:c>
      <x:c r="E5" s="104" t="str">
        <x:v>Accélérer les encaissements et différer les dépenses non prioritaires.</x:v>
      </x:c>
      <x:c r="F5" s="22" t="str">
        <x:f>IF(D5&lt;'Paramètres'!B10,"CRITIQUE","OK")</x:f>
        <x:v>CRITIQUE</x:v>
      </x:c>
    </x:row>
    <x:row r="6">
      <x:c r="A6" s="22" t="str">
        <x:v>Haute</x:v>
      </x:c>
      <x:c r="B6" s="22" t="str">
        <x:v>Commercial</x:v>
      </x:c>
      <x:c r="C6" s="22" t="str">
        <x:v>Atteinte CA</x:v>
      </x:c>
      <x:c r="D6" s="60" t="n">
        <x:f>SUM(Commercial!B5:B16)/SUM(Commercial!C5:C16)</x:f>
        <x:v>1.0208366666666666</x:v>
      </x:c>
      <x:c r="E6" s="104" t="str">
        <x:v>Renforcer la prospection, la conversion et le suivi des devis.</x:v>
      </x:c>
      <x:c r="F6" s="22" t="str">
        <x:f>IF(D6&lt;0.9,"CRITIQUE",IF(D6&lt;1,"VIGILANCE","OK"))</x:f>
        <x:v>OK</x:v>
      </x:c>
    </x:row>
    <x:row r="7">
      <x:c r="A7" s="22" t="str">
        <x:v>Moyenne</x:v>
      </x:c>
      <x:c r="B7" s="22" t="str">
        <x:v>Clients</x:v>
      </x:c>
      <x:c r="C7" s="22" t="str">
        <x:v>Satisfaction</x:v>
      </x:c>
      <x:c r="D7" s="60" t="n">
        <x:f>AVERAGE(Clients!E5:E16)</x:f>
        <x:v>0.929006291447065</x:v>
      </x:c>
      <x:c r="E7" s="104" t="str">
        <x:v>Analyser les réclamations et les causes d'insatisfaction.</x:v>
      </x:c>
      <x:c r="F7" s="22" t="str">
        <x:f>IF(D7&lt;'Paramètres'!B11,"VIGILANCE","OK")</x:f>
        <x:v>OK</x:v>
      </x:c>
    </x:row>
    <x:row r="8">
      <x:c r="A8" s="22" t="str">
        <x:v>Moyenne</x:v>
      </x:c>
      <x:c r="B8" s="22" t="str">
        <x:v>Stocks</x:v>
      </x:c>
      <x:c r="C8" s="22" t="str">
        <x:v>Disponibilité</x:v>
      </x:c>
      <x:c r="D8" s="60" t="n">
        <x:f>AVERAGE(Stocks!E5:E16)</x:f>
        <x:v>0.9269126157356463</x:v>
      </x:c>
      <x:c r="E8" s="104" t="str">
        <x:v>Revoir les seuils de réapprovisionnement et les références en rupture.</x:v>
      </x:c>
      <x:c r="F8" s="22" t="str">
        <x:f>IF(D8&lt;'Paramètres'!B13,"VIGILANCE","OK")</x:f>
        <x:v>VIGILANCE</x:v>
      </x:c>
    </x:row>
    <x:row r="9">
      <x:c r="A9" s="22" t="str">
        <x:v>Moyenne</x:v>
      </x:c>
      <x:c r="B9" s="22" t="str">
        <x:v>RH</x:v>
      </x:c>
      <x:c r="C9" s="22" t="str">
        <x:v>Absentéisme</x:v>
      </x:c>
      <x:c r="D9" s="60" t="n">
        <x:f>AVERAGE(RH!C5:C16)</x:f>
        <x:v>0.03571022143690928</x:v>
      </x:c>
      <x:c r="E9" s="104" t="str">
        <x:v>Identifier les causes d'absence et ajuster l'organisation.</x:v>
      </x:c>
      <x:c r="F9" s="22" t="str">
        <x:f>IF(D9&gt;'Paramètres'!B14,"VIGILANCE","OK")</x:f>
        <x:v>VIGILANCE</x:v>
      </x:c>
    </x:row>
    <x:row r="10">
      <x:c r="A10" s="22" t="str">
        <x:v>Moyenne</x:v>
      </x:c>
      <x:c r="B10" s="22" t="str">
        <x:v>RH</x:v>
      </x:c>
      <x:c r="C10" s="22" t="str">
        <x:v>Productivité</x:v>
      </x:c>
      <x:c r="D10" s="78" t="n">
        <x:f>AVERAGE(RH!F5:F16)</x:f>
        <x:v>83.8971389008358</x:v>
      </x:c>
      <x:c r="E10" s="104" t="str">
        <x:v>Analyser les charges de travail, les processus et les ressources.</x:v>
      </x:c>
      <x:c r="F10" s="22" t="str">
        <x:f>IF(D10&lt;'Paramètres'!B12,"VIGILANCE","OK")</x:f>
        <x:v>VIGILANCE</x:v>
      </x:c>
    </x:row>
    <x:row r="11">
      <x:c r="A11" s="22" t="str">
        <x:v>Basse</x:v>
      </x:c>
      <x:c r="B11" s="22" t="str">
        <x:v>Achats</x:v>
      </x:c>
      <x:c r="C11" s="22" t="str">
        <x:v>Retards fournisseurs</x:v>
      </x:c>
      <x:c r="D11" s="78" t="n">
        <x:f>SUM(Achats!C5:C16)</x:f>
        <x:v>29</x:v>
      </x:c>
      <x:c r="E11" s="104" t="str">
        <x:v>Renégocier les délais et évaluer les fournisseurs récurrents.</x:v>
      </x:c>
      <x:c r="F11" s="22" t="str">
        <x:f>IF(D11&gt;24,"VIGILANCE","OK")</x:f>
        <x:v>VIGILANCE</x:v>
      </x:c>
    </x:row>
    <x:row r="12">
      <x:c r="A12" s="22" t="str">
        <x:v>Basse</x:v>
      </x:c>
      <x:c r="B12" s="22" t="str">
        <x:v>Finance</x:v>
      </x:c>
      <x:c r="C12" s="22" t="str">
        <x:v>Marge brute</x:v>
      </x:c>
      <x:c r="D12" s="60" t="n">
        <x:f>SUM(Finance!D5:D16)/SUM(Finance!B5:B16)</x:f>
        <x:v>0.4282218953821989</x:v>
      </x:c>
      <x:c r="E12" s="104" t="str">
        <x:v>Revoir les prix, les coûts directs et le mix produit.</x:v>
      </x:c>
      <x:c r="F12" s="22" t="str">
        <x:f>IF(D12&lt;'Paramètres'!B8,"VIGILANCE","OK")</x:f>
        <x:v>OK</x:v>
      </x:c>
    </x:row>
  </x:sheetData>
  <x:mergeCells>
    <x:mergeCell ref="A1:F2"/>
  </x:mergeCells>
  <x:conditionalFormatting sqref="F5:F12">
    <x:cfRule type="expression" dxfId="3" priority="1">
      <x:formula>F5="OK"</x:formula>
    </x:cfRule>
    <x:cfRule type="expression" dxfId="4" priority="2">
      <x:formula>F5="VIGILANCE"</x:formula>
    </x:cfRule>
    <x:cfRule type="expression" dxfId="5" priority="3">
      <x:formula>F5="CRITIQUE"</x:formula>
    </x:cfRule>
  </x:conditionalFormatting>
  <x:pageMargins left="0.7" right="0.7" top="0.75" bottom="0.75" header="0.3" footer="0.3"/>
</x:worksheet>
</file>

<file path=xl/worksheets/sheet12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1" hidden="0" customWidth="1"/>
    <x:col min="3" max="3" width="11" hidden="0" customWidth="1"/>
    <x:col min="4" max="4" width="11" hidden="0" customWidth="1"/>
    <x:col min="5" max="5" width="11" hidden="0" customWidth="1"/>
    <x:col min="6" max="6" width="11" hidden="0" customWidth="1"/>
    <x:col min="7" max="7" width="11" hidden="0" customWidth="1"/>
    <x:col min="8" max="8" width="11" hidden="0" customWidth="1"/>
    <x:col min="9" max="9" width="11" hidden="0" customWidth="1"/>
    <x:col min="10" max="10" width="11" hidden="0" customWidth="1"/>
    <x:col min="11" max="11" width="11" hidden="0" customWidth="1"/>
    <x:col min="12" max="12" width="11" hidden="0" customWidth="1"/>
    <x:col min="13" max="13" width="11" hidden="0" customWidth="1"/>
    <x:col min="14" max="14" width="13" hidden="0" customWidth="1"/>
  </x:cols>
  <x:sheetData>
    <x:row r="1" ht="34" customHeight="1">
      <x:c r="A1" s="108" t="str">
        <x:v>🏢 TABLEAU DE BORD EXÉCUTIF DE L'ENTREPRISE</x:v>
      </x:c>
    </x:row>
    <x:row r="3">
      <x:c r="A3" s="113" t="str">
        <x:v>Entreprise : Entreprise Horizon  |  Exercice : 2026  |  Mise à jour : 12/07/2026</x:v>
      </x:c>
    </x:row>
    <x:row r="4">
      <x:c r="A4" s="157" t="str">
        <x:v>💼 CA ANNUEL</x:v>
      </x:c>
      <x:c r="D4" s="161" t="str">
        <x:v>📈 RÉSULTAT</x:v>
      </x:c>
      <x:c r="G4" s="165" t="str">
        <x:v>💶 TRÉSORERIE</x:v>
      </x:c>
      <x:c r="J4" s="169" t="str">
        <x:v>🤝 CLIENTS</x:v>
      </x:c>
      <x:c r="M4" s="173" t="str">
        <x:v>👥 RH</x:v>
      </x:c>
    </x:row>
    <x:row r="5">
      <x:c r="A5" s="119" t="n">
        <x:f>SUM(Finance!B5:B16)</x:f>
        <x:v>918753</x:v>
      </x:c>
      <x:c r="D5" s="127" t="n">
        <x:f>SUM(Finance!F5:F16)</x:f>
        <x:v>-78010.84895191854</x:v>
      </x:c>
      <x:c r="G5" s="135" t="n">
        <x:f>SUM(Finance!I5:I16)</x:f>
        <x:v>-395907.1389519185</x:v>
      </x:c>
      <x:c r="J5" s="143" t="n">
        <x:f>AVERAGE(Clients!E5:E16)</x:f>
        <x:v>0.929006291447065</x:v>
      </x:c>
      <x:c r="M5" s="151" t="n">
        <x:f>AVERAGE(RH!F5:F16)</x:f>
        <x:v>83.8971389008358</x:v>
      </x:c>
    </x:row>
    <x:row r="10">
      <x:c r="A10" s="176" t="str">
        <x:v>🎯 INDICATEURS COMPLÉMENTAIRES</x:v>
      </x:c>
    </x:row>
    <x:row r="11">
      <x:c r="A11" s="182" t="n">
        <x:f>SUM(Finance!D5:D16)/SUM(Finance!B5:B16)</x:f>
        <x:v>0.4282218953821989</x:v>
      </x:c>
      <x:c r="C11" s="192" t="n">
        <x:f>SUM(Commercial!B5:B16)/SUM(Commercial!C5:C16)</x:f>
        <x:v>1.0208366666666666</x:v>
      </x:c>
      <x:c r="E11" s="202" t="n">
        <x:f>Clients!C16</x:f>
        <x:v>199</x:v>
      </x:c>
      <x:c r="G11" s="212" t="n">
        <x:f>AVERAGE(Stocks!E5:E16)</x:f>
        <x:v>0.9269126157356463</x:v>
      </x:c>
      <x:c r="I11" s="222" t="n">
        <x:f>AVERAGE(RH!C5:C16)</x:f>
        <x:v>0.03571022143690928</x:v>
      </x:c>
      <x:c r="L11" s="232" t="n">
        <x:f>SUM(Achats!C5:C16)</x:f>
        <x:v>29</x:v>
      </x:c>
    </x:row>
    <x:row r="14">
      <x:c r="A14" s="239" t="str">
        <x:v>Marge brute</x:v>
      </x:c>
      <x:c r="C14" s="239" t="str">
        <x:v>Atteinte CA</x:v>
      </x:c>
      <x:c r="E14" s="239" t="str">
        <x:v>Clients actifs</x:v>
      </x:c>
      <x:c r="G14" s="239" t="str">
        <x:v>Disponibilité stock</x:v>
      </x:c>
      <x:c r="I14" s="239" t="str">
        <x:v>Absentéisme</x:v>
      </x:c>
      <x:c r="L14" s="239" t="str">
        <x:v>Retards fournisseurs</x:v>
      </x:c>
    </x:row>
    <x:row r="30">
      <x:c r="A30" s="242" t="str">
        <x:v>🚦 SYNTHÈSE AUTOMATIQUE POUR LA DIRECTION</x:v>
      </x:c>
    </x:row>
    <x:row r="31">
      <x:c r="A31" s="246" t="str">
        <x:f>IF(SUM(Finance!I5:I16)&lt;'Paramètres'!B10,"🔴 Priorité trésorerie : renforcer les encaissements et réduire les dépenses non essentielles.",IF(SUM(Commercial!B5:B16)&lt;SUM(Commercial!C5:C16)*0.9,"🟠 Priorité commerciale : accélérer la prospection et la conversion des ventes.",IF(AVERAGE(Clients!E5:E16)&lt;'Paramètres'!B11,"🟣 Priorité client : améliorer la satisfaction et traiter les réclamations.","🟢 Situation maîtrisée : les principaux indicateurs restent proches ou au-dessus des objectifs.")))</x:f>
        <x:v>🔴 Priorité trésorerie : renforcer les encaissements et réduire les dépenses non essentielles.</x:v>
      </x:c>
    </x:row>
    <x:row r="34">
      <x:c r="A34" s="252" t="str">
        <x:v>Mois</x:v>
      </x:c>
      <x:c r="B34" s="252" t="str">
        <x:v>CA</x:v>
      </x:c>
      <x:c r="C34" s="252" t="str">
        <x:v>Objectif</x:v>
      </x:c>
      <x:c r="D34" s="252"/>
      <x:c r="E34" s="252" t="str">
        <x:v>Mois</x:v>
      </x:c>
      <x:c r="F34" s="252" t="str">
        <x:v>Résultat</x:v>
      </x:c>
      <x:c r="G34" s="252" t="str">
        <x:v>Trésorerie</x:v>
      </x:c>
      <x:c r="H34" s="252"/>
      <x:c r="I34" s="252" t="str">
        <x:v>Mois</x:v>
      </x:c>
      <x:c r="J34" s="252" t="str">
        <x:v>Satisfaction</x:v>
      </x:c>
    </x:row>
    <x:row r="35">
      <x:c r="A35" s="252" t="str">
        <x:v>Janvier</x:v>
      </x:c>
      <x:c r="B35" s="252" t="n">
        <x:f>Finance!B5</x:f>
        <x:v>65976</x:v>
      </x:c>
      <x:c r="C35" s="252" t="n">
        <x:f>Commercial!C5</x:f>
        <x:v>75000</x:v>
      </x:c>
      <x:c r="D35" s="252"/>
      <x:c r="E35" s="252" t="str">
        <x:v>Janvier</x:v>
      </x:c>
      <x:c r="F35" s="252" t="n">
        <x:f>Finance!F5</x:f>
        <x:v>-8035.6071421319575</x:v>
      </x:c>
      <x:c r="G35" s="252" t="n">
        <x:f>Finance!I5</x:f>
        <x:v>-36204.67714213195</x:v>
      </x:c>
      <x:c r="H35" s="252"/>
      <x:c r="I35" s="252" t="str">
        <x:v>Janvier</x:v>
      </x:c>
      <x:c r="J35" s="252" t="n">
        <x:f>Clients!E5</x:f>
        <x:v>0.9340667744667676</x:v>
      </x:c>
    </x:row>
    <x:row r="36">
      <x:c r="A36" s="252" t="str">
        <x:v>Février</x:v>
      </x:c>
      <x:c r="B36" s="252" t="n">
        <x:f>Finance!B6</x:f>
        <x:v>69731</x:v>
      </x:c>
      <x:c r="C36" s="252" t="n">
        <x:f>Commercial!C6</x:f>
        <x:v>75000</x:v>
      </x:c>
      <x:c r="D36" s="252"/>
      <x:c r="E36" s="252" t="str">
        <x:v>Février</x:v>
      </x:c>
      <x:c r="F36" s="252" t="n">
        <x:f>Finance!F6</x:f>
        <x:v>-9841.733669232155</x:v>
      </x:c>
      <x:c r="G36" s="252" t="n">
        <x:f>Finance!I6</x:f>
        <x:v>-37214.42366923216</x:v>
      </x:c>
      <x:c r="H36" s="252"/>
      <x:c r="I36" s="252" t="str">
        <x:v>Février</x:v>
      </x:c>
      <x:c r="J36" s="252" t="n">
        <x:f>Clients!E6</x:f>
        <x:v>0.9358807367129767</x:v>
      </x:c>
    </x:row>
    <x:row r="37">
      <x:c r="A37" s="252" t="str">
        <x:v>Mars</x:v>
      </x:c>
      <x:c r="B37" s="252" t="n">
        <x:f>Finance!B7</x:f>
        <x:v>66135</x:v>
      </x:c>
      <x:c r="C37" s="252" t="n">
        <x:f>Commercial!C7</x:f>
        <x:v>75000</x:v>
      </x:c>
      <x:c r="D37" s="252"/>
      <x:c r="E37" s="252" t="str">
        <x:v>Mars</x:v>
      </x:c>
      <x:c r="F37" s="252" t="n">
        <x:f>Finance!F7</x:f>
        <x:v>-13360.34684337797</x:v>
      </x:c>
      <x:c r="G37" s="252" t="n">
        <x:f>Finance!I7</x:f>
        <x:v>-44943.41684337798</x:v>
      </x:c>
      <x:c r="H37" s="252"/>
      <x:c r="I37" s="252" t="str">
        <x:v>Mars</x:v>
      </x:c>
      <x:c r="J37" s="252" t="n">
        <x:f>Clients!E7</x:f>
        <x:v>0.9152040631273227</x:v>
      </x:c>
    </x:row>
    <x:row r="38">
      <x:c r="A38" s="252" t="str">
        <x:v>Avril</x:v>
      </x:c>
      <x:c r="B38" s="252" t="n">
        <x:f>Finance!B8</x:f>
        <x:v>69227</x:v>
      </x:c>
      <x:c r="C38" s="252" t="n">
        <x:f>Commercial!C8</x:f>
        <x:v>75000</x:v>
      </x:c>
      <x:c r="D38" s="252"/>
      <x:c r="E38" s="252" t="str">
        <x:v>Avril</x:v>
      </x:c>
      <x:c r="F38" s="252" t="n">
        <x:f>Finance!F8</x:f>
        <x:v>-7896.58114490009</x:v>
      </x:c>
      <x:c r="G38" s="252" t="n">
        <x:f>Finance!I8</x:f>
        <x:v>-30543.741144900094</x:v>
      </x:c>
      <x:c r="H38" s="252"/>
      <x:c r="I38" s="252" t="str">
        <x:v>Avril</x:v>
      </x:c>
      <x:c r="J38" s="252" t="n">
        <x:f>Clients!E8</x:f>
        <x:v>0.9536654587712494</x:v>
      </x:c>
    </x:row>
    <x:row r="39">
      <x:c r="A39" s="252" t="str">
        <x:v>Mai</x:v>
      </x:c>
      <x:c r="B39" s="252" t="n">
        <x:f>Finance!B9</x:f>
        <x:v>70813</x:v>
      </x:c>
      <x:c r="C39" s="252" t="n">
        <x:f>Commercial!C9</x:f>
        <x:v>75000</x:v>
      </x:c>
      <x:c r="D39" s="252"/>
      <x:c r="E39" s="252" t="str">
        <x:v>Mai</x:v>
      </x:c>
      <x:c r="F39" s="252" t="n">
        <x:f>Finance!F9</x:f>
        <x:v>-8673.54492097604</x:v>
      </x:c>
      <x:c r="G39" s="252" t="n">
        <x:f>Finance!I9</x:f>
        <x:v>-38305.844920976044</x:v>
      </x:c>
      <x:c r="H39" s="252"/>
      <x:c r="I39" s="252" t="str">
        <x:v>Mai</x:v>
      </x:c>
      <x:c r="J39" s="252" t="n">
        <x:f>Clients!E9</x:f>
        <x:v>0.8867740875975703</x:v>
      </x:c>
    </x:row>
    <x:row r="40">
      <x:c r="A40" s="252" t="str">
        <x:v>Juin</x:v>
      </x:c>
      <x:c r="B40" s="252" t="n">
        <x:f>Finance!B10</x:f>
        <x:v>76830</x:v>
      </x:c>
      <x:c r="C40" s="252" t="n">
        <x:f>Commercial!C10</x:f>
        <x:v>75000</x:v>
      </x:c>
      <x:c r="D40" s="252"/>
      <x:c r="E40" s="252" t="str">
        <x:v>Juin</x:v>
      </x:c>
      <x:c r="F40" s="252" t="n">
        <x:f>Finance!F10</x:f>
        <x:v>-7615.9575113126775</x:v>
      </x:c>
      <x:c r="G40" s="252" t="n">
        <x:f>Finance!I10</x:f>
        <x:v>-33548.25751131268</x:v>
      </x:c>
      <x:c r="H40" s="252"/>
      <x:c r="I40" s="252" t="str">
        <x:v>Juin</x:v>
      </x:c>
      <x:c r="J40" s="252" t="n">
        <x:f>Clients!E10</x:f>
        <x:v>0.9597325777989161</x:v>
      </x:c>
    </x:row>
    <x:row r="41">
      <x:c r="A41" s="252" t="str">
        <x:v>Juillet</x:v>
      </x:c>
      <x:c r="B41" s="252" t="n">
        <x:f>Finance!B11</x:f>
        <x:v>76804</x:v>
      </x:c>
      <x:c r="C41" s="252" t="n">
        <x:f>Commercial!C11</x:f>
        <x:v>75000</x:v>
      </x:c>
      <x:c r="D41" s="252"/>
      <x:c r="E41" s="252" t="str">
        <x:v>Juillet</x:v>
      </x:c>
      <x:c r="F41" s="252" t="n">
        <x:f>Finance!F11</x:f>
        <x:v>-6957.59550723392</x:v>
      </x:c>
      <x:c r="G41" s="252" t="n">
        <x:f>Finance!I11</x:f>
        <x:v>-35831.42550723393</x:v>
      </x:c>
      <x:c r="H41" s="252"/>
      <x:c r="I41" s="252" t="str">
        <x:v>Juillet</x:v>
      </x:c>
      <x:c r="J41" s="252" t="n">
        <x:f>Clients!E11</x:f>
        <x:v>0.9320721819360195</x:v>
      </x:c>
    </x:row>
    <x:row r="42">
      <x:c r="A42" s="252" t="str">
        <x:v>Août</x:v>
      </x:c>
      <x:c r="B42" s="252" t="n">
        <x:f>Finance!B12</x:f>
        <x:v>77315</x:v>
      </x:c>
      <x:c r="C42" s="252" t="n">
        <x:f>Commercial!C12</x:f>
        <x:v>75000</x:v>
      </x:c>
      <x:c r="D42" s="252"/>
      <x:c r="E42" s="252" t="str">
        <x:v>Août</x:v>
      </x:c>
      <x:c r="F42" s="252" t="n">
        <x:f>Finance!F12</x:f>
        <x:v>-7996.9111345657075</x:v>
      </x:c>
      <x:c r="G42" s="252" t="n">
        <x:f>Finance!I12</x:f>
        <x:v>-38051.76113456572</x:v>
      </x:c>
      <x:c r="H42" s="252"/>
      <x:c r="I42" s="252" t="str">
        <x:v>Août</x:v>
      </x:c>
      <x:c r="J42" s="252" t="n">
        <x:f>Clients!E12</x:f>
        <x:v>0.9107662881977634</x:v>
      </x:c>
    </x:row>
    <x:row r="43">
      <x:c r="A43" s="252" t="str">
        <x:v>Septembre</x:v>
      </x:c>
      <x:c r="B43" s="252" t="n">
        <x:f>Finance!B13</x:f>
        <x:v>77332</x:v>
      </x:c>
      <x:c r="C43" s="252" t="n">
        <x:f>Commercial!C13</x:f>
        <x:v>75000</x:v>
      </x:c>
      <x:c r="D43" s="252"/>
      <x:c r="E43" s="252" t="str">
        <x:v>Septembre</x:v>
      </x:c>
      <x:c r="F43" s="252" t="n">
        <x:f>Finance!F13</x:f>
        <x:v>-5558.562167719014</x:v>
      </x:c>
      <x:c r="G43" s="252" t="n">
        <x:f>Finance!I13</x:f>
        <x:v>-27478.042167719002</x:v>
      </x:c>
      <x:c r="H43" s="252"/>
      <x:c r="I43" s="252" t="str">
        <x:v>Septembre</x:v>
      </x:c>
      <x:c r="J43" s="252" t="n">
        <x:f>Clients!E13</x:f>
        <x:v>0.9331907594844627</x:v>
      </x:c>
    </x:row>
    <x:row r="44">
      <x:c r="A44" s="252" t="str">
        <x:v>Octobre</x:v>
      </x:c>
      <x:c r="B44" s="252" t="n">
        <x:f>Finance!B14</x:f>
        <x:v>90374</x:v>
      </x:c>
      <x:c r="C44" s="252" t="n">
        <x:f>Commercial!C14</x:f>
        <x:v>75000</x:v>
      </x:c>
      <x:c r="D44" s="252"/>
      <x:c r="E44" s="252" t="str">
        <x:v>Octobre</x:v>
      </x:c>
      <x:c r="F44" s="252" t="n">
        <x:f>Finance!F14</x:f>
        <x:v>-2562.3716175174923</x:v>
      </x:c>
      <x:c r="G44" s="252" t="n">
        <x:f>Finance!I14</x:f>
        <x:v>-23594.661617517486</x:v>
      </x:c>
      <x:c r="H44" s="252"/>
      <x:c r="I44" s="252" t="str">
        <x:v>Octobre</x:v>
      </x:c>
      <x:c r="J44" s="252" t="n">
        <x:f>Clients!E14</x:f>
        <x:v>0.9499614084642946</x:v>
      </x:c>
    </x:row>
    <x:row r="45">
      <x:c r="A45" s="252" t="str">
        <x:v>Novembre</x:v>
      </x:c>
      <x:c r="B45" s="252" t="n">
        <x:f>Finance!B15</x:f>
        <x:v>92097</x:v>
      </x:c>
      <x:c r="C45" s="252" t="n">
        <x:f>Commercial!C15</x:f>
        <x:v>75000</x:v>
      </x:c>
      <x:c r="D45" s="252"/>
      <x:c r="E45" s="252" t="str">
        <x:v>Novembre</x:v>
      </x:c>
      <x:c r="F45" s="252" t="n">
        <x:f>Finance!F15</x:f>
        <x:v>1460.7424377718344</x:v>
      </x:c>
      <x:c r="G45" s="252" t="n">
        <x:f>Finance!I15</x:f>
        <x:v>-25119.777562228162</x:v>
      </x:c>
      <x:c r="H45" s="252"/>
      <x:c r="I45" s="252" t="str">
        <x:v>Novembre</x:v>
      </x:c>
      <x:c r="J45" s="252" t="n">
        <x:f>Clients!E15</x:f>
        <x:v>0.9114156119808589</x:v>
      </x:c>
    </x:row>
    <x:row r="46">
      <x:c r="A46" s="252" t="str">
        <x:v>Décembre</x:v>
      </x:c>
      <x:c r="B46" s="252" t="n">
        <x:f>Finance!B16</x:f>
        <x:v>86119</x:v>
      </x:c>
      <x:c r="C46" s="252" t="n">
        <x:f>Commercial!C16</x:f>
        <x:v>75000</x:v>
      </x:c>
      <x:c r="D46" s="252"/>
      <x:c r="E46" s="252" t="str">
        <x:v>Décembre</x:v>
      </x:c>
      <x:c r="F46" s="252" t="n">
        <x:f>Finance!F16</x:f>
        <x:v>-972.379730723369</x:v>
      </x:c>
      <x:c r="G46" s="252" t="n">
        <x:f>Finance!I16</x:f>
        <x:v>-25071.109730723358</x:v>
      </x:c>
      <x:c r="H46" s="252"/>
      <x:c r="I46" s="252" t="str">
        <x:v>Décembre</x:v>
      </x:c>
      <x:c r="J46" s="252" t="n">
        <x:f>Clients!E16</x:f>
        <x:v>0.9253455488265792</x:v>
      </x:c>
    </x:row>
  </x:sheetData>
  <x:mergeCells>
    <x:mergeCell ref="A1:N2"/>
    <x:mergeCell ref="A3:N3"/>
    <x:mergeCell ref="A5:C8"/>
    <x:mergeCell ref="D5:F8"/>
    <x:mergeCell ref="G5:I8"/>
    <x:mergeCell ref="J5:L8"/>
    <x:mergeCell ref="M5:N8"/>
    <x:mergeCell ref="A4:C4"/>
    <x:mergeCell ref="D4:F4"/>
    <x:mergeCell ref="G4:I4"/>
    <x:mergeCell ref="J4:L4"/>
    <x:mergeCell ref="M4:N4"/>
    <x:mergeCell ref="A10:N10"/>
    <x:mergeCell ref="A11:B13"/>
    <x:mergeCell ref="C11:D13"/>
    <x:mergeCell ref="E11:F13"/>
    <x:mergeCell ref="G11:H13"/>
    <x:mergeCell ref="I11:K13"/>
    <x:mergeCell ref="L11:N13"/>
    <x:mergeCell ref="A14:B14"/>
    <x:mergeCell ref="C14:D14"/>
    <x:mergeCell ref="E14:F14"/>
    <x:mergeCell ref="G14:H14"/>
    <x:mergeCell ref="I14:K14"/>
    <x:mergeCell ref="L14:N14"/>
    <x:mergeCell ref="A30:N30"/>
    <x:mergeCell ref="A31:N32"/>
  </x:mergeCells>
  <x:pageMargins left="0.7" right="0.7" top="0.75" bottom="0.75" header="0.3" footer="0.3"/>
  <x:drawing xmlns:r="http://schemas.openxmlformats.org/officeDocument/2006/relationships" r:id="R850b3d1aa1f64990"/>
</x:worksheet>
</file>