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_Dashboard" sheetId="1" state="visible" r:id="rId1"/>
    <sheet xmlns:r="http://schemas.openxmlformats.org/officeDocument/2006/relationships" name="Data_Achats" sheetId="2" state="visible" r:id="rId2"/>
    <sheet xmlns:r="http://schemas.openxmlformats.org/officeDocument/2006/relationships" name="Fournisseurs" sheetId="3" state="visible" r:id="rId3"/>
    <sheet xmlns:r="http://schemas.openxmlformats.org/officeDocument/2006/relationships" name="Signaux_Faibles" sheetId="4" state="visible" r:id="rId4"/>
    <sheet xmlns:r="http://schemas.openxmlformats.org/officeDocument/2006/relationships" name="Parametres" sheetId="5" state="visible" r:id="rId5"/>
    <sheet xmlns:r="http://schemas.openxmlformats.org/officeDocument/2006/relationships" name="Mode_Emploi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yyyy-mm-dd h:mm:ss"/>
    <numFmt numFmtId="165" formatCode="dd/mm/yyyy"/>
    <numFmt numFmtId="166" formatCode="#,##0 €"/>
    <numFmt numFmtId="167" formatCode="0.0%"/>
    <numFmt numFmtId="168" formatCode="0 &quot;j&quot;"/>
  </numFmts>
  <fonts count="14">
    <font>
      <name val="Calibri"/>
      <family val="2"/>
      <color theme="1"/>
      <sz val="11"/>
      <scheme val="minor"/>
    </font>
    <font>
      <b val="1"/>
      <color rgb="00FFFFFF"/>
      <sz val="24"/>
    </font>
    <font>
      <i val="1"/>
      <color rgb="000B1F33"/>
      <sz val="11"/>
    </font>
    <font>
      <b val="1"/>
      <color rgb="00FFFFFF"/>
    </font>
    <font>
      <color rgb="001F2937"/>
    </font>
    <font>
      <b val="1"/>
      <color rgb="00FFFFFF"/>
      <sz val="12"/>
    </font>
    <font>
      <b val="1"/>
      <color rgb="001D4ED8"/>
      <sz val="22"/>
    </font>
    <font>
      <b val="1"/>
      <color rgb="000B1F33"/>
      <sz val="22"/>
    </font>
    <font>
      <b val="1"/>
      <color rgb="002E8B57"/>
      <sz val="22"/>
    </font>
    <font>
      <b val="1"/>
      <color rgb="000E7C86"/>
      <sz val="22"/>
    </font>
    <font>
      <b val="1"/>
      <color rgb="00D95D39"/>
      <sz val="22"/>
    </font>
    <font>
      <b val="1"/>
      <color rgb="007A1E3A"/>
      <sz val="22"/>
    </font>
    <font>
      <b val="1"/>
      <color rgb="00FFFFFF"/>
      <sz val="14"/>
    </font>
    <font>
      <b val="1"/>
      <color rgb="000B1F33"/>
    </font>
  </fonts>
  <fills count="11">
    <fill>
      <patternFill/>
    </fill>
    <fill>
      <patternFill patternType="gray125"/>
    </fill>
    <fill>
      <patternFill patternType="solid">
        <fgColor rgb="000B1F33"/>
      </patternFill>
    </fill>
    <fill>
      <patternFill patternType="solid">
        <fgColor rgb="00F7F1E1"/>
      </patternFill>
    </fill>
    <fill>
      <patternFill patternType="solid">
        <fgColor rgb="00F5F8FB"/>
      </patternFill>
    </fill>
    <fill>
      <patternFill patternType="solid">
        <fgColor rgb="00FFFFFF"/>
      </patternFill>
    </fill>
    <fill>
      <patternFill patternType="solid">
        <fgColor rgb="000E7C86"/>
      </patternFill>
    </fill>
    <fill>
      <patternFill patternType="solid">
        <fgColor rgb="001D4ED8"/>
      </patternFill>
    </fill>
    <fill>
      <patternFill patternType="solid">
        <fgColor rgb="002E8B57"/>
      </patternFill>
    </fill>
    <fill>
      <patternFill patternType="solid">
        <fgColor rgb="00D95D39"/>
      </patternFill>
    </fill>
    <fill>
      <patternFill patternType="solid">
        <fgColor rgb="007A1E3A"/>
      </patternFill>
    </fill>
  </fills>
  <borders count="2">
    <border>
      <left/>
      <right/>
      <top/>
      <bottom/>
      <diagonal/>
    </border>
    <border>
      <left style="thin">
        <color rgb="00D8E2EA"/>
      </left>
      <right style="thin">
        <color rgb="00D8E2EA"/>
      </right>
      <top style="thin">
        <color rgb="00D8E2EA"/>
      </top>
      <bottom style="thin">
        <color rgb="00D8E2EA"/>
      </bottom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5" fillId="7" borderId="0" applyAlignment="1" pivotButton="0" quotePrefix="0" xfId="0">
      <alignment horizontal="center" vertical="center"/>
    </xf>
    <xf numFmtId="0" fontId="5" fillId="2" borderId="0" applyAlignment="1" pivotButton="0" quotePrefix="0" xfId="0">
      <alignment horizontal="center" vertical="center"/>
    </xf>
    <xf numFmtId="0" fontId="5" fillId="8" borderId="0" applyAlignment="1" pivotButton="0" quotePrefix="0" xfId="0">
      <alignment horizontal="center" vertical="center"/>
    </xf>
    <xf numFmtId="0" fontId="5" fillId="6" borderId="0" applyAlignment="1" pivotButton="0" quotePrefix="0" xfId="0">
      <alignment horizontal="center" vertical="center"/>
    </xf>
    <xf numFmtId="0" fontId="5" fillId="9" borderId="0" applyAlignment="1" pivotButton="0" quotePrefix="0" xfId="0">
      <alignment horizontal="center" vertical="center"/>
    </xf>
    <xf numFmtId="0" fontId="5" fillId="10" borderId="0" applyAlignment="1" pivotButton="0" quotePrefix="0" xfId="0">
      <alignment horizontal="center" vertical="center"/>
    </xf>
    <xf numFmtId="166" fontId="6" fillId="3" borderId="0" applyAlignment="1" pivotButton="0" quotePrefix="0" xfId="0">
      <alignment horizontal="center" vertical="center"/>
    </xf>
    <xf numFmtId="166" fontId="7" fillId="3" borderId="0" applyAlignment="1" pivotButton="0" quotePrefix="0" xfId="0">
      <alignment horizontal="center" vertical="center"/>
    </xf>
    <xf numFmtId="166" fontId="8" fillId="3" borderId="0" applyAlignment="1" pivotButton="0" quotePrefix="0" xfId="0">
      <alignment horizontal="center" vertical="center"/>
    </xf>
    <xf numFmtId="167" fontId="9" fillId="3" borderId="0" applyAlignment="1" pivotButton="0" quotePrefix="0" xfId="0">
      <alignment horizontal="center" vertical="center"/>
    </xf>
    <xf numFmtId="168" fontId="10" fillId="3" borderId="0" applyAlignment="1" pivotButton="0" quotePrefix="0" xfId="0">
      <alignment horizontal="center" vertical="center"/>
    </xf>
    <xf numFmtId="1" fontId="11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 wrapText="1"/>
    </xf>
    <xf numFmtId="0" fontId="12" fillId="2" borderId="0" applyAlignment="1" pivotButton="0" quotePrefix="0" xfId="0">
      <alignment horizontal="center"/>
    </xf>
    <xf numFmtId="0" fontId="3" fillId="6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165" fontId="4" fillId="4" borderId="1" applyAlignment="1" pivotButton="0" quotePrefix="0" xfId="0">
      <alignment horizontal="center" vertical="center" wrapText="1"/>
    </xf>
    <xf numFmtId="166" fontId="4" fillId="4" borderId="1" applyAlignment="1" pivotButton="0" quotePrefix="0" xfId="0">
      <alignment horizontal="center" vertical="center" wrapText="1"/>
    </xf>
    <xf numFmtId="9" fontId="4" fillId="4" borderId="1" applyAlignment="1" pivotButton="0" quotePrefix="0" xfId="0">
      <alignment horizontal="center" vertical="center" wrapText="1"/>
    </xf>
    <xf numFmtId="165" fontId="4" fillId="5" borderId="1" applyAlignment="1" pivotButton="0" quotePrefix="0" xfId="0">
      <alignment horizontal="center" vertical="center" wrapText="1"/>
    </xf>
    <xf numFmtId="166" fontId="4" fillId="5" borderId="1" applyAlignment="1" pivotButton="0" quotePrefix="0" xfId="0">
      <alignment horizontal="center" vertical="center" wrapText="1"/>
    </xf>
    <xf numFmtId="9" fontId="4" fillId="5" borderId="1" applyAlignment="1" pivotButton="0" quotePrefix="0" xfId="0">
      <alignment horizontal="center" vertical="center" wrapText="1"/>
    </xf>
    <xf numFmtId="0" fontId="13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vertical="top" wrapText="1"/>
    </xf>
  </cellXfs>
  <cellStyles count="1">
    <cellStyle name="Normal" xfId="0" builtinId="0" hidden="0"/>
  </cellStyles>
  <dxfs count="4">
    <dxf>
      <font>
        <b val="1"/>
        <color rgb="00FFFFFF"/>
      </font>
      <fill>
        <patternFill patternType="solid">
          <fgColor rgb="007A1E3A"/>
        </patternFill>
      </fill>
    </dxf>
    <dxf>
      <font>
        <b val="1"/>
        <color rgb="00FFFFFF"/>
      </font>
      <fill>
        <patternFill patternType="solid">
          <fgColor rgb="00D95D39"/>
        </patternFill>
      </fill>
    </dxf>
    <dxf>
      <font>
        <b val="1"/>
        <color rgb="000B1F33"/>
      </font>
      <fill>
        <patternFill patternType="solid">
          <fgColor rgb="00C9A227"/>
        </patternFill>
      </fill>
    </dxf>
    <dxf>
      <font>
        <b val="1"/>
        <color rgb="00FFFFFF"/>
      </font>
      <fill>
        <patternFill patternType="solid">
          <fgColor rgb="002E8B5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Budget vs montant reçu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'Data_Achats'!E5</f>
            </strRef>
          </tx>
          <spPr>
            <a:ln xmlns:a="http://schemas.openxmlformats.org/drawingml/2006/main">
              <a:prstDash val="solid"/>
            </a:ln>
          </spPr>
          <cat>
            <numRef>
              <f>'Data_Achats'!$B$6:$B$17</f>
            </numRef>
          </cat>
          <val>
            <numRef>
              <f>'Data_Achats'!$E$6:$E$17</f>
            </numRef>
          </val>
        </ser>
        <ser>
          <idx val="1"/>
          <order val="1"/>
          <tx>
            <strRef>
              <f>'Data_Achats'!F5</f>
            </strRef>
          </tx>
          <spPr>
            <a:ln xmlns:a="http://schemas.openxmlformats.org/drawingml/2006/main">
              <a:prstDash val="solid"/>
            </a:ln>
          </spPr>
          <cat>
            <numRef>
              <f>'Data_Achats'!$B$6:$B$17</f>
            </numRef>
          </cat>
          <val>
            <numRef>
              <f>'Data_Achats'!$F$6:$F$17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Retards par fournisseur</a:t>
            </a:r>
          </a:p>
        </rich>
      </tx>
    </title>
    <plotArea>
      <lineChart>
        <grouping val="standard"/>
        <ser>
          <idx val="0"/>
          <order val="0"/>
          <tx>
            <strRef>
              <f>'Data_Achats'!G5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'Data_Achats'!$B$6:$B$17</f>
            </numRef>
          </cat>
          <val>
            <numRef>
              <f>'Data_Achats'!$G$6:$G$17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risques</a:t>
            </a:r>
          </a:p>
        </rich>
      </tx>
    </title>
    <plotArea>
      <doughnutChart>
        <varyColors val="1"/>
        <ser>
          <idx val="0"/>
          <order val="0"/>
          <tx>
            <strRef>
              <f>'Executive_Dashboard'!B31</f>
            </strRef>
          </tx>
          <spPr>
            <a:ln xmlns:a="http://schemas.openxmlformats.org/drawingml/2006/main">
              <a:prstDash val="solid"/>
            </a:ln>
          </spPr>
          <cat>
            <numRef>
              <f>'Executive_Dashboard'!$A$32:$A$35</f>
            </numRef>
          </cat>
          <val>
            <numRef>
              <f>'Executive_Dashboard'!$B$32:$B$35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Top scores fournisseurs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'Fournisseurs'!I5</f>
            </strRef>
          </tx>
          <spPr>
            <a:ln xmlns:a="http://schemas.openxmlformats.org/drawingml/2006/main">
              <a:prstDash val="solid"/>
            </a:ln>
          </spPr>
          <cat>
            <numRef>
              <f>'Fournisseurs'!$A$6:$A$17</f>
            </numRef>
          </cat>
          <val>
            <numRef>
              <f>'Fournisseurs'!$I$6:$I$17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Montant commandé par fournisseur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'Fournisseurs'!B5</f>
            </strRef>
          </tx>
          <spPr>
            <a:ln xmlns:a="http://schemas.openxmlformats.org/drawingml/2006/main">
              <a:prstDash val="solid"/>
            </a:ln>
          </spPr>
          <cat>
            <numRef>
              <f>'Fournisseurs'!$A$6:$A$17</f>
            </numRef>
          </cat>
          <val>
            <numRef>
              <f>'Fournisseurs'!$B$6:$B$17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Score moyen fournisseur</a:t>
            </a:r>
          </a:p>
        </rich>
      </tx>
    </title>
    <plotArea>
      <lineChart>
        <grouping val="standard"/>
        <ser>
          <idx val="0"/>
          <order val="0"/>
          <tx>
            <strRef>
              <f>'Fournisseurs'!I5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'Fournisseurs'!$A$6:$A$17</f>
            </numRef>
          </cat>
          <val>
            <numRef>
              <f>'Fournisseurs'!$I$6:$I$17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_rels/drawing2.xml.rels><Relationships xmlns="http://schemas.openxmlformats.org/package/2006/relationships"><Relationship Type="http://schemas.openxmlformats.org/officeDocument/2006/relationships/chart" Target="/xl/charts/chart5.xml" Id="rId1"/><Relationship Type="http://schemas.openxmlformats.org/officeDocument/2006/relationships/chart" Target="/xl/charts/chart6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11</row>
      <rowOff>0</rowOff>
    </from>
    <ext cx="612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11</row>
      <rowOff>0</rowOff>
    </from>
    <ext cx="612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29</row>
      <rowOff>0</rowOff>
    </from>
    <ext cx="396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8</col>
      <colOff>0</colOff>
      <row>29</row>
      <rowOff>0</rowOff>
    </from>
    <ext cx="6120000" cy="288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19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19</row>
      <rowOff>0</rowOff>
    </from>
    <ext cx="576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DataAchats" displayName="TableDataAchats" ref="A5:P105" headerRowCount="1">
  <autoFilter ref="A5:P105"/>
  <tableColumns count="16">
    <tableColumn id="1" name="Date"/>
    <tableColumn id="2" name="Fournisseur"/>
    <tableColumn id="3" name="Famille"/>
    <tableColumn id="4" name="Montant Commandé"/>
    <tableColumn id="5" name="Montant Reçu"/>
    <tableColumn id="6" name="Budget Prévu"/>
    <tableColumn id="7" name="Retard (jours)"/>
    <tableColumn id="8" name="Conformité (%)"/>
    <tableColumn id="9" name="Litiges"/>
    <tableColumn id="10" name="Dépendance (%)"/>
    <tableColumn id="11" name="Risque"/>
    <tableColumn id="12" name="Action"/>
    <tableColumn id="13" name="Économie (€)"/>
    <tableColumn id="14" name="Score Fournisseur"/>
    <tableColumn id="15" name="Statut"/>
    <tableColumn id="16" name="Commentaire"/>
  </tableColumns>
  <tableStyleInfo name="TableStyleMedium4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P53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width="14" customWidth="1" min="15" max="15"/>
    <col width="14" customWidth="1" min="16" max="16"/>
  </cols>
  <sheetData>
    <row r="1" ht="22" customHeight="1">
      <c r="A1" s="1" t="inlineStr">
        <is>
          <t>EXECUTIVE COMMAND CENTER ACHATS</t>
        </is>
      </c>
    </row>
    <row r="2" ht="22" customHeight="1"/>
    <row r="3" ht="22" customHeight="1">
      <c r="A3" s="2" t="inlineStr">
        <is>
          <t>Vue intégrale automatisée : budget, fournisseurs, risques, retards, économies et décisions</t>
        </is>
      </c>
    </row>
    <row r="4" ht="22" customHeight="1"/>
    <row r="5" ht="22" customHeight="1">
      <c r="A5" s="3" t="inlineStr">
        <is>
          <t>Budget prévu</t>
        </is>
      </c>
      <c r="D5" s="4" t="inlineStr">
        <is>
          <t>Montant reçu</t>
        </is>
      </c>
      <c r="G5" s="5" t="inlineStr">
        <is>
          <t>Économies</t>
        </is>
      </c>
      <c r="J5" s="6" t="inlineStr">
        <is>
          <t>Conformité moy.</t>
        </is>
      </c>
      <c r="M5" s="7" t="inlineStr">
        <is>
          <t>Retards cumulés</t>
        </is>
      </c>
      <c r="O5" s="8" t="inlineStr">
        <is>
          <t>Fournisseurs critiques</t>
        </is>
      </c>
    </row>
    <row r="6" ht="22" customHeight="1"/>
    <row r="7" ht="22" customHeight="1">
      <c r="A7" s="9">
        <f>SUM(Data_Achats!F6:F105)</f>
        <v/>
      </c>
      <c r="D7" s="10">
        <f>SUM(Data_Achats!E6:E105)</f>
        <v/>
      </c>
      <c r="G7" s="11">
        <f>SUM(Data_Achats!M6:M105)</f>
        <v/>
      </c>
      <c r="J7" s="12">
        <f>AVERAGE(Data_Achats!H6:H105)</f>
        <v/>
      </c>
      <c r="M7" s="13">
        <f>SUM(Data_Achats!G6:G105)</f>
        <v/>
      </c>
      <c r="O7" s="14">
        <f>COUNTIF(Fournisseurs!J6:J40,"Critique")</f>
        <v/>
      </c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>
      <c r="A31" s="15" t="inlineStr">
        <is>
          <t>Risque</t>
        </is>
      </c>
      <c r="B31" s="15" t="inlineStr">
        <is>
          <t>Volume</t>
        </is>
      </c>
    </row>
    <row r="32" ht="22" customHeight="1">
      <c r="A32" s="16" t="inlineStr">
        <is>
          <t>Faible</t>
        </is>
      </c>
      <c r="B32" s="16">
        <f>COUNTIF(Data_Achats!K6:K105,"Faible")</f>
        <v/>
      </c>
    </row>
    <row r="33" ht="22" customHeight="1">
      <c r="A33" s="16" t="inlineStr">
        <is>
          <t>Moyen</t>
        </is>
      </c>
      <c r="B33" s="16">
        <f>COUNTIF(Data_Achats!K6:K105,"Moyen")</f>
        <v/>
      </c>
    </row>
    <row r="34" ht="22" customHeight="1">
      <c r="A34" s="16" t="inlineStr">
        <is>
          <t>Élevé</t>
        </is>
      </c>
      <c r="B34" s="16">
        <f>COUNTIF(Data_Achats!K6:K105,"Élevé")</f>
        <v/>
      </c>
    </row>
    <row r="35" ht="22" customHeight="1">
      <c r="A35" s="16" t="inlineStr">
        <is>
          <t>Critique</t>
        </is>
      </c>
      <c r="B35" s="16">
        <f>COUNTIF(Data_Achats!K6:K105,"Critique")</f>
        <v/>
      </c>
    </row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>
      <c r="A48" s="17" t="inlineStr">
        <is>
          <t>Centre de décision — actions immédiates</t>
        </is>
      </c>
    </row>
    <row r="49" ht="22" customHeight="1">
      <c r="A49" s="18" t="inlineStr">
        <is>
          <t>Priorité</t>
        </is>
      </c>
      <c r="B49" s="18" t="inlineStr">
        <is>
          <t>Signal</t>
        </is>
      </c>
      <c r="C49" s="18" t="inlineStr">
        <is>
          <t>Décision</t>
        </is>
      </c>
      <c r="D49" s="18" t="inlineStr">
        <is>
          <t>Responsable</t>
        </is>
      </c>
      <c r="E49" s="18" t="inlineStr">
        <is>
          <t>Délai</t>
        </is>
      </c>
      <c r="F49" s="18" t="inlineStr">
        <is>
          <t>Statut</t>
        </is>
      </c>
    </row>
    <row r="50" ht="22" customHeight="1">
      <c r="A50" s="16" t="inlineStr">
        <is>
          <t>Haute</t>
        </is>
      </c>
      <c r="B50" s="16" t="inlineStr">
        <is>
          <t>Dépendance NovaTech élevée</t>
        </is>
      </c>
      <c r="C50" s="16" t="inlineStr">
        <is>
          <t>Double sourcing électronique</t>
        </is>
      </c>
      <c r="D50" s="16" t="inlineStr">
        <is>
          <t>Sourcing</t>
        </is>
      </c>
      <c r="E50" s="16" t="inlineStr">
        <is>
          <t>15 jours</t>
        </is>
      </c>
      <c r="F50" s="16" t="inlineStr">
        <is>
          <t>En cours</t>
        </is>
      </c>
    </row>
    <row r="51" ht="22" customHeight="1">
      <c r="A51" s="19" t="inlineStr">
        <is>
          <t>Haute</t>
        </is>
      </c>
      <c r="B51" s="19" t="inlineStr">
        <is>
          <t>Retards transport répétés</t>
        </is>
      </c>
      <c r="C51" s="19" t="inlineStr">
        <is>
          <t>Audit FastLog + plan logistique</t>
        </is>
      </c>
      <c r="D51" s="19" t="inlineStr">
        <is>
          <t>Achats</t>
        </is>
      </c>
      <c r="E51" s="19" t="inlineStr">
        <is>
          <t>7 jours</t>
        </is>
      </c>
      <c r="F51" s="19" t="inlineStr">
        <is>
          <t>Ouvert</t>
        </is>
      </c>
    </row>
    <row r="52" ht="22" customHeight="1">
      <c r="A52" s="16" t="inlineStr">
        <is>
          <t>Moyenne</t>
        </is>
      </c>
      <c r="B52" s="16" t="inlineStr">
        <is>
          <t>Conformité hydraulique basse</t>
        </is>
      </c>
      <c r="C52" s="16" t="inlineStr">
        <is>
          <t>Plan correctif fournisseur</t>
        </is>
      </c>
      <c r="D52" s="16" t="inlineStr">
        <is>
          <t>Qualité</t>
        </is>
      </c>
      <c r="E52" s="16" t="inlineStr">
        <is>
          <t>10 jours</t>
        </is>
      </c>
      <c r="F52" s="16" t="inlineStr">
        <is>
          <t>Ouvert</t>
        </is>
      </c>
    </row>
    <row r="53" ht="22" customHeight="1">
      <c r="A53" s="19" t="inlineStr">
        <is>
          <t>Moyenne</t>
        </is>
      </c>
      <c r="B53" s="19" t="inlineStr">
        <is>
          <t>Budget énergie élevé</t>
        </is>
      </c>
      <c r="C53" s="19" t="inlineStr">
        <is>
          <t>Renégociation annuelle</t>
        </is>
      </c>
      <c r="D53" s="19" t="inlineStr">
        <is>
          <t>Achats</t>
        </is>
      </c>
      <c r="E53" s="19" t="inlineStr">
        <is>
          <t>30 jours</t>
        </is>
      </c>
      <c r="F53" s="19" t="inlineStr">
        <is>
          <t>À planifier</t>
        </is>
      </c>
    </row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</sheetData>
  <mergeCells count="15">
    <mergeCell ref="O7:P9"/>
    <mergeCell ref="M7:N9"/>
    <mergeCell ref="J7:L9"/>
    <mergeCell ref="D5:F6"/>
    <mergeCell ref="A5:C6"/>
    <mergeCell ref="G5:I6"/>
    <mergeCell ref="A1:P2"/>
    <mergeCell ref="G7:I9"/>
    <mergeCell ref="J5:L6"/>
    <mergeCell ref="A48:P48"/>
    <mergeCell ref="A3:P3"/>
    <mergeCell ref="A7:C9"/>
    <mergeCell ref="M5:N6"/>
    <mergeCell ref="O5:P6"/>
    <mergeCell ref="D7:F9"/>
  </mergeCells>
  <conditionalFormatting sqref="A50:A60">
    <cfRule type="expression" priority="1" dxfId="0">
      <formula>A50="Haute"</formula>
    </cfRule>
  </conditionalFormatting>
  <conditionalFormatting sqref="F50:F60">
    <cfRule type="expression" priority="2" dxfId="1">
      <formula>F50="Ouvert"</formula>
    </cfRule>
    <cfRule type="expression" priority="3" dxfId="2">
      <formula>F50="En cours"</formula>
    </cfRule>
  </conditionalFormatting>
  <pageMargins left="0.75" right="0.75" top="1" bottom="1" header="0.5" footer="0.5"/>
  <pageSetup orientation="landscape" fitToHeight="0" fitToWidth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P10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8" customWidth="1" min="16" max="16"/>
  </cols>
  <sheetData>
    <row r="1">
      <c r="A1" s="1" t="inlineStr">
        <is>
          <t>DATA ACHATS — SAISIE ÉDITABLE</t>
        </is>
      </c>
    </row>
    <row r="2"/>
    <row r="3">
      <c r="A3" s="2" t="inlineStr">
        <is>
          <t>Les indicateurs du dashboard se calculent automatiquement depuis cette feuille</t>
        </is>
      </c>
    </row>
    <row r="5">
      <c r="A5" s="15" t="inlineStr">
        <is>
          <t>Date</t>
        </is>
      </c>
      <c r="B5" s="15" t="inlineStr">
        <is>
          <t>Fournisseur</t>
        </is>
      </c>
      <c r="C5" s="15" t="inlineStr">
        <is>
          <t>Famille</t>
        </is>
      </c>
      <c r="D5" s="15" t="inlineStr">
        <is>
          <t>Montant Commandé</t>
        </is>
      </c>
      <c r="E5" s="15" t="inlineStr">
        <is>
          <t>Montant Reçu</t>
        </is>
      </c>
      <c r="F5" s="15" t="inlineStr">
        <is>
          <t>Budget Prévu</t>
        </is>
      </c>
      <c r="G5" s="15" t="inlineStr">
        <is>
          <t>Retard (jours)</t>
        </is>
      </c>
      <c r="H5" s="15" t="inlineStr">
        <is>
          <t>Conformité (%)</t>
        </is>
      </c>
      <c r="I5" s="15" t="inlineStr">
        <is>
          <t>Litiges</t>
        </is>
      </c>
      <c r="J5" s="15" t="inlineStr">
        <is>
          <t>Dépendance (%)</t>
        </is>
      </c>
      <c r="K5" s="15" t="inlineStr">
        <is>
          <t>Risque</t>
        </is>
      </c>
      <c r="L5" s="15" t="inlineStr">
        <is>
          <t>Action</t>
        </is>
      </c>
      <c r="M5" s="15" t="inlineStr">
        <is>
          <t>Économie (€)</t>
        </is>
      </c>
      <c r="N5" s="15" t="inlineStr">
        <is>
          <t>Score Fournisseur</t>
        </is>
      </c>
      <c r="O5" s="15" t="inlineStr">
        <is>
          <t>Statut</t>
        </is>
      </c>
      <c r="P5" s="15" t="inlineStr">
        <is>
          <t>Commentaire</t>
        </is>
      </c>
    </row>
    <row r="6">
      <c r="A6" s="20" t="n">
        <v>46143</v>
      </c>
      <c r="B6" s="16" t="inlineStr">
        <is>
          <t>NovaTech</t>
        </is>
      </c>
      <c r="C6" s="16" t="inlineStr">
        <is>
          <t>Électronique</t>
        </is>
      </c>
      <c r="D6" s="21" t="n">
        <v>115000</v>
      </c>
      <c r="E6" s="21" t="n">
        <v>102000</v>
      </c>
      <c r="F6" s="21" t="n">
        <v>120000</v>
      </c>
      <c r="G6" s="16" t="n">
        <v>9</v>
      </c>
      <c r="H6" s="22" t="n">
        <v>0.91</v>
      </c>
      <c r="I6" s="16" t="n">
        <v>3</v>
      </c>
      <c r="J6" s="22" t="n">
        <v>0.68</v>
      </c>
      <c r="K6" s="16" t="inlineStr">
        <is>
          <t>Élevé</t>
        </is>
      </c>
      <c r="L6" s="16" t="inlineStr">
        <is>
          <t>Double sourcing</t>
        </is>
      </c>
      <c r="M6" s="21" t="n">
        <v>8500</v>
      </c>
      <c r="N6" s="16">
        <f>ROUND((H6*40)+((MAX(0,15-G6)/15)*25)+((1-J6)*20)+(MAX(0,5-I6)/5*15),0)</f>
        <v/>
      </c>
      <c r="O6" s="16">
        <f>IF(N6&gt;=Parametres!$B$6,"Excellent",IF(N6&gt;=Parametres!$B$7,"Vigilance","Critique"))</f>
        <v/>
      </c>
      <c r="P6" s="16" t="inlineStr">
        <is>
          <t>À suivre</t>
        </is>
      </c>
    </row>
    <row r="7">
      <c r="A7" s="23" t="n">
        <v>46144</v>
      </c>
      <c r="B7" s="19" t="inlineStr">
        <is>
          <t>EuroPack</t>
        </is>
      </c>
      <c r="C7" s="19" t="inlineStr">
        <is>
          <t>Packaging</t>
        </is>
      </c>
      <c r="D7" s="24" t="n">
        <v>46000</v>
      </c>
      <c r="E7" s="24" t="n">
        <v>45800</v>
      </c>
      <c r="F7" s="24" t="n">
        <v>50000</v>
      </c>
      <c r="G7" s="19" t="n">
        <v>1</v>
      </c>
      <c r="H7" s="25" t="n">
        <v>0.98</v>
      </c>
      <c r="I7" s="19" t="n">
        <v>0</v>
      </c>
      <c r="J7" s="25" t="n">
        <v>0.18</v>
      </c>
      <c r="K7" s="19" t="inlineStr">
        <is>
          <t>Faible</t>
        </is>
      </c>
      <c r="L7" s="19" t="inlineStr">
        <is>
          <t>Optimiser</t>
        </is>
      </c>
      <c r="M7" s="24" t="n">
        <v>2100</v>
      </c>
      <c r="N7" s="19">
        <f>ROUND((H7*40)+((MAX(0,15-G7)/15)*25)+((1-J7)*20)+(MAX(0,5-I7)/5*15),0)</f>
        <v/>
      </c>
      <c r="O7" s="19">
        <f>IF(N7&gt;=Parametres!$B$6,"Excellent",IF(N7&gt;=Parametres!$B$7,"Vigilance","Critique"))</f>
        <v/>
      </c>
      <c r="P7" s="19" t="inlineStr"/>
    </row>
    <row r="8">
      <c r="A8" s="20" t="n">
        <v>46145</v>
      </c>
      <c r="B8" s="16" t="inlineStr">
        <is>
          <t>FastLog</t>
        </is>
      </c>
      <c r="C8" s="16" t="inlineStr">
        <is>
          <t>Transport</t>
        </is>
      </c>
      <c r="D8" s="21" t="n">
        <v>38000</v>
      </c>
      <c r="E8" s="21" t="n">
        <v>37200</v>
      </c>
      <c r="F8" s="21" t="n">
        <v>42000</v>
      </c>
      <c r="G8" s="16" t="n">
        <v>12</v>
      </c>
      <c r="H8" s="22" t="n">
        <v>0.89</v>
      </c>
      <c r="I8" s="16" t="n">
        <v>4</v>
      </c>
      <c r="J8" s="22" t="n">
        <v>0.42</v>
      </c>
      <c r="K8" s="16" t="inlineStr">
        <is>
          <t>Critique</t>
        </is>
      </c>
      <c r="L8" s="16" t="inlineStr">
        <is>
          <t>Audit</t>
        </is>
      </c>
      <c r="M8" s="21" t="n">
        <v>1300</v>
      </c>
      <c r="N8" s="16">
        <f>ROUND((H8*40)+((MAX(0,15-G8)/15)*25)+((1-J8)*20)+(MAX(0,5-I8)/5*15),0)</f>
        <v/>
      </c>
      <c r="O8" s="16">
        <f>IF(N8&gt;=Parametres!$B$6,"Excellent",IF(N8&gt;=Parametres!$B$7,"Vigilance","Critique"))</f>
        <v/>
      </c>
      <c r="P8" s="16" t="inlineStr">
        <is>
          <t>À suivre</t>
        </is>
      </c>
    </row>
    <row r="9">
      <c r="A9" s="23" t="n">
        <v>46146</v>
      </c>
      <c r="B9" s="19" t="inlineStr">
        <is>
          <t>Atlas Supply</t>
        </is>
      </c>
      <c r="C9" s="19" t="inlineStr">
        <is>
          <t>Métallurgie</t>
        </is>
      </c>
      <c r="D9" s="24" t="n">
        <v>76000</v>
      </c>
      <c r="E9" s="24" t="n">
        <v>74000</v>
      </c>
      <c r="F9" s="24" t="n">
        <v>80000</v>
      </c>
      <c r="G9" s="19" t="n">
        <v>4</v>
      </c>
      <c r="H9" s="25" t="n">
        <v>0.95</v>
      </c>
      <c r="I9" s="19" t="n">
        <v>1</v>
      </c>
      <c r="J9" s="25" t="n">
        <v>0.47</v>
      </c>
      <c r="K9" s="19" t="inlineStr">
        <is>
          <t>Moyen</t>
        </is>
      </c>
      <c r="L9" s="19" t="inlineStr">
        <is>
          <t>Sécuriser</t>
        </is>
      </c>
      <c r="M9" s="24" t="n">
        <v>5400</v>
      </c>
      <c r="N9" s="19">
        <f>ROUND((H9*40)+((MAX(0,15-G9)/15)*25)+((1-J9)*20)+(MAX(0,5-I9)/5*15),0)</f>
        <v/>
      </c>
      <c r="O9" s="19">
        <f>IF(N9&gt;=Parametres!$B$6,"Excellent",IF(N9&gt;=Parametres!$B$7,"Vigilance","Critique"))</f>
        <v/>
      </c>
      <c r="P9" s="19" t="inlineStr"/>
    </row>
    <row r="10">
      <c r="A10" s="20" t="n">
        <v>46147</v>
      </c>
      <c r="B10" s="16" t="inlineStr">
        <is>
          <t>PrimeFood</t>
        </is>
      </c>
      <c r="C10" s="16" t="inlineStr">
        <is>
          <t>Agroalimentaire</t>
        </is>
      </c>
      <c r="D10" s="21" t="n">
        <v>62000</v>
      </c>
      <c r="E10" s="21" t="n">
        <v>62000</v>
      </c>
      <c r="F10" s="21" t="n">
        <v>65000</v>
      </c>
      <c r="G10" s="16" t="n">
        <v>0</v>
      </c>
      <c r="H10" s="22" t="n">
        <v>0.99</v>
      </c>
      <c r="I10" s="16" t="n">
        <v>0</v>
      </c>
      <c r="J10" s="22" t="n">
        <v>0.21</v>
      </c>
      <c r="K10" s="16" t="inlineStr">
        <is>
          <t>Faible</t>
        </is>
      </c>
      <c r="L10" s="16" t="inlineStr">
        <is>
          <t>Consolider</t>
        </is>
      </c>
      <c r="M10" s="21" t="n">
        <v>6200</v>
      </c>
      <c r="N10" s="16">
        <f>ROUND((H10*40)+((MAX(0,15-G10)/15)*25)+((1-J10)*20)+(MAX(0,5-I10)/5*15),0)</f>
        <v/>
      </c>
      <c r="O10" s="16">
        <f>IF(N10&gt;=Parametres!$B$6,"Excellent",IF(N10&gt;=Parametres!$B$7,"Vigilance","Critique"))</f>
        <v/>
      </c>
      <c r="P10" s="16" t="inlineStr"/>
    </row>
    <row r="11">
      <c r="A11" s="23" t="n">
        <v>46148</v>
      </c>
      <c r="B11" s="19" t="inlineStr">
        <is>
          <t>RapidFlow</t>
        </is>
      </c>
      <c r="C11" s="19" t="inlineStr">
        <is>
          <t>Hydraulique</t>
        </is>
      </c>
      <c r="D11" s="24" t="n">
        <v>54000</v>
      </c>
      <c r="E11" s="24" t="n">
        <v>49800</v>
      </c>
      <c r="F11" s="24" t="n">
        <v>56000</v>
      </c>
      <c r="G11" s="19" t="n">
        <v>8</v>
      </c>
      <c r="H11" s="25" t="n">
        <v>0.88</v>
      </c>
      <c r="I11" s="19" t="n">
        <v>2</v>
      </c>
      <c r="J11" s="25" t="n">
        <v>0.59</v>
      </c>
      <c r="K11" s="19" t="inlineStr">
        <is>
          <t>Élevé</t>
        </is>
      </c>
      <c r="L11" s="19" t="inlineStr">
        <is>
          <t>Plan correctif</t>
        </is>
      </c>
      <c r="M11" s="24" t="n">
        <v>1800</v>
      </c>
      <c r="N11" s="19">
        <f>ROUND((H11*40)+((MAX(0,15-G11)/15)*25)+((1-J11)*20)+(MAX(0,5-I11)/5*15),0)</f>
        <v/>
      </c>
      <c r="O11" s="19">
        <f>IF(N11&gt;=Parametres!$B$6,"Excellent",IF(N11&gt;=Parametres!$B$7,"Vigilance","Critique"))</f>
        <v/>
      </c>
      <c r="P11" s="19" t="inlineStr">
        <is>
          <t>À suivre</t>
        </is>
      </c>
    </row>
    <row r="12">
      <c r="A12" s="20" t="n">
        <v>46149</v>
      </c>
      <c r="B12" s="16" t="inlineStr">
        <is>
          <t>GreenSteel</t>
        </is>
      </c>
      <c r="C12" s="16" t="inlineStr">
        <is>
          <t>Métallurgie</t>
        </is>
      </c>
      <c r="D12" s="21" t="n">
        <v>97000</v>
      </c>
      <c r="E12" s="21" t="n">
        <v>95600</v>
      </c>
      <c r="F12" s="21" t="n">
        <v>100000</v>
      </c>
      <c r="G12" s="16" t="n">
        <v>3</v>
      </c>
      <c r="H12" s="22" t="n">
        <v>0.9399999999999999</v>
      </c>
      <c r="I12" s="16" t="n">
        <v>1</v>
      </c>
      <c r="J12" s="22" t="n">
        <v>0.51</v>
      </c>
      <c r="K12" s="16" t="inlineStr">
        <is>
          <t>Moyen</t>
        </is>
      </c>
      <c r="L12" s="16" t="inlineStr">
        <is>
          <t>Négocier</t>
        </is>
      </c>
      <c r="M12" s="21" t="n">
        <v>7400</v>
      </c>
      <c r="N12" s="16">
        <f>ROUND((H12*40)+((MAX(0,15-G12)/15)*25)+((1-J12)*20)+(MAX(0,5-I12)/5*15),0)</f>
        <v/>
      </c>
      <c r="O12" s="16">
        <f>IF(N12&gt;=Parametres!$B$6,"Excellent",IF(N12&gt;=Parametres!$B$7,"Vigilance","Critique"))</f>
        <v/>
      </c>
      <c r="P12" s="16" t="inlineStr"/>
    </row>
    <row r="13">
      <c r="A13" s="23" t="n">
        <v>46150</v>
      </c>
      <c r="B13" s="19" t="inlineStr">
        <is>
          <t>NorthEnergy</t>
        </is>
      </c>
      <c r="C13" s="19" t="inlineStr">
        <is>
          <t>Énergie</t>
        </is>
      </c>
      <c r="D13" s="24" t="n">
        <v>142000</v>
      </c>
      <c r="E13" s="24" t="n">
        <v>138000</v>
      </c>
      <c r="F13" s="24" t="n">
        <v>150000</v>
      </c>
      <c r="G13" s="19" t="n">
        <v>5</v>
      </c>
      <c r="H13" s="25" t="n">
        <v>0.96</v>
      </c>
      <c r="I13" s="19" t="n">
        <v>1</v>
      </c>
      <c r="J13" s="25" t="n">
        <v>0.38</v>
      </c>
      <c r="K13" s="19" t="inlineStr">
        <is>
          <t>Moyen</t>
        </is>
      </c>
      <c r="L13" s="19" t="inlineStr">
        <is>
          <t>Négocier</t>
        </is>
      </c>
      <c r="M13" s="24" t="n">
        <v>11500</v>
      </c>
      <c r="N13" s="19">
        <f>ROUND((H13*40)+((MAX(0,15-G13)/15)*25)+((1-J13)*20)+(MAX(0,5-I13)/5*15),0)</f>
        <v/>
      </c>
      <c r="O13" s="19">
        <f>IF(N13&gt;=Parametres!$B$6,"Excellent",IF(N13&gt;=Parametres!$B$7,"Vigilance","Critique"))</f>
        <v/>
      </c>
      <c r="P13" s="19" t="inlineStr"/>
    </row>
    <row r="14">
      <c r="A14" s="20" t="n">
        <v>46151</v>
      </c>
      <c r="B14" s="16" t="inlineStr">
        <is>
          <t>BlueServices</t>
        </is>
      </c>
      <c r="C14" s="16" t="inlineStr">
        <is>
          <t>Services</t>
        </is>
      </c>
      <c r="D14" s="21" t="n">
        <v>29000</v>
      </c>
      <c r="E14" s="21" t="n">
        <v>29000</v>
      </c>
      <c r="F14" s="21" t="n">
        <v>30000</v>
      </c>
      <c r="G14" s="16" t="n">
        <v>0</v>
      </c>
      <c r="H14" s="22" t="n">
        <v>0.97</v>
      </c>
      <c r="I14" s="16" t="n">
        <v>0</v>
      </c>
      <c r="J14" s="22" t="n">
        <v>0.16</v>
      </c>
      <c r="K14" s="16" t="inlineStr">
        <is>
          <t>Faible</t>
        </is>
      </c>
      <c r="L14" s="16" t="inlineStr">
        <is>
          <t>Optimiser</t>
        </is>
      </c>
      <c r="M14" s="21" t="n">
        <v>900</v>
      </c>
      <c r="N14" s="16">
        <f>ROUND((H14*40)+((MAX(0,15-G14)/15)*25)+((1-J14)*20)+(MAX(0,5-I14)/5*15),0)</f>
        <v/>
      </c>
      <c r="O14" s="16">
        <f>IF(N14&gt;=Parametres!$B$6,"Excellent",IF(N14&gt;=Parametres!$B$7,"Vigilance","Critique"))</f>
        <v/>
      </c>
      <c r="P14" s="16" t="inlineStr"/>
    </row>
    <row r="15">
      <c r="A15" s="23" t="n">
        <v>46152</v>
      </c>
      <c r="B15" s="19" t="inlineStr">
        <is>
          <t>AlphaParts</t>
        </is>
      </c>
      <c r="C15" s="19" t="inlineStr">
        <is>
          <t>Électronique</t>
        </is>
      </c>
      <c r="D15" s="24" t="n">
        <v>84000</v>
      </c>
      <c r="E15" s="24" t="n">
        <v>79200</v>
      </c>
      <c r="F15" s="24" t="n">
        <v>90000</v>
      </c>
      <c r="G15" s="19" t="n">
        <v>7</v>
      </c>
      <c r="H15" s="25" t="n">
        <v>0.92</v>
      </c>
      <c r="I15" s="19" t="n">
        <v>2</v>
      </c>
      <c r="J15" s="25" t="n">
        <v>0.57</v>
      </c>
      <c r="K15" s="19" t="inlineStr">
        <is>
          <t>Élevé</t>
        </is>
      </c>
      <c r="L15" s="19" t="inlineStr">
        <is>
          <t>Double sourcing</t>
        </is>
      </c>
      <c r="M15" s="24" t="n">
        <v>3600</v>
      </c>
      <c r="N15" s="19">
        <f>ROUND((H15*40)+((MAX(0,15-G15)/15)*25)+((1-J15)*20)+(MAX(0,5-I15)/5*15),0)</f>
        <v/>
      </c>
      <c r="O15" s="19">
        <f>IF(N15&gt;=Parametres!$B$6,"Excellent",IF(N15&gt;=Parametres!$B$7,"Vigilance","Critique"))</f>
        <v/>
      </c>
      <c r="P15" s="19" t="inlineStr">
        <is>
          <t>À suivre</t>
        </is>
      </c>
    </row>
    <row r="16">
      <c r="A16" s="20" t="n">
        <v>46153</v>
      </c>
      <c r="B16" s="16" t="inlineStr">
        <is>
          <t>OmniPack</t>
        </is>
      </c>
      <c r="C16" s="16" t="inlineStr">
        <is>
          <t>Packaging</t>
        </is>
      </c>
      <c r="D16" s="21" t="n">
        <v>51000</v>
      </c>
      <c r="E16" s="21" t="n">
        <v>50000</v>
      </c>
      <c r="F16" s="21" t="n">
        <v>52000</v>
      </c>
      <c r="G16" s="16" t="n">
        <v>2</v>
      </c>
      <c r="H16" s="22" t="n">
        <v>0.97</v>
      </c>
      <c r="I16" s="16" t="n">
        <v>0</v>
      </c>
      <c r="J16" s="22" t="n">
        <v>0.22</v>
      </c>
      <c r="K16" s="16" t="inlineStr">
        <is>
          <t>Faible</t>
        </is>
      </c>
      <c r="L16" s="16" t="inlineStr">
        <is>
          <t>Consolider</t>
        </is>
      </c>
      <c r="M16" s="21" t="n">
        <v>1900</v>
      </c>
      <c r="N16" s="16">
        <f>ROUND((H16*40)+((MAX(0,15-G16)/15)*25)+((1-J16)*20)+(MAX(0,5-I16)/5*15),0)</f>
        <v/>
      </c>
      <c r="O16" s="16">
        <f>IF(N16&gt;=Parametres!$B$6,"Excellent",IF(N16&gt;=Parametres!$B$7,"Vigilance","Critique"))</f>
        <v/>
      </c>
      <c r="P16" s="16" t="inlineStr"/>
    </row>
    <row r="17">
      <c r="A17" s="23" t="n">
        <v>46154</v>
      </c>
      <c r="B17" s="19" t="inlineStr">
        <is>
          <t>TransNord</t>
        </is>
      </c>
      <c r="C17" s="19" t="inlineStr">
        <is>
          <t>Transport</t>
        </is>
      </c>
      <c r="D17" s="24" t="n">
        <v>44000</v>
      </c>
      <c r="E17" s="24" t="n">
        <v>39800</v>
      </c>
      <c r="F17" s="24" t="n">
        <v>45000</v>
      </c>
      <c r="G17" s="19" t="n">
        <v>10</v>
      </c>
      <c r="H17" s="25" t="n">
        <v>0.87</v>
      </c>
      <c r="I17" s="19" t="n">
        <v>3</v>
      </c>
      <c r="J17" s="25" t="n">
        <v>0.49</v>
      </c>
      <c r="K17" s="19" t="inlineStr">
        <is>
          <t>Critique</t>
        </is>
      </c>
      <c r="L17" s="19" t="inlineStr">
        <is>
          <t>Audit</t>
        </is>
      </c>
      <c r="M17" s="24" t="n">
        <v>1600</v>
      </c>
      <c r="N17" s="19">
        <f>ROUND((H17*40)+((MAX(0,15-G17)/15)*25)+((1-J17)*20)+(MAX(0,5-I17)/5*15),0)</f>
        <v/>
      </c>
      <c r="O17" s="19">
        <f>IF(N17&gt;=Parametres!$B$6,"Excellent",IF(N17&gt;=Parametres!$B$7,"Vigilance","Critique"))</f>
        <v/>
      </c>
      <c r="P17" s="19" t="inlineStr">
        <is>
          <t>À suivre</t>
        </is>
      </c>
    </row>
    <row r="18">
      <c r="A18" s="16" t="n"/>
      <c r="B18" s="16" t="n"/>
      <c r="C18" s="16" t="n"/>
      <c r="D18" s="21" t="n"/>
      <c r="E18" s="21" t="n"/>
      <c r="F18" s="21" t="n"/>
      <c r="G18" s="16" t="n"/>
      <c r="H18" s="22" t="n"/>
      <c r="I18" s="16" t="n"/>
      <c r="J18" s="22" t="n"/>
      <c r="K18" s="16" t="n"/>
      <c r="L18" s="16" t="n"/>
      <c r="M18" s="21" t="n"/>
      <c r="N18" s="16">
        <f>IF(B18="","",ROUND((H18*40)+((MAX(0,15-G18)/15)*25)+((1-J18)*20)+(MAX(0,5-I18)/5*15),0))</f>
        <v/>
      </c>
      <c r="O18" s="16">
        <f>IF(N18="","",IF(N18&gt;=Parametres!$B$6,"Excellent",IF(N18&gt;=Parametres!$B$7,"Vigilance","Critique")))</f>
        <v/>
      </c>
      <c r="P18" s="16" t="n"/>
    </row>
    <row r="19">
      <c r="A19" s="19" t="n"/>
      <c r="B19" s="19" t="n"/>
      <c r="C19" s="19" t="n"/>
      <c r="D19" s="24" t="n"/>
      <c r="E19" s="24" t="n"/>
      <c r="F19" s="24" t="n"/>
      <c r="G19" s="19" t="n"/>
      <c r="H19" s="25" t="n"/>
      <c r="I19" s="19" t="n"/>
      <c r="J19" s="25" t="n"/>
      <c r="K19" s="19" t="n"/>
      <c r="L19" s="19" t="n"/>
      <c r="M19" s="24" t="n"/>
      <c r="N19" s="19">
        <f>IF(B19="","",ROUND((H19*40)+((MAX(0,15-G19)/15)*25)+((1-J19)*20)+(MAX(0,5-I19)/5*15),0))</f>
        <v/>
      </c>
      <c r="O19" s="19">
        <f>IF(N19="","",IF(N19&gt;=Parametres!$B$6,"Excellent",IF(N19&gt;=Parametres!$B$7,"Vigilance","Critique")))</f>
        <v/>
      </c>
      <c r="P19" s="19" t="n"/>
    </row>
    <row r="20">
      <c r="A20" s="16" t="n"/>
      <c r="B20" s="16" t="n"/>
      <c r="C20" s="16" t="n"/>
      <c r="D20" s="21" t="n"/>
      <c r="E20" s="21" t="n"/>
      <c r="F20" s="21" t="n"/>
      <c r="G20" s="16" t="n"/>
      <c r="H20" s="22" t="n"/>
      <c r="I20" s="16" t="n"/>
      <c r="J20" s="22" t="n"/>
      <c r="K20" s="16" t="n"/>
      <c r="L20" s="16" t="n"/>
      <c r="M20" s="21" t="n"/>
      <c r="N20" s="16">
        <f>IF(B20="","",ROUND((H20*40)+((MAX(0,15-G20)/15)*25)+((1-J20)*20)+(MAX(0,5-I20)/5*15),0))</f>
        <v/>
      </c>
      <c r="O20" s="16">
        <f>IF(N20="","",IF(N20&gt;=Parametres!$B$6,"Excellent",IF(N20&gt;=Parametres!$B$7,"Vigilance","Critique")))</f>
        <v/>
      </c>
      <c r="P20" s="16" t="n"/>
    </row>
    <row r="21">
      <c r="A21" s="19" t="n"/>
      <c r="B21" s="19" t="n"/>
      <c r="C21" s="19" t="n"/>
      <c r="D21" s="24" t="n"/>
      <c r="E21" s="24" t="n"/>
      <c r="F21" s="24" t="n"/>
      <c r="G21" s="19" t="n"/>
      <c r="H21" s="25" t="n"/>
      <c r="I21" s="19" t="n"/>
      <c r="J21" s="25" t="n"/>
      <c r="K21" s="19" t="n"/>
      <c r="L21" s="19" t="n"/>
      <c r="M21" s="24" t="n"/>
      <c r="N21" s="19">
        <f>IF(B21="","",ROUND((H21*40)+((MAX(0,15-G21)/15)*25)+((1-J21)*20)+(MAX(0,5-I21)/5*15),0))</f>
        <v/>
      </c>
      <c r="O21" s="19">
        <f>IF(N21="","",IF(N21&gt;=Parametres!$B$6,"Excellent",IF(N21&gt;=Parametres!$B$7,"Vigilance","Critique")))</f>
        <v/>
      </c>
      <c r="P21" s="19" t="n"/>
    </row>
    <row r="22">
      <c r="A22" s="16" t="n"/>
      <c r="B22" s="16" t="n"/>
      <c r="C22" s="16" t="n"/>
      <c r="D22" s="21" t="n"/>
      <c r="E22" s="21" t="n"/>
      <c r="F22" s="21" t="n"/>
      <c r="G22" s="16" t="n"/>
      <c r="H22" s="22" t="n"/>
      <c r="I22" s="16" t="n"/>
      <c r="J22" s="22" t="n"/>
      <c r="K22" s="16" t="n"/>
      <c r="L22" s="16" t="n"/>
      <c r="M22" s="21" t="n"/>
      <c r="N22" s="16">
        <f>IF(B22="","",ROUND((H22*40)+((MAX(0,15-G22)/15)*25)+((1-J22)*20)+(MAX(0,5-I22)/5*15),0))</f>
        <v/>
      </c>
      <c r="O22" s="16">
        <f>IF(N22="","",IF(N22&gt;=Parametres!$B$6,"Excellent",IF(N22&gt;=Parametres!$B$7,"Vigilance","Critique")))</f>
        <v/>
      </c>
      <c r="P22" s="16" t="n"/>
    </row>
    <row r="23">
      <c r="A23" s="19" t="n"/>
      <c r="B23" s="19" t="n"/>
      <c r="C23" s="19" t="n"/>
      <c r="D23" s="24" t="n"/>
      <c r="E23" s="24" t="n"/>
      <c r="F23" s="24" t="n"/>
      <c r="G23" s="19" t="n"/>
      <c r="H23" s="25" t="n"/>
      <c r="I23" s="19" t="n"/>
      <c r="J23" s="25" t="n"/>
      <c r="K23" s="19" t="n"/>
      <c r="L23" s="19" t="n"/>
      <c r="M23" s="24" t="n"/>
      <c r="N23" s="19">
        <f>IF(B23="","",ROUND((H23*40)+((MAX(0,15-G23)/15)*25)+((1-J23)*20)+(MAX(0,5-I23)/5*15),0))</f>
        <v/>
      </c>
      <c r="O23" s="19">
        <f>IF(N23="","",IF(N23&gt;=Parametres!$B$6,"Excellent",IF(N23&gt;=Parametres!$B$7,"Vigilance","Critique")))</f>
        <v/>
      </c>
      <c r="P23" s="19" t="n"/>
    </row>
    <row r="24">
      <c r="A24" s="16" t="n"/>
      <c r="B24" s="16" t="n"/>
      <c r="C24" s="16" t="n"/>
      <c r="D24" s="21" t="n"/>
      <c r="E24" s="21" t="n"/>
      <c r="F24" s="21" t="n"/>
      <c r="G24" s="16" t="n"/>
      <c r="H24" s="22" t="n"/>
      <c r="I24" s="16" t="n"/>
      <c r="J24" s="22" t="n"/>
      <c r="K24" s="16" t="n"/>
      <c r="L24" s="16" t="n"/>
      <c r="M24" s="21" t="n"/>
      <c r="N24" s="16">
        <f>IF(B24="","",ROUND((H24*40)+((MAX(0,15-G24)/15)*25)+((1-J24)*20)+(MAX(0,5-I24)/5*15),0))</f>
        <v/>
      </c>
      <c r="O24" s="16">
        <f>IF(N24="","",IF(N24&gt;=Parametres!$B$6,"Excellent",IF(N24&gt;=Parametres!$B$7,"Vigilance","Critique")))</f>
        <v/>
      </c>
      <c r="P24" s="16" t="n"/>
    </row>
    <row r="25">
      <c r="A25" s="19" t="n"/>
      <c r="B25" s="19" t="n"/>
      <c r="C25" s="19" t="n"/>
      <c r="D25" s="24" t="n"/>
      <c r="E25" s="24" t="n"/>
      <c r="F25" s="24" t="n"/>
      <c r="G25" s="19" t="n"/>
      <c r="H25" s="25" t="n"/>
      <c r="I25" s="19" t="n"/>
      <c r="J25" s="25" t="n"/>
      <c r="K25" s="19" t="n"/>
      <c r="L25" s="19" t="n"/>
      <c r="M25" s="24" t="n"/>
      <c r="N25" s="19">
        <f>IF(B25="","",ROUND((H25*40)+((MAX(0,15-G25)/15)*25)+((1-J25)*20)+(MAX(0,5-I25)/5*15),0))</f>
        <v/>
      </c>
      <c r="O25" s="19">
        <f>IF(N25="","",IF(N25&gt;=Parametres!$B$6,"Excellent",IF(N25&gt;=Parametres!$B$7,"Vigilance","Critique")))</f>
        <v/>
      </c>
      <c r="P25" s="19" t="n"/>
    </row>
    <row r="26">
      <c r="A26" s="16" t="n"/>
      <c r="B26" s="16" t="n"/>
      <c r="C26" s="16" t="n"/>
      <c r="D26" s="21" t="n"/>
      <c r="E26" s="21" t="n"/>
      <c r="F26" s="21" t="n"/>
      <c r="G26" s="16" t="n"/>
      <c r="H26" s="22" t="n"/>
      <c r="I26" s="16" t="n"/>
      <c r="J26" s="22" t="n"/>
      <c r="K26" s="16" t="n"/>
      <c r="L26" s="16" t="n"/>
      <c r="M26" s="21" t="n"/>
      <c r="N26" s="16">
        <f>IF(B26="","",ROUND((H26*40)+((MAX(0,15-G26)/15)*25)+((1-J26)*20)+(MAX(0,5-I26)/5*15),0))</f>
        <v/>
      </c>
      <c r="O26" s="16">
        <f>IF(N26="","",IF(N26&gt;=Parametres!$B$6,"Excellent",IF(N26&gt;=Parametres!$B$7,"Vigilance","Critique")))</f>
        <v/>
      </c>
      <c r="P26" s="16" t="n"/>
    </row>
    <row r="27">
      <c r="A27" s="19" t="n"/>
      <c r="B27" s="19" t="n"/>
      <c r="C27" s="19" t="n"/>
      <c r="D27" s="24" t="n"/>
      <c r="E27" s="24" t="n"/>
      <c r="F27" s="24" t="n"/>
      <c r="G27" s="19" t="n"/>
      <c r="H27" s="25" t="n"/>
      <c r="I27" s="19" t="n"/>
      <c r="J27" s="25" t="n"/>
      <c r="K27" s="19" t="n"/>
      <c r="L27" s="19" t="n"/>
      <c r="M27" s="24" t="n"/>
      <c r="N27" s="19">
        <f>IF(B27="","",ROUND((H27*40)+((MAX(0,15-G27)/15)*25)+((1-J27)*20)+(MAX(0,5-I27)/5*15),0))</f>
        <v/>
      </c>
      <c r="O27" s="19">
        <f>IF(N27="","",IF(N27&gt;=Parametres!$B$6,"Excellent",IF(N27&gt;=Parametres!$B$7,"Vigilance","Critique")))</f>
        <v/>
      </c>
      <c r="P27" s="19" t="n"/>
    </row>
    <row r="28">
      <c r="A28" s="16" t="n"/>
      <c r="B28" s="16" t="n"/>
      <c r="C28" s="16" t="n"/>
      <c r="D28" s="21" t="n"/>
      <c r="E28" s="21" t="n"/>
      <c r="F28" s="21" t="n"/>
      <c r="G28" s="16" t="n"/>
      <c r="H28" s="22" t="n"/>
      <c r="I28" s="16" t="n"/>
      <c r="J28" s="22" t="n"/>
      <c r="K28" s="16" t="n"/>
      <c r="L28" s="16" t="n"/>
      <c r="M28" s="21" t="n"/>
      <c r="N28" s="16">
        <f>IF(B28="","",ROUND((H28*40)+((MAX(0,15-G28)/15)*25)+((1-J28)*20)+(MAX(0,5-I28)/5*15),0))</f>
        <v/>
      </c>
      <c r="O28" s="16">
        <f>IF(N28="","",IF(N28&gt;=Parametres!$B$6,"Excellent",IF(N28&gt;=Parametres!$B$7,"Vigilance","Critique")))</f>
        <v/>
      </c>
      <c r="P28" s="16" t="n"/>
    </row>
    <row r="29">
      <c r="A29" s="19" t="n"/>
      <c r="B29" s="19" t="n"/>
      <c r="C29" s="19" t="n"/>
      <c r="D29" s="24" t="n"/>
      <c r="E29" s="24" t="n"/>
      <c r="F29" s="24" t="n"/>
      <c r="G29" s="19" t="n"/>
      <c r="H29" s="25" t="n"/>
      <c r="I29" s="19" t="n"/>
      <c r="J29" s="25" t="n"/>
      <c r="K29" s="19" t="n"/>
      <c r="L29" s="19" t="n"/>
      <c r="M29" s="24" t="n"/>
      <c r="N29" s="19">
        <f>IF(B29="","",ROUND((H29*40)+((MAX(0,15-G29)/15)*25)+((1-J29)*20)+(MAX(0,5-I29)/5*15),0))</f>
        <v/>
      </c>
      <c r="O29" s="19">
        <f>IF(N29="","",IF(N29&gt;=Parametres!$B$6,"Excellent",IF(N29&gt;=Parametres!$B$7,"Vigilance","Critique")))</f>
        <v/>
      </c>
      <c r="P29" s="19" t="n"/>
    </row>
    <row r="30">
      <c r="A30" s="16" t="n"/>
      <c r="B30" s="16" t="n"/>
      <c r="C30" s="16" t="n"/>
      <c r="D30" s="21" t="n"/>
      <c r="E30" s="21" t="n"/>
      <c r="F30" s="21" t="n"/>
      <c r="G30" s="16" t="n"/>
      <c r="H30" s="22" t="n"/>
      <c r="I30" s="16" t="n"/>
      <c r="J30" s="22" t="n"/>
      <c r="K30" s="16" t="n"/>
      <c r="L30" s="16" t="n"/>
      <c r="M30" s="21" t="n"/>
      <c r="N30" s="16">
        <f>IF(B30="","",ROUND((H30*40)+((MAX(0,15-G30)/15)*25)+((1-J30)*20)+(MAX(0,5-I30)/5*15),0))</f>
        <v/>
      </c>
      <c r="O30" s="16">
        <f>IF(N30="","",IF(N30&gt;=Parametres!$B$6,"Excellent",IF(N30&gt;=Parametres!$B$7,"Vigilance","Critique")))</f>
        <v/>
      </c>
      <c r="P30" s="16" t="n"/>
    </row>
    <row r="31">
      <c r="A31" s="19" t="n"/>
      <c r="B31" s="19" t="n"/>
      <c r="C31" s="19" t="n"/>
      <c r="D31" s="24" t="n"/>
      <c r="E31" s="24" t="n"/>
      <c r="F31" s="24" t="n"/>
      <c r="G31" s="19" t="n"/>
      <c r="H31" s="25" t="n"/>
      <c r="I31" s="19" t="n"/>
      <c r="J31" s="25" t="n"/>
      <c r="K31" s="19" t="n"/>
      <c r="L31" s="19" t="n"/>
      <c r="M31" s="24" t="n"/>
      <c r="N31" s="19">
        <f>IF(B31="","",ROUND((H31*40)+((MAX(0,15-G31)/15)*25)+((1-J31)*20)+(MAX(0,5-I31)/5*15),0))</f>
        <v/>
      </c>
      <c r="O31" s="19">
        <f>IF(N31="","",IF(N31&gt;=Parametres!$B$6,"Excellent",IF(N31&gt;=Parametres!$B$7,"Vigilance","Critique")))</f>
        <v/>
      </c>
      <c r="P31" s="19" t="n"/>
    </row>
    <row r="32">
      <c r="A32" s="16" t="n"/>
      <c r="B32" s="16" t="n"/>
      <c r="C32" s="16" t="n"/>
      <c r="D32" s="21" t="n"/>
      <c r="E32" s="21" t="n"/>
      <c r="F32" s="21" t="n"/>
      <c r="G32" s="16" t="n"/>
      <c r="H32" s="22" t="n"/>
      <c r="I32" s="16" t="n"/>
      <c r="J32" s="22" t="n"/>
      <c r="K32" s="16" t="n"/>
      <c r="L32" s="16" t="n"/>
      <c r="M32" s="21" t="n"/>
      <c r="N32" s="16">
        <f>IF(B32="","",ROUND((H32*40)+((MAX(0,15-G32)/15)*25)+((1-J32)*20)+(MAX(0,5-I32)/5*15),0))</f>
        <v/>
      </c>
      <c r="O32" s="16">
        <f>IF(N32="","",IF(N32&gt;=Parametres!$B$6,"Excellent",IF(N32&gt;=Parametres!$B$7,"Vigilance","Critique")))</f>
        <v/>
      </c>
      <c r="P32" s="16" t="n"/>
    </row>
    <row r="33">
      <c r="A33" s="19" t="n"/>
      <c r="B33" s="19" t="n"/>
      <c r="C33" s="19" t="n"/>
      <c r="D33" s="24" t="n"/>
      <c r="E33" s="24" t="n"/>
      <c r="F33" s="24" t="n"/>
      <c r="G33" s="19" t="n"/>
      <c r="H33" s="25" t="n"/>
      <c r="I33" s="19" t="n"/>
      <c r="J33" s="25" t="n"/>
      <c r="K33" s="19" t="n"/>
      <c r="L33" s="19" t="n"/>
      <c r="M33" s="24" t="n"/>
      <c r="N33" s="19">
        <f>IF(B33="","",ROUND((H33*40)+((MAX(0,15-G33)/15)*25)+((1-J33)*20)+(MAX(0,5-I33)/5*15),0))</f>
        <v/>
      </c>
      <c r="O33" s="19">
        <f>IF(N33="","",IF(N33&gt;=Parametres!$B$6,"Excellent",IF(N33&gt;=Parametres!$B$7,"Vigilance","Critique")))</f>
        <v/>
      </c>
      <c r="P33" s="19" t="n"/>
    </row>
    <row r="34">
      <c r="A34" s="16" t="n"/>
      <c r="B34" s="16" t="n"/>
      <c r="C34" s="16" t="n"/>
      <c r="D34" s="21" t="n"/>
      <c r="E34" s="21" t="n"/>
      <c r="F34" s="21" t="n"/>
      <c r="G34" s="16" t="n"/>
      <c r="H34" s="22" t="n"/>
      <c r="I34" s="16" t="n"/>
      <c r="J34" s="22" t="n"/>
      <c r="K34" s="16" t="n"/>
      <c r="L34" s="16" t="n"/>
      <c r="M34" s="21" t="n"/>
      <c r="N34" s="16">
        <f>IF(B34="","",ROUND((H34*40)+((MAX(0,15-G34)/15)*25)+((1-J34)*20)+(MAX(0,5-I34)/5*15),0))</f>
        <v/>
      </c>
      <c r="O34" s="16">
        <f>IF(N34="","",IF(N34&gt;=Parametres!$B$6,"Excellent",IF(N34&gt;=Parametres!$B$7,"Vigilance","Critique")))</f>
        <v/>
      </c>
      <c r="P34" s="16" t="n"/>
    </row>
    <row r="35">
      <c r="A35" s="19" t="n"/>
      <c r="B35" s="19" t="n"/>
      <c r="C35" s="19" t="n"/>
      <c r="D35" s="24" t="n"/>
      <c r="E35" s="24" t="n"/>
      <c r="F35" s="24" t="n"/>
      <c r="G35" s="19" t="n"/>
      <c r="H35" s="25" t="n"/>
      <c r="I35" s="19" t="n"/>
      <c r="J35" s="25" t="n"/>
      <c r="K35" s="19" t="n"/>
      <c r="L35" s="19" t="n"/>
      <c r="M35" s="24" t="n"/>
      <c r="N35" s="19">
        <f>IF(B35="","",ROUND((H35*40)+((MAX(0,15-G35)/15)*25)+((1-J35)*20)+(MAX(0,5-I35)/5*15),0))</f>
        <v/>
      </c>
      <c r="O35" s="19">
        <f>IF(N35="","",IF(N35&gt;=Parametres!$B$6,"Excellent",IF(N35&gt;=Parametres!$B$7,"Vigilance","Critique")))</f>
        <v/>
      </c>
      <c r="P35" s="19" t="n"/>
    </row>
    <row r="36">
      <c r="A36" s="16" t="n"/>
      <c r="B36" s="16" t="n"/>
      <c r="C36" s="16" t="n"/>
      <c r="D36" s="21" t="n"/>
      <c r="E36" s="21" t="n"/>
      <c r="F36" s="21" t="n"/>
      <c r="G36" s="16" t="n"/>
      <c r="H36" s="22" t="n"/>
      <c r="I36" s="16" t="n"/>
      <c r="J36" s="22" t="n"/>
      <c r="K36" s="16" t="n"/>
      <c r="L36" s="16" t="n"/>
      <c r="M36" s="21" t="n"/>
      <c r="N36" s="16">
        <f>IF(B36="","",ROUND((H36*40)+((MAX(0,15-G36)/15)*25)+((1-J36)*20)+(MAX(0,5-I36)/5*15),0))</f>
        <v/>
      </c>
      <c r="O36" s="16">
        <f>IF(N36="","",IF(N36&gt;=Parametres!$B$6,"Excellent",IF(N36&gt;=Parametres!$B$7,"Vigilance","Critique")))</f>
        <v/>
      </c>
      <c r="P36" s="16" t="n"/>
    </row>
    <row r="37">
      <c r="A37" s="19" t="n"/>
      <c r="B37" s="19" t="n"/>
      <c r="C37" s="19" t="n"/>
      <c r="D37" s="24" t="n"/>
      <c r="E37" s="24" t="n"/>
      <c r="F37" s="24" t="n"/>
      <c r="G37" s="19" t="n"/>
      <c r="H37" s="25" t="n"/>
      <c r="I37" s="19" t="n"/>
      <c r="J37" s="25" t="n"/>
      <c r="K37" s="19" t="n"/>
      <c r="L37" s="19" t="n"/>
      <c r="M37" s="24" t="n"/>
      <c r="N37" s="19">
        <f>IF(B37="","",ROUND((H37*40)+((MAX(0,15-G37)/15)*25)+((1-J37)*20)+(MAX(0,5-I37)/5*15),0))</f>
        <v/>
      </c>
      <c r="O37" s="19">
        <f>IF(N37="","",IF(N37&gt;=Parametres!$B$6,"Excellent",IF(N37&gt;=Parametres!$B$7,"Vigilance","Critique")))</f>
        <v/>
      </c>
      <c r="P37" s="19" t="n"/>
    </row>
    <row r="38">
      <c r="A38" s="16" t="n"/>
      <c r="B38" s="16" t="n"/>
      <c r="C38" s="16" t="n"/>
      <c r="D38" s="21" t="n"/>
      <c r="E38" s="21" t="n"/>
      <c r="F38" s="21" t="n"/>
      <c r="G38" s="16" t="n"/>
      <c r="H38" s="22" t="n"/>
      <c r="I38" s="16" t="n"/>
      <c r="J38" s="22" t="n"/>
      <c r="K38" s="16" t="n"/>
      <c r="L38" s="16" t="n"/>
      <c r="M38" s="21" t="n"/>
      <c r="N38" s="16">
        <f>IF(B38="","",ROUND((H38*40)+((MAX(0,15-G38)/15)*25)+((1-J38)*20)+(MAX(0,5-I38)/5*15),0))</f>
        <v/>
      </c>
      <c r="O38" s="16">
        <f>IF(N38="","",IF(N38&gt;=Parametres!$B$6,"Excellent",IF(N38&gt;=Parametres!$B$7,"Vigilance","Critique")))</f>
        <v/>
      </c>
      <c r="P38" s="16" t="n"/>
    </row>
    <row r="39">
      <c r="A39" s="19" t="n"/>
      <c r="B39" s="19" t="n"/>
      <c r="C39" s="19" t="n"/>
      <c r="D39" s="24" t="n"/>
      <c r="E39" s="24" t="n"/>
      <c r="F39" s="24" t="n"/>
      <c r="G39" s="19" t="n"/>
      <c r="H39" s="25" t="n"/>
      <c r="I39" s="19" t="n"/>
      <c r="J39" s="25" t="n"/>
      <c r="K39" s="19" t="n"/>
      <c r="L39" s="19" t="n"/>
      <c r="M39" s="24" t="n"/>
      <c r="N39" s="19">
        <f>IF(B39="","",ROUND((H39*40)+((MAX(0,15-G39)/15)*25)+((1-J39)*20)+(MAX(0,5-I39)/5*15),0))</f>
        <v/>
      </c>
      <c r="O39" s="19">
        <f>IF(N39="","",IF(N39&gt;=Parametres!$B$6,"Excellent",IF(N39&gt;=Parametres!$B$7,"Vigilance","Critique")))</f>
        <v/>
      </c>
      <c r="P39" s="19" t="n"/>
    </row>
    <row r="40">
      <c r="A40" s="16" t="n"/>
      <c r="B40" s="16" t="n"/>
      <c r="C40" s="16" t="n"/>
      <c r="D40" s="21" t="n"/>
      <c r="E40" s="21" t="n"/>
      <c r="F40" s="21" t="n"/>
      <c r="G40" s="16" t="n"/>
      <c r="H40" s="22" t="n"/>
      <c r="I40" s="16" t="n"/>
      <c r="J40" s="22" t="n"/>
      <c r="K40" s="16" t="n"/>
      <c r="L40" s="16" t="n"/>
      <c r="M40" s="21" t="n"/>
      <c r="N40" s="16">
        <f>IF(B40="","",ROUND((H40*40)+((MAX(0,15-G40)/15)*25)+((1-J40)*20)+(MAX(0,5-I40)/5*15),0))</f>
        <v/>
      </c>
      <c r="O40" s="16">
        <f>IF(N40="","",IF(N40&gt;=Parametres!$B$6,"Excellent",IF(N40&gt;=Parametres!$B$7,"Vigilance","Critique")))</f>
        <v/>
      </c>
      <c r="P40" s="16" t="n"/>
    </row>
    <row r="41">
      <c r="A41" s="19" t="n"/>
      <c r="B41" s="19" t="n"/>
      <c r="C41" s="19" t="n"/>
      <c r="D41" s="24" t="n"/>
      <c r="E41" s="24" t="n"/>
      <c r="F41" s="24" t="n"/>
      <c r="G41" s="19" t="n"/>
      <c r="H41" s="25" t="n"/>
      <c r="I41" s="19" t="n"/>
      <c r="J41" s="25" t="n"/>
      <c r="K41" s="19" t="n"/>
      <c r="L41" s="19" t="n"/>
      <c r="M41" s="24" t="n"/>
      <c r="N41" s="19">
        <f>IF(B41="","",ROUND((H41*40)+((MAX(0,15-G41)/15)*25)+((1-J41)*20)+(MAX(0,5-I41)/5*15),0))</f>
        <v/>
      </c>
      <c r="O41" s="19">
        <f>IF(N41="","",IF(N41&gt;=Parametres!$B$6,"Excellent",IF(N41&gt;=Parametres!$B$7,"Vigilance","Critique")))</f>
        <v/>
      </c>
      <c r="P41" s="19" t="n"/>
    </row>
    <row r="42">
      <c r="A42" s="16" t="n"/>
      <c r="B42" s="16" t="n"/>
      <c r="C42" s="16" t="n"/>
      <c r="D42" s="21" t="n"/>
      <c r="E42" s="21" t="n"/>
      <c r="F42" s="21" t="n"/>
      <c r="G42" s="16" t="n"/>
      <c r="H42" s="22" t="n"/>
      <c r="I42" s="16" t="n"/>
      <c r="J42" s="22" t="n"/>
      <c r="K42" s="16" t="n"/>
      <c r="L42" s="16" t="n"/>
      <c r="M42" s="21" t="n"/>
      <c r="N42" s="16">
        <f>IF(B42="","",ROUND((H42*40)+((MAX(0,15-G42)/15)*25)+((1-J42)*20)+(MAX(0,5-I42)/5*15),0))</f>
        <v/>
      </c>
      <c r="O42" s="16">
        <f>IF(N42="","",IF(N42&gt;=Parametres!$B$6,"Excellent",IF(N42&gt;=Parametres!$B$7,"Vigilance","Critique")))</f>
        <v/>
      </c>
      <c r="P42" s="16" t="n"/>
    </row>
    <row r="43">
      <c r="A43" s="19" t="n"/>
      <c r="B43" s="19" t="n"/>
      <c r="C43" s="19" t="n"/>
      <c r="D43" s="24" t="n"/>
      <c r="E43" s="24" t="n"/>
      <c r="F43" s="24" t="n"/>
      <c r="G43" s="19" t="n"/>
      <c r="H43" s="25" t="n"/>
      <c r="I43" s="19" t="n"/>
      <c r="J43" s="25" t="n"/>
      <c r="K43" s="19" t="n"/>
      <c r="L43" s="19" t="n"/>
      <c r="M43" s="24" t="n"/>
      <c r="N43" s="19">
        <f>IF(B43="","",ROUND((H43*40)+((MAX(0,15-G43)/15)*25)+((1-J43)*20)+(MAX(0,5-I43)/5*15),0))</f>
        <v/>
      </c>
      <c r="O43" s="19">
        <f>IF(N43="","",IF(N43&gt;=Parametres!$B$6,"Excellent",IF(N43&gt;=Parametres!$B$7,"Vigilance","Critique")))</f>
        <v/>
      </c>
      <c r="P43" s="19" t="n"/>
    </row>
    <row r="44">
      <c r="A44" s="16" t="n"/>
      <c r="B44" s="16" t="n"/>
      <c r="C44" s="16" t="n"/>
      <c r="D44" s="21" t="n"/>
      <c r="E44" s="21" t="n"/>
      <c r="F44" s="21" t="n"/>
      <c r="G44" s="16" t="n"/>
      <c r="H44" s="22" t="n"/>
      <c r="I44" s="16" t="n"/>
      <c r="J44" s="22" t="n"/>
      <c r="K44" s="16" t="n"/>
      <c r="L44" s="16" t="n"/>
      <c r="M44" s="21" t="n"/>
      <c r="N44" s="16">
        <f>IF(B44="","",ROUND((H44*40)+((MAX(0,15-G44)/15)*25)+((1-J44)*20)+(MAX(0,5-I44)/5*15),0))</f>
        <v/>
      </c>
      <c r="O44" s="16">
        <f>IF(N44="","",IF(N44&gt;=Parametres!$B$6,"Excellent",IF(N44&gt;=Parametres!$B$7,"Vigilance","Critique")))</f>
        <v/>
      </c>
      <c r="P44" s="16" t="n"/>
    </row>
    <row r="45">
      <c r="A45" s="19" t="n"/>
      <c r="B45" s="19" t="n"/>
      <c r="C45" s="19" t="n"/>
      <c r="D45" s="24" t="n"/>
      <c r="E45" s="24" t="n"/>
      <c r="F45" s="24" t="n"/>
      <c r="G45" s="19" t="n"/>
      <c r="H45" s="25" t="n"/>
      <c r="I45" s="19" t="n"/>
      <c r="J45" s="25" t="n"/>
      <c r="K45" s="19" t="n"/>
      <c r="L45" s="19" t="n"/>
      <c r="M45" s="24" t="n"/>
      <c r="N45" s="19">
        <f>IF(B45="","",ROUND((H45*40)+((MAX(0,15-G45)/15)*25)+((1-J45)*20)+(MAX(0,5-I45)/5*15),0))</f>
        <v/>
      </c>
      <c r="O45" s="19">
        <f>IF(N45="","",IF(N45&gt;=Parametres!$B$6,"Excellent",IF(N45&gt;=Parametres!$B$7,"Vigilance","Critique")))</f>
        <v/>
      </c>
      <c r="P45" s="19" t="n"/>
    </row>
    <row r="46">
      <c r="A46" s="16" t="n"/>
      <c r="B46" s="16" t="n"/>
      <c r="C46" s="16" t="n"/>
      <c r="D46" s="21" t="n"/>
      <c r="E46" s="21" t="n"/>
      <c r="F46" s="21" t="n"/>
      <c r="G46" s="16" t="n"/>
      <c r="H46" s="22" t="n"/>
      <c r="I46" s="16" t="n"/>
      <c r="J46" s="22" t="n"/>
      <c r="K46" s="16" t="n"/>
      <c r="L46" s="16" t="n"/>
      <c r="M46" s="21" t="n"/>
      <c r="N46" s="16">
        <f>IF(B46="","",ROUND((H46*40)+((MAX(0,15-G46)/15)*25)+((1-J46)*20)+(MAX(0,5-I46)/5*15),0))</f>
        <v/>
      </c>
      <c r="O46" s="16">
        <f>IF(N46="","",IF(N46&gt;=Parametres!$B$6,"Excellent",IF(N46&gt;=Parametres!$B$7,"Vigilance","Critique")))</f>
        <v/>
      </c>
      <c r="P46" s="16" t="n"/>
    </row>
    <row r="47">
      <c r="A47" s="19" t="n"/>
      <c r="B47" s="19" t="n"/>
      <c r="C47" s="19" t="n"/>
      <c r="D47" s="24" t="n"/>
      <c r="E47" s="24" t="n"/>
      <c r="F47" s="24" t="n"/>
      <c r="G47" s="19" t="n"/>
      <c r="H47" s="25" t="n"/>
      <c r="I47" s="19" t="n"/>
      <c r="J47" s="25" t="n"/>
      <c r="K47" s="19" t="n"/>
      <c r="L47" s="19" t="n"/>
      <c r="M47" s="24" t="n"/>
      <c r="N47" s="19">
        <f>IF(B47="","",ROUND((H47*40)+((MAX(0,15-G47)/15)*25)+((1-J47)*20)+(MAX(0,5-I47)/5*15),0))</f>
        <v/>
      </c>
      <c r="O47" s="19">
        <f>IF(N47="","",IF(N47&gt;=Parametres!$B$6,"Excellent",IF(N47&gt;=Parametres!$B$7,"Vigilance","Critique")))</f>
        <v/>
      </c>
      <c r="P47" s="19" t="n"/>
    </row>
    <row r="48">
      <c r="A48" s="16" t="n"/>
      <c r="B48" s="16" t="n"/>
      <c r="C48" s="16" t="n"/>
      <c r="D48" s="21" t="n"/>
      <c r="E48" s="21" t="n"/>
      <c r="F48" s="21" t="n"/>
      <c r="G48" s="16" t="n"/>
      <c r="H48" s="22" t="n"/>
      <c r="I48" s="16" t="n"/>
      <c r="J48" s="22" t="n"/>
      <c r="K48" s="16" t="n"/>
      <c r="L48" s="16" t="n"/>
      <c r="M48" s="21" t="n"/>
      <c r="N48" s="16">
        <f>IF(B48="","",ROUND((H48*40)+((MAX(0,15-G48)/15)*25)+((1-J48)*20)+(MAX(0,5-I48)/5*15),0))</f>
        <v/>
      </c>
      <c r="O48" s="16">
        <f>IF(N48="","",IF(N48&gt;=Parametres!$B$6,"Excellent",IF(N48&gt;=Parametres!$B$7,"Vigilance","Critique")))</f>
        <v/>
      </c>
      <c r="P48" s="16" t="n"/>
    </row>
    <row r="49">
      <c r="A49" s="19" t="n"/>
      <c r="B49" s="19" t="n"/>
      <c r="C49" s="19" t="n"/>
      <c r="D49" s="24" t="n"/>
      <c r="E49" s="24" t="n"/>
      <c r="F49" s="24" t="n"/>
      <c r="G49" s="19" t="n"/>
      <c r="H49" s="25" t="n"/>
      <c r="I49" s="19" t="n"/>
      <c r="J49" s="25" t="n"/>
      <c r="K49" s="19" t="n"/>
      <c r="L49" s="19" t="n"/>
      <c r="M49" s="24" t="n"/>
      <c r="N49" s="19">
        <f>IF(B49="","",ROUND((H49*40)+((MAX(0,15-G49)/15)*25)+((1-J49)*20)+(MAX(0,5-I49)/5*15),0))</f>
        <v/>
      </c>
      <c r="O49" s="19">
        <f>IF(N49="","",IF(N49&gt;=Parametres!$B$6,"Excellent",IF(N49&gt;=Parametres!$B$7,"Vigilance","Critique")))</f>
        <v/>
      </c>
      <c r="P49" s="19" t="n"/>
    </row>
    <row r="50">
      <c r="A50" s="16" t="n"/>
      <c r="B50" s="16" t="n"/>
      <c r="C50" s="16" t="n"/>
      <c r="D50" s="21" t="n"/>
      <c r="E50" s="21" t="n"/>
      <c r="F50" s="21" t="n"/>
      <c r="G50" s="16" t="n"/>
      <c r="H50" s="22" t="n"/>
      <c r="I50" s="16" t="n"/>
      <c r="J50" s="22" t="n"/>
      <c r="K50" s="16" t="n"/>
      <c r="L50" s="16" t="n"/>
      <c r="M50" s="21" t="n"/>
      <c r="N50" s="16">
        <f>IF(B50="","",ROUND((H50*40)+((MAX(0,15-G50)/15)*25)+((1-J50)*20)+(MAX(0,5-I50)/5*15),0))</f>
        <v/>
      </c>
      <c r="O50" s="16">
        <f>IF(N50="","",IF(N50&gt;=Parametres!$B$6,"Excellent",IF(N50&gt;=Parametres!$B$7,"Vigilance","Critique")))</f>
        <v/>
      </c>
      <c r="P50" s="16" t="n"/>
    </row>
    <row r="51">
      <c r="A51" s="19" t="n"/>
      <c r="B51" s="19" t="n"/>
      <c r="C51" s="19" t="n"/>
      <c r="D51" s="24" t="n"/>
      <c r="E51" s="24" t="n"/>
      <c r="F51" s="24" t="n"/>
      <c r="G51" s="19" t="n"/>
      <c r="H51" s="25" t="n"/>
      <c r="I51" s="19" t="n"/>
      <c r="J51" s="25" t="n"/>
      <c r="K51" s="19" t="n"/>
      <c r="L51" s="19" t="n"/>
      <c r="M51" s="24" t="n"/>
      <c r="N51" s="19">
        <f>IF(B51="","",ROUND((H51*40)+((MAX(0,15-G51)/15)*25)+((1-J51)*20)+(MAX(0,5-I51)/5*15),0))</f>
        <v/>
      </c>
      <c r="O51" s="19">
        <f>IF(N51="","",IF(N51&gt;=Parametres!$B$6,"Excellent",IF(N51&gt;=Parametres!$B$7,"Vigilance","Critique")))</f>
        <v/>
      </c>
      <c r="P51" s="19" t="n"/>
    </row>
    <row r="52">
      <c r="A52" s="16" t="n"/>
      <c r="B52" s="16" t="n"/>
      <c r="C52" s="16" t="n"/>
      <c r="D52" s="21" t="n"/>
      <c r="E52" s="21" t="n"/>
      <c r="F52" s="21" t="n"/>
      <c r="G52" s="16" t="n"/>
      <c r="H52" s="22" t="n"/>
      <c r="I52" s="16" t="n"/>
      <c r="J52" s="22" t="n"/>
      <c r="K52" s="16" t="n"/>
      <c r="L52" s="16" t="n"/>
      <c r="M52" s="21" t="n"/>
      <c r="N52" s="16">
        <f>IF(B52="","",ROUND((H52*40)+((MAX(0,15-G52)/15)*25)+((1-J52)*20)+(MAX(0,5-I52)/5*15),0))</f>
        <v/>
      </c>
      <c r="O52" s="16">
        <f>IF(N52="","",IF(N52&gt;=Parametres!$B$6,"Excellent",IF(N52&gt;=Parametres!$B$7,"Vigilance","Critique")))</f>
        <v/>
      </c>
      <c r="P52" s="16" t="n"/>
    </row>
    <row r="53">
      <c r="A53" s="19" t="n"/>
      <c r="B53" s="19" t="n"/>
      <c r="C53" s="19" t="n"/>
      <c r="D53" s="24" t="n"/>
      <c r="E53" s="24" t="n"/>
      <c r="F53" s="24" t="n"/>
      <c r="G53" s="19" t="n"/>
      <c r="H53" s="25" t="n"/>
      <c r="I53" s="19" t="n"/>
      <c r="J53" s="25" t="n"/>
      <c r="K53" s="19" t="n"/>
      <c r="L53" s="19" t="n"/>
      <c r="M53" s="24" t="n"/>
      <c r="N53" s="19">
        <f>IF(B53="","",ROUND((H53*40)+((MAX(0,15-G53)/15)*25)+((1-J53)*20)+(MAX(0,5-I53)/5*15),0))</f>
        <v/>
      </c>
      <c r="O53" s="19">
        <f>IF(N53="","",IF(N53&gt;=Parametres!$B$6,"Excellent",IF(N53&gt;=Parametres!$B$7,"Vigilance","Critique")))</f>
        <v/>
      </c>
      <c r="P53" s="19" t="n"/>
    </row>
    <row r="54">
      <c r="A54" s="16" t="n"/>
      <c r="B54" s="16" t="n"/>
      <c r="C54" s="16" t="n"/>
      <c r="D54" s="21" t="n"/>
      <c r="E54" s="21" t="n"/>
      <c r="F54" s="21" t="n"/>
      <c r="G54" s="16" t="n"/>
      <c r="H54" s="22" t="n"/>
      <c r="I54" s="16" t="n"/>
      <c r="J54" s="22" t="n"/>
      <c r="K54" s="16" t="n"/>
      <c r="L54" s="16" t="n"/>
      <c r="M54" s="21" t="n"/>
      <c r="N54" s="16">
        <f>IF(B54="","",ROUND((H54*40)+((MAX(0,15-G54)/15)*25)+((1-J54)*20)+(MAX(0,5-I54)/5*15),0))</f>
        <v/>
      </c>
      <c r="O54" s="16">
        <f>IF(N54="","",IF(N54&gt;=Parametres!$B$6,"Excellent",IF(N54&gt;=Parametres!$B$7,"Vigilance","Critique")))</f>
        <v/>
      </c>
      <c r="P54" s="16" t="n"/>
    </row>
    <row r="55">
      <c r="A55" s="19" t="n"/>
      <c r="B55" s="19" t="n"/>
      <c r="C55" s="19" t="n"/>
      <c r="D55" s="24" t="n"/>
      <c r="E55" s="24" t="n"/>
      <c r="F55" s="24" t="n"/>
      <c r="G55" s="19" t="n"/>
      <c r="H55" s="25" t="n"/>
      <c r="I55" s="19" t="n"/>
      <c r="J55" s="25" t="n"/>
      <c r="K55" s="19" t="n"/>
      <c r="L55" s="19" t="n"/>
      <c r="M55" s="24" t="n"/>
      <c r="N55" s="19">
        <f>IF(B55="","",ROUND((H55*40)+((MAX(0,15-G55)/15)*25)+((1-J55)*20)+(MAX(0,5-I55)/5*15),0))</f>
        <v/>
      </c>
      <c r="O55" s="19">
        <f>IF(N55="","",IF(N55&gt;=Parametres!$B$6,"Excellent",IF(N55&gt;=Parametres!$B$7,"Vigilance","Critique")))</f>
        <v/>
      </c>
      <c r="P55" s="19" t="n"/>
    </row>
    <row r="56">
      <c r="A56" s="16" t="n"/>
      <c r="B56" s="16" t="n"/>
      <c r="C56" s="16" t="n"/>
      <c r="D56" s="21" t="n"/>
      <c r="E56" s="21" t="n"/>
      <c r="F56" s="21" t="n"/>
      <c r="G56" s="16" t="n"/>
      <c r="H56" s="22" t="n"/>
      <c r="I56" s="16" t="n"/>
      <c r="J56" s="22" t="n"/>
      <c r="K56" s="16" t="n"/>
      <c r="L56" s="16" t="n"/>
      <c r="M56" s="21" t="n"/>
      <c r="N56" s="16">
        <f>IF(B56="","",ROUND((H56*40)+((MAX(0,15-G56)/15)*25)+((1-J56)*20)+(MAX(0,5-I56)/5*15),0))</f>
        <v/>
      </c>
      <c r="O56" s="16">
        <f>IF(N56="","",IF(N56&gt;=Parametres!$B$6,"Excellent",IF(N56&gt;=Parametres!$B$7,"Vigilance","Critique")))</f>
        <v/>
      </c>
      <c r="P56" s="16" t="n"/>
    </row>
    <row r="57">
      <c r="A57" s="19" t="n"/>
      <c r="B57" s="19" t="n"/>
      <c r="C57" s="19" t="n"/>
      <c r="D57" s="24" t="n"/>
      <c r="E57" s="24" t="n"/>
      <c r="F57" s="24" t="n"/>
      <c r="G57" s="19" t="n"/>
      <c r="H57" s="25" t="n"/>
      <c r="I57" s="19" t="n"/>
      <c r="J57" s="25" t="n"/>
      <c r="K57" s="19" t="n"/>
      <c r="L57" s="19" t="n"/>
      <c r="M57" s="24" t="n"/>
      <c r="N57" s="19">
        <f>IF(B57="","",ROUND((H57*40)+((MAX(0,15-G57)/15)*25)+((1-J57)*20)+(MAX(0,5-I57)/5*15),0))</f>
        <v/>
      </c>
      <c r="O57" s="19">
        <f>IF(N57="","",IF(N57&gt;=Parametres!$B$6,"Excellent",IF(N57&gt;=Parametres!$B$7,"Vigilance","Critique")))</f>
        <v/>
      </c>
      <c r="P57" s="19" t="n"/>
    </row>
    <row r="58">
      <c r="A58" s="16" t="n"/>
      <c r="B58" s="16" t="n"/>
      <c r="C58" s="16" t="n"/>
      <c r="D58" s="21" t="n"/>
      <c r="E58" s="21" t="n"/>
      <c r="F58" s="21" t="n"/>
      <c r="G58" s="16" t="n"/>
      <c r="H58" s="22" t="n"/>
      <c r="I58" s="16" t="n"/>
      <c r="J58" s="22" t="n"/>
      <c r="K58" s="16" t="n"/>
      <c r="L58" s="16" t="n"/>
      <c r="M58" s="21" t="n"/>
      <c r="N58" s="16">
        <f>IF(B58="","",ROUND((H58*40)+((MAX(0,15-G58)/15)*25)+((1-J58)*20)+(MAX(0,5-I58)/5*15),0))</f>
        <v/>
      </c>
      <c r="O58" s="16">
        <f>IF(N58="","",IF(N58&gt;=Parametres!$B$6,"Excellent",IF(N58&gt;=Parametres!$B$7,"Vigilance","Critique")))</f>
        <v/>
      </c>
      <c r="P58" s="16" t="n"/>
    </row>
    <row r="59">
      <c r="A59" s="19" t="n"/>
      <c r="B59" s="19" t="n"/>
      <c r="C59" s="19" t="n"/>
      <c r="D59" s="24" t="n"/>
      <c r="E59" s="24" t="n"/>
      <c r="F59" s="24" t="n"/>
      <c r="G59" s="19" t="n"/>
      <c r="H59" s="25" t="n"/>
      <c r="I59" s="19" t="n"/>
      <c r="J59" s="25" t="n"/>
      <c r="K59" s="19" t="n"/>
      <c r="L59" s="19" t="n"/>
      <c r="M59" s="24" t="n"/>
      <c r="N59" s="19">
        <f>IF(B59="","",ROUND((H59*40)+((MAX(0,15-G59)/15)*25)+((1-J59)*20)+(MAX(0,5-I59)/5*15),0))</f>
        <v/>
      </c>
      <c r="O59" s="19">
        <f>IF(N59="","",IF(N59&gt;=Parametres!$B$6,"Excellent",IF(N59&gt;=Parametres!$B$7,"Vigilance","Critique")))</f>
        <v/>
      </c>
      <c r="P59" s="19" t="n"/>
    </row>
    <row r="60">
      <c r="A60" s="16" t="n"/>
      <c r="B60" s="16" t="n"/>
      <c r="C60" s="16" t="n"/>
      <c r="D60" s="21" t="n"/>
      <c r="E60" s="21" t="n"/>
      <c r="F60" s="21" t="n"/>
      <c r="G60" s="16" t="n"/>
      <c r="H60" s="22" t="n"/>
      <c r="I60" s="16" t="n"/>
      <c r="J60" s="22" t="n"/>
      <c r="K60" s="16" t="n"/>
      <c r="L60" s="16" t="n"/>
      <c r="M60" s="21" t="n"/>
      <c r="N60" s="16">
        <f>IF(B60="","",ROUND((H60*40)+((MAX(0,15-G60)/15)*25)+((1-J60)*20)+(MAX(0,5-I60)/5*15),0))</f>
        <v/>
      </c>
      <c r="O60" s="16">
        <f>IF(N60="","",IF(N60&gt;=Parametres!$B$6,"Excellent",IF(N60&gt;=Parametres!$B$7,"Vigilance","Critique")))</f>
        <v/>
      </c>
      <c r="P60" s="16" t="n"/>
    </row>
    <row r="61">
      <c r="A61" s="19" t="n"/>
      <c r="B61" s="19" t="n"/>
      <c r="C61" s="19" t="n"/>
      <c r="D61" s="24" t="n"/>
      <c r="E61" s="24" t="n"/>
      <c r="F61" s="24" t="n"/>
      <c r="G61" s="19" t="n"/>
      <c r="H61" s="25" t="n"/>
      <c r="I61" s="19" t="n"/>
      <c r="J61" s="25" t="n"/>
      <c r="K61" s="19" t="n"/>
      <c r="L61" s="19" t="n"/>
      <c r="M61" s="24" t="n"/>
      <c r="N61" s="19">
        <f>IF(B61="","",ROUND((H61*40)+((MAX(0,15-G61)/15)*25)+((1-J61)*20)+(MAX(0,5-I61)/5*15),0))</f>
        <v/>
      </c>
      <c r="O61" s="19">
        <f>IF(N61="","",IF(N61&gt;=Parametres!$B$6,"Excellent",IF(N61&gt;=Parametres!$B$7,"Vigilance","Critique")))</f>
        <v/>
      </c>
      <c r="P61" s="19" t="n"/>
    </row>
    <row r="62">
      <c r="A62" s="16" t="n"/>
      <c r="B62" s="16" t="n"/>
      <c r="C62" s="16" t="n"/>
      <c r="D62" s="21" t="n"/>
      <c r="E62" s="21" t="n"/>
      <c r="F62" s="21" t="n"/>
      <c r="G62" s="16" t="n"/>
      <c r="H62" s="22" t="n"/>
      <c r="I62" s="16" t="n"/>
      <c r="J62" s="22" t="n"/>
      <c r="K62" s="16" t="n"/>
      <c r="L62" s="16" t="n"/>
      <c r="M62" s="21" t="n"/>
      <c r="N62" s="16">
        <f>IF(B62="","",ROUND((H62*40)+((MAX(0,15-G62)/15)*25)+((1-J62)*20)+(MAX(0,5-I62)/5*15),0))</f>
        <v/>
      </c>
      <c r="O62" s="16">
        <f>IF(N62="","",IF(N62&gt;=Parametres!$B$6,"Excellent",IF(N62&gt;=Parametres!$B$7,"Vigilance","Critique")))</f>
        <v/>
      </c>
      <c r="P62" s="16" t="n"/>
    </row>
    <row r="63">
      <c r="A63" s="19" t="n"/>
      <c r="B63" s="19" t="n"/>
      <c r="C63" s="19" t="n"/>
      <c r="D63" s="24" t="n"/>
      <c r="E63" s="24" t="n"/>
      <c r="F63" s="24" t="n"/>
      <c r="G63" s="19" t="n"/>
      <c r="H63" s="25" t="n"/>
      <c r="I63" s="19" t="n"/>
      <c r="J63" s="25" t="n"/>
      <c r="K63" s="19" t="n"/>
      <c r="L63" s="19" t="n"/>
      <c r="M63" s="24" t="n"/>
      <c r="N63" s="19">
        <f>IF(B63="","",ROUND((H63*40)+((MAX(0,15-G63)/15)*25)+((1-J63)*20)+(MAX(0,5-I63)/5*15),0))</f>
        <v/>
      </c>
      <c r="O63" s="19">
        <f>IF(N63="","",IF(N63&gt;=Parametres!$B$6,"Excellent",IF(N63&gt;=Parametres!$B$7,"Vigilance","Critique")))</f>
        <v/>
      </c>
      <c r="P63" s="19" t="n"/>
    </row>
    <row r="64">
      <c r="A64" s="16" t="n"/>
      <c r="B64" s="16" t="n"/>
      <c r="C64" s="16" t="n"/>
      <c r="D64" s="21" t="n"/>
      <c r="E64" s="21" t="n"/>
      <c r="F64" s="21" t="n"/>
      <c r="G64" s="16" t="n"/>
      <c r="H64" s="22" t="n"/>
      <c r="I64" s="16" t="n"/>
      <c r="J64" s="22" t="n"/>
      <c r="K64" s="16" t="n"/>
      <c r="L64" s="16" t="n"/>
      <c r="M64" s="21" t="n"/>
      <c r="N64" s="16">
        <f>IF(B64="","",ROUND((H64*40)+((MAX(0,15-G64)/15)*25)+((1-J64)*20)+(MAX(0,5-I64)/5*15),0))</f>
        <v/>
      </c>
      <c r="O64" s="16">
        <f>IF(N64="","",IF(N64&gt;=Parametres!$B$6,"Excellent",IF(N64&gt;=Parametres!$B$7,"Vigilance","Critique")))</f>
        <v/>
      </c>
      <c r="P64" s="16" t="n"/>
    </row>
    <row r="65">
      <c r="A65" s="19" t="n"/>
      <c r="B65" s="19" t="n"/>
      <c r="C65" s="19" t="n"/>
      <c r="D65" s="24" t="n"/>
      <c r="E65" s="24" t="n"/>
      <c r="F65" s="24" t="n"/>
      <c r="G65" s="19" t="n"/>
      <c r="H65" s="25" t="n"/>
      <c r="I65" s="19" t="n"/>
      <c r="J65" s="25" t="n"/>
      <c r="K65" s="19" t="n"/>
      <c r="L65" s="19" t="n"/>
      <c r="M65" s="24" t="n"/>
      <c r="N65" s="19">
        <f>IF(B65="","",ROUND((H65*40)+((MAX(0,15-G65)/15)*25)+((1-J65)*20)+(MAX(0,5-I65)/5*15),0))</f>
        <v/>
      </c>
      <c r="O65" s="19">
        <f>IF(N65="","",IF(N65&gt;=Parametres!$B$6,"Excellent",IF(N65&gt;=Parametres!$B$7,"Vigilance","Critique")))</f>
        <v/>
      </c>
      <c r="P65" s="19" t="n"/>
    </row>
    <row r="66">
      <c r="A66" s="16" t="n"/>
      <c r="B66" s="16" t="n"/>
      <c r="C66" s="16" t="n"/>
      <c r="D66" s="21" t="n"/>
      <c r="E66" s="21" t="n"/>
      <c r="F66" s="21" t="n"/>
      <c r="G66" s="16" t="n"/>
      <c r="H66" s="22" t="n"/>
      <c r="I66" s="16" t="n"/>
      <c r="J66" s="22" t="n"/>
      <c r="K66" s="16" t="n"/>
      <c r="L66" s="16" t="n"/>
      <c r="M66" s="21" t="n"/>
      <c r="N66" s="16">
        <f>IF(B66="","",ROUND((H66*40)+((MAX(0,15-G66)/15)*25)+((1-J66)*20)+(MAX(0,5-I66)/5*15),0))</f>
        <v/>
      </c>
      <c r="O66" s="16">
        <f>IF(N66="","",IF(N66&gt;=Parametres!$B$6,"Excellent",IF(N66&gt;=Parametres!$B$7,"Vigilance","Critique")))</f>
        <v/>
      </c>
      <c r="P66" s="16" t="n"/>
    </row>
    <row r="67">
      <c r="A67" s="19" t="n"/>
      <c r="B67" s="19" t="n"/>
      <c r="C67" s="19" t="n"/>
      <c r="D67" s="24" t="n"/>
      <c r="E67" s="24" t="n"/>
      <c r="F67" s="24" t="n"/>
      <c r="G67" s="19" t="n"/>
      <c r="H67" s="25" t="n"/>
      <c r="I67" s="19" t="n"/>
      <c r="J67" s="25" t="n"/>
      <c r="K67" s="19" t="n"/>
      <c r="L67" s="19" t="n"/>
      <c r="M67" s="24" t="n"/>
      <c r="N67" s="19">
        <f>IF(B67="","",ROUND((H67*40)+((MAX(0,15-G67)/15)*25)+((1-J67)*20)+(MAX(0,5-I67)/5*15),0))</f>
        <v/>
      </c>
      <c r="O67" s="19">
        <f>IF(N67="","",IF(N67&gt;=Parametres!$B$6,"Excellent",IF(N67&gt;=Parametres!$B$7,"Vigilance","Critique")))</f>
        <v/>
      </c>
      <c r="P67" s="19" t="n"/>
    </row>
    <row r="68">
      <c r="A68" s="16" t="n"/>
      <c r="B68" s="16" t="n"/>
      <c r="C68" s="16" t="n"/>
      <c r="D68" s="21" t="n"/>
      <c r="E68" s="21" t="n"/>
      <c r="F68" s="21" t="n"/>
      <c r="G68" s="16" t="n"/>
      <c r="H68" s="22" t="n"/>
      <c r="I68" s="16" t="n"/>
      <c r="J68" s="22" t="n"/>
      <c r="K68" s="16" t="n"/>
      <c r="L68" s="16" t="n"/>
      <c r="M68" s="21" t="n"/>
      <c r="N68" s="16">
        <f>IF(B68="","",ROUND((H68*40)+((MAX(0,15-G68)/15)*25)+((1-J68)*20)+(MAX(0,5-I68)/5*15),0))</f>
        <v/>
      </c>
      <c r="O68" s="16">
        <f>IF(N68="","",IF(N68&gt;=Parametres!$B$6,"Excellent",IF(N68&gt;=Parametres!$B$7,"Vigilance","Critique")))</f>
        <v/>
      </c>
      <c r="P68" s="16" t="n"/>
    </row>
    <row r="69">
      <c r="A69" s="19" t="n"/>
      <c r="B69" s="19" t="n"/>
      <c r="C69" s="19" t="n"/>
      <c r="D69" s="24" t="n"/>
      <c r="E69" s="24" t="n"/>
      <c r="F69" s="24" t="n"/>
      <c r="G69" s="19" t="n"/>
      <c r="H69" s="25" t="n"/>
      <c r="I69" s="19" t="n"/>
      <c r="J69" s="25" t="n"/>
      <c r="K69" s="19" t="n"/>
      <c r="L69" s="19" t="n"/>
      <c r="M69" s="24" t="n"/>
      <c r="N69" s="19">
        <f>IF(B69="","",ROUND((H69*40)+((MAX(0,15-G69)/15)*25)+((1-J69)*20)+(MAX(0,5-I69)/5*15),0))</f>
        <v/>
      </c>
      <c r="O69" s="19">
        <f>IF(N69="","",IF(N69&gt;=Parametres!$B$6,"Excellent",IF(N69&gt;=Parametres!$B$7,"Vigilance","Critique")))</f>
        <v/>
      </c>
      <c r="P69" s="19" t="n"/>
    </row>
    <row r="70">
      <c r="A70" s="16" t="n"/>
      <c r="B70" s="16" t="n"/>
      <c r="C70" s="16" t="n"/>
      <c r="D70" s="21" t="n"/>
      <c r="E70" s="21" t="n"/>
      <c r="F70" s="21" t="n"/>
      <c r="G70" s="16" t="n"/>
      <c r="H70" s="22" t="n"/>
      <c r="I70" s="16" t="n"/>
      <c r="J70" s="22" t="n"/>
      <c r="K70" s="16" t="n"/>
      <c r="L70" s="16" t="n"/>
      <c r="M70" s="21" t="n"/>
      <c r="N70" s="16">
        <f>IF(B70="","",ROUND((H70*40)+((MAX(0,15-G70)/15)*25)+((1-J70)*20)+(MAX(0,5-I70)/5*15),0))</f>
        <v/>
      </c>
      <c r="O70" s="16">
        <f>IF(N70="","",IF(N70&gt;=Parametres!$B$6,"Excellent",IF(N70&gt;=Parametres!$B$7,"Vigilance","Critique")))</f>
        <v/>
      </c>
      <c r="P70" s="16" t="n"/>
    </row>
    <row r="71">
      <c r="A71" s="19" t="n"/>
      <c r="B71" s="19" t="n"/>
      <c r="C71" s="19" t="n"/>
      <c r="D71" s="24" t="n"/>
      <c r="E71" s="24" t="n"/>
      <c r="F71" s="24" t="n"/>
      <c r="G71" s="19" t="n"/>
      <c r="H71" s="25" t="n"/>
      <c r="I71" s="19" t="n"/>
      <c r="J71" s="25" t="n"/>
      <c r="K71" s="19" t="n"/>
      <c r="L71" s="19" t="n"/>
      <c r="M71" s="24" t="n"/>
      <c r="N71" s="19">
        <f>IF(B71="","",ROUND((H71*40)+((MAX(0,15-G71)/15)*25)+((1-J71)*20)+(MAX(0,5-I71)/5*15),0))</f>
        <v/>
      </c>
      <c r="O71" s="19">
        <f>IF(N71="","",IF(N71&gt;=Parametres!$B$6,"Excellent",IF(N71&gt;=Parametres!$B$7,"Vigilance","Critique")))</f>
        <v/>
      </c>
      <c r="P71" s="19" t="n"/>
    </row>
    <row r="72">
      <c r="A72" s="16" t="n"/>
      <c r="B72" s="16" t="n"/>
      <c r="C72" s="16" t="n"/>
      <c r="D72" s="21" t="n"/>
      <c r="E72" s="21" t="n"/>
      <c r="F72" s="21" t="n"/>
      <c r="G72" s="16" t="n"/>
      <c r="H72" s="22" t="n"/>
      <c r="I72" s="16" t="n"/>
      <c r="J72" s="22" t="n"/>
      <c r="K72" s="16" t="n"/>
      <c r="L72" s="16" t="n"/>
      <c r="M72" s="21" t="n"/>
      <c r="N72" s="16">
        <f>IF(B72="","",ROUND((H72*40)+((MAX(0,15-G72)/15)*25)+((1-J72)*20)+(MAX(0,5-I72)/5*15),0))</f>
        <v/>
      </c>
      <c r="O72" s="16">
        <f>IF(N72="","",IF(N72&gt;=Parametres!$B$6,"Excellent",IF(N72&gt;=Parametres!$B$7,"Vigilance","Critique")))</f>
        <v/>
      </c>
      <c r="P72" s="16" t="n"/>
    </row>
    <row r="73">
      <c r="A73" s="19" t="n"/>
      <c r="B73" s="19" t="n"/>
      <c r="C73" s="19" t="n"/>
      <c r="D73" s="24" t="n"/>
      <c r="E73" s="24" t="n"/>
      <c r="F73" s="24" t="n"/>
      <c r="G73" s="19" t="n"/>
      <c r="H73" s="25" t="n"/>
      <c r="I73" s="19" t="n"/>
      <c r="J73" s="25" t="n"/>
      <c r="K73" s="19" t="n"/>
      <c r="L73" s="19" t="n"/>
      <c r="M73" s="24" t="n"/>
      <c r="N73" s="19">
        <f>IF(B73="","",ROUND((H73*40)+((MAX(0,15-G73)/15)*25)+((1-J73)*20)+(MAX(0,5-I73)/5*15),0))</f>
        <v/>
      </c>
      <c r="O73" s="19">
        <f>IF(N73="","",IF(N73&gt;=Parametres!$B$6,"Excellent",IF(N73&gt;=Parametres!$B$7,"Vigilance","Critique")))</f>
        <v/>
      </c>
      <c r="P73" s="19" t="n"/>
    </row>
    <row r="74">
      <c r="A74" s="16" t="n"/>
      <c r="B74" s="16" t="n"/>
      <c r="C74" s="16" t="n"/>
      <c r="D74" s="21" t="n"/>
      <c r="E74" s="21" t="n"/>
      <c r="F74" s="21" t="n"/>
      <c r="G74" s="16" t="n"/>
      <c r="H74" s="22" t="n"/>
      <c r="I74" s="16" t="n"/>
      <c r="J74" s="22" t="n"/>
      <c r="K74" s="16" t="n"/>
      <c r="L74" s="16" t="n"/>
      <c r="M74" s="21" t="n"/>
      <c r="N74" s="16">
        <f>IF(B74="","",ROUND((H74*40)+((MAX(0,15-G74)/15)*25)+((1-J74)*20)+(MAX(0,5-I74)/5*15),0))</f>
        <v/>
      </c>
      <c r="O74" s="16">
        <f>IF(N74="","",IF(N74&gt;=Parametres!$B$6,"Excellent",IF(N74&gt;=Parametres!$B$7,"Vigilance","Critique")))</f>
        <v/>
      </c>
      <c r="P74" s="16" t="n"/>
    </row>
    <row r="75">
      <c r="A75" s="19" t="n"/>
      <c r="B75" s="19" t="n"/>
      <c r="C75" s="19" t="n"/>
      <c r="D75" s="24" t="n"/>
      <c r="E75" s="24" t="n"/>
      <c r="F75" s="24" t="n"/>
      <c r="G75" s="19" t="n"/>
      <c r="H75" s="25" t="n"/>
      <c r="I75" s="19" t="n"/>
      <c r="J75" s="25" t="n"/>
      <c r="K75" s="19" t="n"/>
      <c r="L75" s="19" t="n"/>
      <c r="M75" s="24" t="n"/>
      <c r="N75" s="19">
        <f>IF(B75="","",ROUND((H75*40)+((MAX(0,15-G75)/15)*25)+((1-J75)*20)+(MAX(0,5-I75)/5*15),0))</f>
        <v/>
      </c>
      <c r="O75" s="19">
        <f>IF(N75="","",IF(N75&gt;=Parametres!$B$6,"Excellent",IF(N75&gt;=Parametres!$B$7,"Vigilance","Critique")))</f>
        <v/>
      </c>
      <c r="P75" s="19" t="n"/>
    </row>
    <row r="76">
      <c r="A76" s="16" t="n"/>
      <c r="B76" s="16" t="n"/>
      <c r="C76" s="16" t="n"/>
      <c r="D76" s="21" t="n"/>
      <c r="E76" s="21" t="n"/>
      <c r="F76" s="21" t="n"/>
      <c r="G76" s="16" t="n"/>
      <c r="H76" s="22" t="n"/>
      <c r="I76" s="16" t="n"/>
      <c r="J76" s="22" t="n"/>
      <c r="K76" s="16" t="n"/>
      <c r="L76" s="16" t="n"/>
      <c r="M76" s="21" t="n"/>
      <c r="N76" s="16">
        <f>IF(B76="","",ROUND((H76*40)+((MAX(0,15-G76)/15)*25)+((1-J76)*20)+(MAX(0,5-I76)/5*15),0))</f>
        <v/>
      </c>
      <c r="O76" s="16">
        <f>IF(N76="","",IF(N76&gt;=Parametres!$B$6,"Excellent",IF(N76&gt;=Parametres!$B$7,"Vigilance","Critique")))</f>
        <v/>
      </c>
      <c r="P76" s="16" t="n"/>
    </row>
    <row r="77">
      <c r="A77" s="19" t="n"/>
      <c r="B77" s="19" t="n"/>
      <c r="C77" s="19" t="n"/>
      <c r="D77" s="24" t="n"/>
      <c r="E77" s="24" t="n"/>
      <c r="F77" s="24" t="n"/>
      <c r="G77" s="19" t="n"/>
      <c r="H77" s="25" t="n"/>
      <c r="I77" s="19" t="n"/>
      <c r="J77" s="25" t="n"/>
      <c r="K77" s="19" t="n"/>
      <c r="L77" s="19" t="n"/>
      <c r="M77" s="24" t="n"/>
      <c r="N77" s="19">
        <f>IF(B77="","",ROUND((H77*40)+((MAX(0,15-G77)/15)*25)+((1-J77)*20)+(MAX(0,5-I77)/5*15),0))</f>
        <v/>
      </c>
      <c r="O77" s="19">
        <f>IF(N77="","",IF(N77&gt;=Parametres!$B$6,"Excellent",IF(N77&gt;=Parametres!$B$7,"Vigilance","Critique")))</f>
        <v/>
      </c>
      <c r="P77" s="19" t="n"/>
    </row>
    <row r="78">
      <c r="A78" s="16" t="n"/>
      <c r="B78" s="16" t="n"/>
      <c r="C78" s="16" t="n"/>
      <c r="D78" s="21" t="n"/>
      <c r="E78" s="21" t="n"/>
      <c r="F78" s="21" t="n"/>
      <c r="G78" s="16" t="n"/>
      <c r="H78" s="22" t="n"/>
      <c r="I78" s="16" t="n"/>
      <c r="J78" s="22" t="n"/>
      <c r="K78" s="16" t="n"/>
      <c r="L78" s="16" t="n"/>
      <c r="M78" s="21" t="n"/>
      <c r="N78" s="16">
        <f>IF(B78="","",ROUND((H78*40)+((MAX(0,15-G78)/15)*25)+((1-J78)*20)+(MAX(0,5-I78)/5*15),0))</f>
        <v/>
      </c>
      <c r="O78" s="16">
        <f>IF(N78="","",IF(N78&gt;=Parametres!$B$6,"Excellent",IF(N78&gt;=Parametres!$B$7,"Vigilance","Critique")))</f>
        <v/>
      </c>
      <c r="P78" s="16" t="n"/>
    </row>
    <row r="79">
      <c r="A79" s="19" t="n"/>
      <c r="B79" s="19" t="n"/>
      <c r="C79" s="19" t="n"/>
      <c r="D79" s="24" t="n"/>
      <c r="E79" s="24" t="n"/>
      <c r="F79" s="24" t="n"/>
      <c r="G79" s="19" t="n"/>
      <c r="H79" s="25" t="n"/>
      <c r="I79" s="19" t="n"/>
      <c r="J79" s="25" t="n"/>
      <c r="K79" s="19" t="n"/>
      <c r="L79" s="19" t="n"/>
      <c r="M79" s="24" t="n"/>
      <c r="N79" s="19">
        <f>IF(B79="","",ROUND((H79*40)+((MAX(0,15-G79)/15)*25)+((1-J79)*20)+(MAX(0,5-I79)/5*15),0))</f>
        <v/>
      </c>
      <c r="O79" s="19">
        <f>IF(N79="","",IF(N79&gt;=Parametres!$B$6,"Excellent",IF(N79&gt;=Parametres!$B$7,"Vigilance","Critique")))</f>
        <v/>
      </c>
      <c r="P79" s="19" t="n"/>
    </row>
    <row r="80">
      <c r="A80" s="16" t="n"/>
      <c r="B80" s="16" t="n"/>
      <c r="C80" s="16" t="n"/>
      <c r="D80" s="21" t="n"/>
      <c r="E80" s="21" t="n"/>
      <c r="F80" s="21" t="n"/>
      <c r="G80" s="16" t="n"/>
      <c r="H80" s="22" t="n"/>
      <c r="I80" s="16" t="n"/>
      <c r="J80" s="22" t="n"/>
      <c r="K80" s="16" t="n"/>
      <c r="L80" s="16" t="n"/>
      <c r="M80" s="21" t="n"/>
      <c r="N80" s="16">
        <f>IF(B80="","",ROUND((H80*40)+((MAX(0,15-G80)/15)*25)+((1-J80)*20)+(MAX(0,5-I80)/5*15),0))</f>
        <v/>
      </c>
      <c r="O80" s="16">
        <f>IF(N80="","",IF(N80&gt;=Parametres!$B$6,"Excellent",IF(N80&gt;=Parametres!$B$7,"Vigilance","Critique")))</f>
        <v/>
      </c>
      <c r="P80" s="16" t="n"/>
    </row>
    <row r="81">
      <c r="A81" s="19" t="n"/>
      <c r="B81" s="19" t="n"/>
      <c r="C81" s="19" t="n"/>
      <c r="D81" s="24" t="n"/>
      <c r="E81" s="24" t="n"/>
      <c r="F81" s="24" t="n"/>
      <c r="G81" s="19" t="n"/>
      <c r="H81" s="25" t="n"/>
      <c r="I81" s="19" t="n"/>
      <c r="J81" s="25" t="n"/>
      <c r="K81" s="19" t="n"/>
      <c r="L81" s="19" t="n"/>
      <c r="M81" s="24" t="n"/>
      <c r="N81" s="19">
        <f>IF(B81="","",ROUND((H81*40)+((MAX(0,15-G81)/15)*25)+((1-J81)*20)+(MAX(0,5-I81)/5*15),0))</f>
        <v/>
      </c>
      <c r="O81" s="19">
        <f>IF(N81="","",IF(N81&gt;=Parametres!$B$6,"Excellent",IF(N81&gt;=Parametres!$B$7,"Vigilance","Critique")))</f>
        <v/>
      </c>
      <c r="P81" s="19" t="n"/>
    </row>
    <row r="82">
      <c r="A82" s="16" t="n"/>
      <c r="B82" s="16" t="n"/>
      <c r="C82" s="16" t="n"/>
      <c r="D82" s="21" t="n"/>
      <c r="E82" s="21" t="n"/>
      <c r="F82" s="21" t="n"/>
      <c r="G82" s="16" t="n"/>
      <c r="H82" s="22" t="n"/>
      <c r="I82" s="16" t="n"/>
      <c r="J82" s="22" t="n"/>
      <c r="K82" s="16" t="n"/>
      <c r="L82" s="16" t="n"/>
      <c r="M82" s="21" t="n"/>
      <c r="N82" s="16">
        <f>IF(B82="","",ROUND((H82*40)+((MAX(0,15-G82)/15)*25)+((1-J82)*20)+(MAX(0,5-I82)/5*15),0))</f>
        <v/>
      </c>
      <c r="O82" s="16">
        <f>IF(N82="","",IF(N82&gt;=Parametres!$B$6,"Excellent",IF(N82&gt;=Parametres!$B$7,"Vigilance","Critique")))</f>
        <v/>
      </c>
      <c r="P82" s="16" t="n"/>
    </row>
    <row r="83">
      <c r="A83" s="19" t="n"/>
      <c r="B83" s="19" t="n"/>
      <c r="C83" s="19" t="n"/>
      <c r="D83" s="24" t="n"/>
      <c r="E83" s="24" t="n"/>
      <c r="F83" s="24" t="n"/>
      <c r="G83" s="19" t="n"/>
      <c r="H83" s="25" t="n"/>
      <c r="I83" s="19" t="n"/>
      <c r="J83" s="25" t="n"/>
      <c r="K83" s="19" t="n"/>
      <c r="L83" s="19" t="n"/>
      <c r="M83" s="24" t="n"/>
      <c r="N83" s="19">
        <f>IF(B83="","",ROUND((H83*40)+((MAX(0,15-G83)/15)*25)+((1-J83)*20)+(MAX(0,5-I83)/5*15),0))</f>
        <v/>
      </c>
      <c r="O83" s="19">
        <f>IF(N83="","",IF(N83&gt;=Parametres!$B$6,"Excellent",IF(N83&gt;=Parametres!$B$7,"Vigilance","Critique")))</f>
        <v/>
      </c>
      <c r="P83" s="19" t="n"/>
    </row>
    <row r="84">
      <c r="A84" s="16" t="n"/>
      <c r="B84" s="16" t="n"/>
      <c r="C84" s="16" t="n"/>
      <c r="D84" s="21" t="n"/>
      <c r="E84" s="21" t="n"/>
      <c r="F84" s="21" t="n"/>
      <c r="G84" s="16" t="n"/>
      <c r="H84" s="22" t="n"/>
      <c r="I84" s="16" t="n"/>
      <c r="J84" s="22" t="n"/>
      <c r="K84" s="16" t="n"/>
      <c r="L84" s="16" t="n"/>
      <c r="M84" s="21" t="n"/>
      <c r="N84" s="16">
        <f>IF(B84="","",ROUND((H84*40)+((MAX(0,15-G84)/15)*25)+((1-J84)*20)+(MAX(0,5-I84)/5*15),0))</f>
        <v/>
      </c>
      <c r="O84" s="16">
        <f>IF(N84="","",IF(N84&gt;=Parametres!$B$6,"Excellent",IF(N84&gt;=Parametres!$B$7,"Vigilance","Critique")))</f>
        <v/>
      </c>
      <c r="P84" s="16" t="n"/>
    </row>
    <row r="85">
      <c r="A85" s="19" t="n"/>
      <c r="B85" s="19" t="n"/>
      <c r="C85" s="19" t="n"/>
      <c r="D85" s="24" t="n"/>
      <c r="E85" s="24" t="n"/>
      <c r="F85" s="24" t="n"/>
      <c r="G85" s="19" t="n"/>
      <c r="H85" s="25" t="n"/>
      <c r="I85" s="19" t="n"/>
      <c r="J85" s="25" t="n"/>
      <c r="K85" s="19" t="n"/>
      <c r="L85" s="19" t="n"/>
      <c r="M85" s="24" t="n"/>
      <c r="N85" s="19">
        <f>IF(B85="","",ROUND((H85*40)+((MAX(0,15-G85)/15)*25)+((1-J85)*20)+(MAX(0,5-I85)/5*15),0))</f>
        <v/>
      </c>
      <c r="O85" s="19">
        <f>IF(N85="","",IF(N85&gt;=Parametres!$B$6,"Excellent",IF(N85&gt;=Parametres!$B$7,"Vigilance","Critique")))</f>
        <v/>
      </c>
      <c r="P85" s="19" t="n"/>
    </row>
    <row r="86">
      <c r="A86" s="16" t="n"/>
      <c r="B86" s="16" t="n"/>
      <c r="C86" s="16" t="n"/>
      <c r="D86" s="21" t="n"/>
      <c r="E86" s="21" t="n"/>
      <c r="F86" s="21" t="n"/>
      <c r="G86" s="16" t="n"/>
      <c r="H86" s="22" t="n"/>
      <c r="I86" s="16" t="n"/>
      <c r="J86" s="22" t="n"/>
      <c r="K86" s="16" t="n"/>
      <c r="L86" s="16" t="n"/>
      <c r="M86" s="21" t="n"/>
      <c r="N86" s="16">
        <f>IF(B86="","",ROUND((H86*40)+((MAX(0,15-G86)/15)*25)+((1-J86)*20)+(MAX(0,5-I86)/5*15),0))</f>
        <v/>
      </c>
      <c r="O86" s="16">
        <f>IF(N86="","",IF(N86&gt;=Parametres!$B$6,"Excellent",IF(N86&gt;=Parametres!$B$7,"Vigilance","Critique")))</f>
        <v/>
      </c>
      <c r="P86" s="16" t="n"/>
    </row>
    <row r="87">
      <c r="A87" s="19" t="n"/>
      <c r="B87" s="19" t="n"/>
      <c r="C87" s="19" t="n"/>
      <c r="D87" s="24" t="n"/>
      <c r="E87" s="24" t="n"/>
      <c r="F87" s="24" t="n"/>
      <c r="G87" s="19" t="n"/>
      <c r="H87" s="25" t="n"/>
      <c r="I87" s="19" t="n"/>
      <c r="J87" s="25" t="n"/>
      <c r="K87" s="19" t="n"/>
      <c r="L87" s="19" t="n"/>
      <c r="M87" s="24" t="n"/>
      <c r="N87" s="19">
        <f>IF(B87="","",ROUND((H87*40)+((MAX(0,15-G87)/15)*25)+((1-J87)*20)+(MAX(0,5-I87)/5*15),0))</f>
        <v/>
      </c>
      <c r="O87" s="19">
        <f>IF(N87="","",IF(N87&gt;=Parametres!$B$6,"Excellent",IF(N87&gt;=Parametres!$B$7,"Vigilance","Critique")))</f>
        <v/>
      </c>
      <c r="P87" s="19" t="n"/>
    </row>
    <row r="88">
      <c r="A88" s="16" t="n"/>
      <c r="B88" s="16" t="n"/>
      <c r="C88" s="16" t="n"/>
      <c r="D88" s="21" t="n"/>
      <c r="E88" s="21" t="n"/>
      <c r="F88" s="21" t="n"/>
      <c r="G88" s="16" t="n"/>
      <c r="H88" s="22" t="n"/>
      <c r="I88" s="16" t="n"/>
      <c r="J88" s="22" t="n"/>
      <c r="K88" s="16" t="n"/>
      <c r="L88" s="16" t="n"/>
      <c r="M88" s="21" t="n"/>
      <c r="N88" s="16">
        <f>IF(B88="","",ROUND((H88*40)+((MAX(0,15-G88)/15)*25)+((1-J88)*20)+(MAX(0,5-I88)/5*15),0))</f>
        <v/>
      </c>
      <c r="O88" s="16">
        <f>IF(N88="","",IF(N88&gt;=Parametres!$B$6,"Excellent",IF(N88&gt;=Parametres!$B$7,"Vigilance","Critique")))</f>
        <v/>
      </c>
      <c r="P88" s="16" t="n"/>
    </row>
    <row r="89">
      <c r="A89" s="19" t="n"/>
      <c r="B89" s="19" t="n"/>
      <c r="C89" s="19" t="n"/>
      <c r="D89" s="24" t="n"/>
      <c r="E89" s="24" t="n"/>
      <c r="F89" s="24" t="n"/>
      <c r="G89" s="19" t="n"/>
      <c r="H89" s="25" t="n"/>
      <c r="I89" s="19" t="n"/>
      <c r="J89" s="25" t="n"/>
      <c r="K89" s="19" t="n"/>
      <c r="L89" s="19" t="n"/>
      <c r="M89" s="24" t="n"/>
      <c r="N89" s="19">
        <f>IF(B89="","",ROUND((H89*40)+((MAX(0,15-G89)/15)*25)+((1-J89)*20)+(MAX(0,5-I89)/5*15),0))</f>
        <v/>
      </c>
      <c r="O89" s="19">
        <f>IF(N89="","",IF(N89&gt;=Parametres!$B$6,"Excellent",IF(N89&gt;=Parametres!$B$7,"Vigilance","Critique")))</f>
        <v/>
      </c>
      <c r="P89" s="19" t="n"/>
    </row>
    <row r="90">
      <c r="A90" s="16" t="n"/>
      <c r="B90" s="16" t="n"/>
      <c r="C90" s="16" t="n"/>
      <c r="D90" s="21" t="n"/>
      <c r="E90" s="21" t="n"/>
      <c r="F90" s="21" t="n"/>
      <c r="G90" s="16" t="n"/>
      <c r="H90" s="22" t="n"/>
      <c r="I90" s="16" t="n"/>
      <c r="J90" s="22" t="n"/>
      <c r="K90" s="16" t="n"/>
      <c r="L90" s="16" t="n"/>
      <c r="M90" s="21" t="n"/>
      <c r="N90" s="16">
        <f>IF(B90="","",ROUND((H90*40)+((MAX(0,15-G90)/15)*25)+((1-J90)*20)+(MAX(0,5-I90)/5*15),0))</f>
        <v/>
      </c>
      <c r="O90" s="16">
        <f>IF(N90="","",IF(N90&gt;=Parametres!$B$6,"Excellent",IF(N90&gt;=Parametres!$B$7,"Vigilance","Critique")))</f>
        <v/>
      </c>
      <c r="P90" s="16" t="n"/>
    </row>
    <row r="91">
      <c r="A91" s="19" t="n"/>
      <c r="B91" s="19" t="n"/>
      <c r="C91" s="19" t="n"/>
      <c r="D91" s="24" t="n"/>
      <c r="E91" s="24" t="n"/>
      <c r="F91" s="24" t="n"/>
      <c r="G91" s="19" t="n"/>
      <c r="H91" s="25" t="n"/>
      <c r="I91" s="19" t="n"/>
      <c r="J91" s="25" t="n"/>
      <c r="K91" s="19" t="n"/>
      <c r="L91" s="19" t="n"/>
      <c r="M91" s="24" t="n"/>
      <c r="N91" s="19">
        <f>IF(B91="","",ROUND((H91*40)+((MAX(0,15-G91)/15)*25)+((1-J91)*20)+(MAX(0,5-I91)/5*15),0))</f>
        <v/>
      </c>
      <c r="O91" s="19">
        <f>IF(N91="","",IF(N91&gt;=Parametres!$B$6,"Excellent",IF(N91&gt;=Parametres!$B$7,"Vigilance","Critique")))</f>
        <v/>
      </c>
      <c r="P91" s="19" t="n"/>
    </row>
    <row r="92">
      <c r="A92" s="16" t="n"/>
      <c r="B92" s="16" t="n"/>
      <c r="C92" s="16" t="n"/>
      <c r="D92" s="21" t="n"/>
      <c r="E92" s="21" t="n"/>
      <c r="F92" s="21" t="n"/>
      <c r="G92" s="16" t="n"/>
      <c r="H92" s="22" t="n"/>
      <c r="I92" s="16" t="n"/>
      <c r="J92" s="22" t="n"/>
      <c r="K92" s="16" t="n"/>
      <c r="L92" s="16" t="n"/>
      <c r="M92" s="21" t="n"/>
      <c r="N92" s="16">
        <f>IF(B92="","",ROUND((H92*40)+((MAX(0,15-G92)/15)*25)+((1-J92)*20)+(MAX(0,5-I92)/5*15),0))</f>
        <v/>
      </c>
      <c r="O92" s="16">
        <f>IF(N92="","",IF(N92&gt;=Parametres!$B$6,"Excellent",IF(N92&gt;=Parametres!$B$7,"Vigilance","Critique")))</f>
        <v/>
      </c>
      <c r="P92" s="16" t="n"/>
    </row>
    <row r="93">
      <c r="A93" s="19" t="n"/>
      <c r="B93" s="19" t="n"/>
      <c r="C93" s="19" t="n"/>
      <c r="D93" s="24" t="n"/>
      <c r="E93" s="24" t="n"/>
      <c r="F93" s="24" t="n"/>
      <c r="G93" s="19" t="n"/>
      <c r="H93" s="25" t="n"/>
      <c r="I93" s="19" t="n"/>
      <c r="J93" s="25" t="n"/>
      <c r="K93" s="19" t="n"/>
      <c r="L93" s="19" t="n"/>
      <c r="M93" s="24" t="n"/>
      <c r="N93" s="19">
        <f>IF(B93="","",ROUND((H93*40)+((MAX(0,15-G93)/15)*25)+((1-J93)*20)+(MAX(0,5-I93)/5*15),0))</f>
        <v/>
      </c>
      <c r="O93" s="19">
        <f>IF(N93="","",IF(N93&gt;=Parametres!$B$6,"Excellent",IF(N93&gt;=Parametres!$B$7,"Vigilance","Critique")))</f>
        <v/>
      </c>
      <c r="P93" s="19" t="n"/>
    </row>
    <row r="94">
      <c r="A94" s="16" t="n"/>
      <c r="B94" s="16" t="n"/>
      <c r="C94" s="16" t="n"/>
      <c r="D94" s="21" t="n"/>
      <c r="E94" s="21" t="n"/>
      <c r="F94" s="21" t="n"/>
      <c r="G94" s="16" t="n"/>
      <c r="H94" s="22" t="n"/>
      <c r="I94" s="16" t="n"/>
      <c r="J94" s="22" t="n"/>
      <c r="K94" s="16" t="n"/>
      <c r="L94" s="16" t="n"/>
      <c r="M94" s="21" t="n"/>
      <c r="N94" s="16">
        <f>IF(B94="","",ROUND((H94*40)+((MAX(0,15-G94)/15)*25)+((1-J94)*20)+(MAX(0,5-I94)/5*15),0))</f>
        <v/>
      </c>
      <c r="O94" s="16">
        <f>IF(N94="","",IF(N94&gt;=Parametres!$B$6,"Excellent",IF(N94&gt;=Parametres!$B$7,"Vigilance","Critique")))</f>
        <v/>
      </c>
      <c r="P94" s="16" t="n"/>
    </row>
    <row r="95">
      <c r="A95" s="19" t="n"/>
      <c r="B95" s="19" t="n"/>
      <c r="C95" s="19" t="n"/>
      <c r="D95" s="24" t="n"/>
      <c r="E95" s="24" t="n"/>
      <c r="F95" s="24" t="n"/>
      <c r="G95" s="19" t="n"/>
      <c r="H95" s="25" t="n"/>
      <c r="I95" s="19" t="n"/>
      <c r="J95" s="25" t="n"/>
      <c r="K95" s="19" t="n"/>
      <c r="L95" s="19" t="n"/>
      <c r="M95" s="24" t="n"/>
      <c r="N95" s="19">
        <f>IF(B95="","",ROUND((H95*40)+((MAX(0,15-G95)/15)*25)+((1-J95)*20)+(MAX(0,5-I95)/5*15),0))</f>
        <v/>
      </c>
      <c r="O95" s="19">
        <f>IF(N95="","",IF(N95&gt;=Parametres!$B$6,"Excellent",IF(N95&gt;=Parametres!$B$7,"Vigilance","Critique")))</f>
        <v/>
      </c>
      <c r="P95" s="19" t="n"/>
    </row>
    <row r="96">
      <c r="A96" s="16" t="n"/>
      <c r="B96" s="16" t="n"/>
      <c r="C96" s="16" t="n"/>
      <c r="D96" s="21" t="n"/>
      <c r="E96" s="21" t="n"/>
      <c r="F96" s="21" t="n"/>
      <c r="G96" s="16" t="n"/>
      <c r="H96" s="22" t="n"/>
      <c r="I96" s="16" t="n"/>
      <c r="J96" s="22" t="n"/>
      <c r="K96" s="16" t="n"/>
      <c r="L96" s="16" t="n"/>
      <c r="M96" s="21" t="n"/>
      <c r="N96" s="16">
        <f>IF(B96="","",ROUND((H96*40)+((MAX(0,15-G96)/15)*25)+((1-J96)*20)+(MAX(0,5-I96)/5*15),0))</f>
        <v/>
      </c>
      <c r="O96" s="16">
        <f>IF(N96="","",IF(N96&gt;=Parametres!$B$6,"Excellent",IF(N96&gt;=Parametres!$B$7,"Vigilance","Critique")))</f>
        <v/>
      </c>
      <c r="P96" s="16" t="n"/>
    </row>
    <row r="97">
      <c r="A97" s="19" t="n"/>
      <c r="B97" s="19" t="n"/>
      <c r="C97" s="19" t="n"/>
      <c r="D97" s="24" t="n"/>
      <c r="E97" s="24" t="n"/>
      <c r="F97" s="24" t="n"/>
      <c r="G97" s="19" t="n"/>
      <c r="H97" s="25" t="n"/>
      <c r="I97" s="19" t="n"/>
      <c r="J97" s="25" t="n"/>
      <c r="K97" s="19" t="n"/>
      <c r="L97" s="19" t="n"/>
      <c r="M97" s="24" t="n"/>
      <c r="N97" s="19">
        <f>IF(B97="","",ROUND((H97*40)+((MAX(0,15-G97)/15)*25)+((1-J97)*20)+(MAX(0,5-I97)/5*15),0))</f>
        <v/>
      </c>
      <c r="O97" s="19">
        <f>IF(N97="","",IF(N97&gt;=Parametres!$B$6,"Excellent",IF(N97&gt;=Parametres!$B$7,"Vigilance","Critique")))</f>
        <v/>
      </c>
      <c r="P97" s="19" t="n"/>
    </row>
    <row r="98">
      <c r="A98" s="16" t="n"/>
      <c r="B98" s="16" t="n"/>
      <c r="C98" s="16" t="n"/>
      <c r="D98" s="21" t="n"/>
      <c r="E98" s="21" t="n"/>
      <c r="F98" s="21" t="n"/>
      <c r="G98" s="16" t="n"/>
      <c r="H98" s="22" t="n"/>
      <c r="I98" s="16" t="n"/>
      <c r="J98" s="22" t="n"/>
      <c r="K98" s="16" t="n"/>
      <c r="L98" s="16" t="n"/>
      <c r="M98" s="21" t="n"/>
      <c r="N98" s="16">
        <f>IF(B98="","",ROUND((H98*40)+((MAX(0,15-G98)/15)*25)+((1-J98)*20)+(MAX(0,5-I98)/5*15),0))</f>
        <v/>
      </c>
      <c r="O98" s="16">
        <f>IF(N98="","",IF(N98&gt;=Parametres!$B$6,"Excellent",IF(N98&gt;=Parametres!$B$7,"Vigilance","Critique")))</f>
        <v/>
      </c>
      <c r="P98" s="16" t="n"/>
    </row>
    <row r="99">
      <c r="A99" s="19" t="n"/>
      <c r="B99" s="19" t="n"/>
      <c r="C99" s="19" t="n"/>
      <c r="D99" s="24" t="n"/>
      <c r="E99" s="24" t="n"/>
      <c r="F99" s="24" t="n"/>
      <c r="G99" s="19" t="n"/>
      <c r="H99" s="25" t="n"/>
      <c r="I99" s="19" t="n"/>
      <c r="J99" s="25" t="n"/>
      <c r="K99" s="19" t="n"/>
      <c r="L99" s="19" t="n"/>
      <c r="M99" s="24" t="n"/>
      <c r="N99" s="19">
        <f>IF(B99="","",ROUND((H99*40)+((MAX(0,15-G99)/15)*25)+((1-J99)*20)+(MAX(0,5-I99)/5*15),0))</f>
        <v/>
      </c>
      <c r="O99" s="19">
        <f>IF(N99="","",IF(N99&gt;=Parametres!$B$6,"Excellent",IF(N99&gt;=Parametres!$B$7,"Vigilance","Critique")))</f>
        <v/>
      </c>
      <c r="P99" s="19" t="n"/>
    </row>
    <row r="100">
      <c r="A100" s="16" t="n"/>
      <c r="B100" s="16" t="n"/>
      <c r="C100" s="16" t="n"/>
      <c r="D100" s="21" t="n"/>
      <c r="E100" s="21" t="n"/>
      <c r="F100" s="21" t="n"/>
      <c r="G100" s="16" t="n"/>
      <c r="H100" s="22" t="n"/>
      <c r="I100" s="16" t="n"/>
      <c r="J100" s="22" t="n"/>
      <c r="K100" s="16" t="n"/>
      <c r="L100" s="16" t="n"/>
      <c r="M100" s="21" t="n"/>
      <c r="N100" s="16">
        <f>IF(B100="","",ROUND((H100*40)+((MAX(0,15-G100)/15)*25)+((1-J100)*20)+(MAX(0,5-I100)/5*15),0))</f>
        <v/>
      </c>
      <c r="O100" s="16">
        <f>IF(N100="","",IF(N100&gt;=Parametres!$B$6,"Excellent",IF(N100&gt;=Parametres!$B$7,"Vigilance","Critique")))</f>
        <v/>
      </c>
      <c r="P100" s="16" t="n"/>
    </row>
    <row r="101">
      <c r="A101" s="19" t="n"/>
      <c r="B101" s="19" t="n"/>
      <c r="C101" s="19" t="n"/>
      <c r="D101" s="24" t="n"/>
      <c r="E101" s="24" t="n"/>
      <c r="F101" s="24" t="n"/>
      <c r="G101" s="19" t="n"/>
      <c r="H101" s="25" t="n"/>
      <c r="I101" s="19" t="n"/>
      <c r="J101" s="25" t="n"/>
      <c r="K101" s="19" t="n"/>
      <c r="L101" s="19" t="n"/>
      <c r="M101" s="24" t="n"/>
      <c r="N101" s="19">
        <f>IF(B101="","",ROUND((H101*40)+((MAX(0,15-G101)/15)*25)+((1-J101)*20)+(MAX(0,5-I101)/5*15),0))</f>
        <v/>
      </c>
      <c r="O101" s="19">
        <f>IF(N101="","",IF(N101&gt;=Parametres!$B$6,"Excellent",IF(N101&gt;=Parametres!$B$7,"Vigilance","Critique")))</f>
        <v/>
      </c>
      <c r="P101" s="19" t="n"/>
    </row>
    <row r="102">
      <c r="A102" s="16" t="n"/>
      <c r="B102" s="16" t="n"/>
      <c r="C102" s="16" t="n"/>
      <c r="D102" s="21" t="n"/>
      <c r="E102" s="21" t="n"/>
      <c r="F102" s="21" t="n"/>
      <c r="G102" s="16" t="n"/>
      <c r="H102" s="22" t="n"/>
      <c r="I102" s="16" t="n"/>
      <c r="J102" s="22" t="n"/>
      <c r="K102" s="16" t="n"/>
      <c r="L102" s="16" t="n"/>
      <c r="M102" s="21" t="n"/>
      <c r="N102" s="16">
        <f>IF(B102="","",ROUND((H102*40)+((MAX(0,15-G102)/15)*25)+((1-J102)*20)+(MAX(0,5-I102)/5*15),0))</f>
        <v/>
      </c>
      <c r="O102" s="16">
        <f>IF(N102="","",IF(N102&gt;=Parametres!$B$6,"Excellent",IF(N102&gt;=Parametres!$B$7,"Vigilance","Critique")))</f>
        <v/>
      </c>
      <c r="P102" s="16" t="n"/>
    </row>
    <row r="103">
      <c r="A103" s="19" t="n"/>
      <c r="B103" s="19" t="n"/>
      <c r="C103" s="19" t="n"/>
      <c r="D103" s="24" t="n"/>
      <c r="E103" s="24" t="n"/>
      <c r="F103" s="24" t="n"/>
      <c r="G103" s="19" t="n"/>
      <c r="H103" s="25" t="n"/>
      <c r="I103" s="19" t="n"/>
      <c r="J103" s="25" t="n"/>
      <c r="K103" s="19" t="n"/>
      <c r="L103" s="19" t="n"/>
      <c r="M103" s="24" t="n"/>
      <c r="N103" s="19">
        <f>IF(B103="","",ROUND((H103*40)+((MAX(0,15-G103)/15)*25)+((1-J103)*20)+(MAX(0,5-I103)/5*15),0))</f>
        <v/>
      </c>
      <c r="O103" s="19">
        <f>IF(N103="","",IF(N103&gt;=Parametres!$B$6,"Excellent",IF(N103&gt;=Parametres!$B$7,"Vigilance","Critique")))</f>
        <v/>
      </c>
      <c r="P103" s="19" t="n"/>
    </row>
    <row r="104">
      <c r="A104" s="16" t="n"/>
      <c r="B104" s="16" t="n"/>
      <c r="C104" s="16" t="n"/>
      <c r="D104" s="21" t="n"/>
      <c r="E104" s="21" t="n"/>
      <c r="F104" s="21" t="n"/>
      <c r="G104" s="16" t="n"/>
      <c r="H104" s="22" t="n"/>
      <c r="I104" s="16" t="n"/>
      <c r="J104" s="22" t="n"/>
      <c r="K104" s="16" t="n"/>
      <c r="L104" s="16" t="n"/>
      <c r="M104" s="21" t="n"/>
      <c r="N104" s="16">
        <f>IF(B104="","",ROUND((H104*40)+((MAX(0,15-G104)/15)*25)+((1-J104)*20)+(MAX(0,5-I104)/5*15),0))</f>
        <v/>
      </c>
      <c r="O104" s="16">
        <f>IF(N104="","",IF(N104&gt;=Parametres!$B$6,"Excellent",IF(N104&gt;=Parametres!$B$7,"Vigilance","Critique")))</f>
        <v/>
      </c>
      <c r="P104" s="16" t="n"/>
    </row>
    <row r="105">
      <c r="A105" s="19" t="n"/>
      <c r="B105" s="19" t="n"/>
      <c r="C105" s="19" t="n"/>
      <c r="D105" s="24" t="n"/>
      <c r="E105" s="24" t="n"/>
      <c r="F105" s="24" t="n"/>
      <c r="G105" s="19" t="n"/>
      <c r="H105" s="25" t="n"/>
      <c r="I105" s="19" t="n"/>
      <c r="J105" s="25" t="n"/>
      <c r="K105" s="19" t="n"/>
      <c r="L105" s="19" t="n"/>
      <c r="M105" s="24" t="n"/>
      <c r="N105" s="19">
        <f>IF(B105="","",ROUND((H105*40)+((MAX(0,15-G105)/15)*25)+((1-J105)*20)+(MAX(0,5-I105)/5*15),0))</f>
        <v/>
      </c>
      <c r="O105" s="19">
        <f>IF(N105="","",IF(N105&gt;=Parametres!$B$6,"Excellent",IF(N105&gt;=Parametres!$B$7,"Vigilance","Critique")))</f>
        <v/>
      </c>
      <c r="P105" s="19" t="n"/>
    </row>
  </sheetData>
  <mergeCells count="2">
    <mergeCell ref="A1:P2"/>
    <mergeCell ref="A3:P3"/>
  </mergeCells>
  <conditionalFormatting sqref="N6:N105">
    <cfRule type="colorScale" priority="1">
      <colorScale>
        <cfvo type="num" val="50"/>
        <cfvo type="num" val="75"/>
        <cfvo type="num" val="100"/>
        <color rgb="007A1E3A"/>
        <color rgb="00C9A227"/>
        <color rgb="002E8B57"/>
      </colorScale>
    </cfRule>
  </conditionalFormatting>
  <conditionalFormatting sqref="O6:O105">
    <cfRule type="expression" priority="2" dxfId="0">
      <formula>O6="Critique"</formula>
    </cfRule>
    <cfRule type="expression" priority="3" dxfId="2">
      <formula>O6="Vigilance"</formula>
    </cfRule>
    <cfRule type="expression" priority="4" dxfId="3">
      <formula>O6="Excellent"</formula>
    </cfRule>
  </conditionalFormatting>
  <dataValidations count="3">
    <dataValidation sqref="C6:C105" showDropDown="0" showInputMessage="0" showErrorMessage="0" allowBlank="1" type="list">
      <formula1>=Parametres!$E$6:$E$13</formula1>
    </dataValidation>
    <dataValidation sqref="K6:K105" showDropDown="0" showInputMessage="0" showErrorMessage="0" allowBlank="1" type="list">
      <formula1>=Parametres!$F$6:$F$9</formula1>
    </dataValidation>
    <dataValidation sqref="L6:L105" showDropDown="0" showInputMessage="0" showErrorMessage="0" allowBlank="1" type="list">
      <formula1>=Parametres!$G$6:$G$12</formula1>
    </dataValidation>
  </dataValidations>
  <pageMargins left="0.75" right="0.75" top="1" bottom="1" header="0.5" footer="0.5"/>
  <pageSetup orientation="landscape" fitToHeight="0" fitToWidth="1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K17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</cols>
  <sheetData>
    <row r="1">
      <c r="A1" s="1" t="inlineStr">
        <is>
          <t>VUE FOURNISSEURS</t>
        </is>
      </c>
    </row>
    <row r="2"/>
    <row r="3">
      <c r="A3" s="2" t="inlineStr">
        <is>
          <t>Scoring consolidé et lecture stratégique par fournisseur</t>
        </is>
      </c>
    </row>
    <row r="5">
      <c r="A5" s="15" t="inlineStr">
        <is>
          <t>Fournisseur</t>
        </is>
      </c>
      <c r="B5" s="15" t="inlineStr">
        <is>
          <t>Montant commandé</t>
        </is>
      </c>
      <c r="C5" s="15" t="inlineStr">
        <is>
          <t>Budget prévu</t>
        </is>
      </c>
      <c r="D5" s="15" t="inlineStr">
        <is>
          <t>Économie</t>
        </is>
      </c>
      <c r="E5" s="15" t="inlineStr">
        <is>
          <t>Retards</t>
        </is>
      </c>
      <c r="F5" s="15" t="inlineStr">
        <is>
          <t>Litiges</t>
        </is>
      </c>
      <c r="G5" s="15" t="inlineStr">
        <is>
          <t>Conformité moy.</t>
        </is>
      </c>
      <c r="H5" s="15" t="inlineStr">
        <is>
          <t>Dépendance moy.</t>
        </is>
      </c>
      <c r="I5" s="15" t="inlineStr">
        <is>
          <t>Score moy.</t>
        </is>
      </c>
      <c r="J5" s="15" t="inlineStr">
        <is>
          <t>Statut</t>
        </is>
      </c>
      <c r="K5" s="15" t="inlineStr">
        <is>
          <t>Décision</t>
        </is>
      </c>
    </row>
    <row r="6">
      <c r="A6" s="16" t="inlineStr">
        <is>
          <t>AlphaParts</t>
        </is>
      </c>
      <c r="B6" s="21">
        <f>SUMIF(Data_Achats!$B$6:$B$105,A6,Data_Achats!$D$6:$D$105)</f>
        <v/>
      </c>
      <c r="C6" s="21">
        <f>SUMIF(Data_Achats!$B$6:$B$105,A6,Data_Achats!$F$6:$F$105)</f>
        <v/>
      </c>
      <c r="D6" s="21">
        <f>SUMIF(Data_Achats!$B$6:$B$105,A6,Data_Achats!$M$6:$M$105)</f>
        <v/>
      </c>
      <c r="E6" s="16">
        <f>SUMIF(Data_Achats!$B$6:$B$105,A6,Data_Achats!$G$6:$G$105)</f>
        <v/>
      </c>
      <c r="F6" s="16">
        <f>SUMIF(Data_Achats!$B$6:$B$105,A6,Data_Achats!$I$6:$I$105)</f>
        <v/>
      </c>
      <c r="G6" s="22">
        <f>AVERAGEIF(Data_Achats!$B$6:$B$105,A6,Data_Achats!$H$6:$H$105)</f>
        <v/>
      </c>
      <c r="H6" s="22">
        <f>AVERAGEIF(Data_Achats!$B$6:$B$105,A6,Data_Achats!$J$6:$J$105)</f>
        <v/>
      </c>
      <c r="I6" s="16">
        <f>AVERAGEIF(Data_Achats!$B$6:$B$105,A6,Data_Achats!$N$6:$N$105)</f>
        <v/>
      </c>
      <c r="J6" s="16">
        <f>IF(I6&gt;=Parametres!$B$6,"Excellent",IF(I6&gt;=Parametres!$B$7,"Vigilance","Critique"))</f>
        <v/>
      </c>
      <c r="K6" s="16">
        <f>IF(OR(J6="Critique",H6&gt;Parametres!$B$8),"Sécuriser / diversifier",IF(J6="Vigilance","Suivi renforcé","Consolider"))</f>
        <v/>
      </c>
    </row>
    <row r="7">
      <c r="A7" s="19" t="inlineStr">
        <is>
          <t>Atlas Supply</t>
        </is>
      </c>
      <c r="B7" s="24">
        <f>SUMIF(Data_Achats!$B$6:$B$105,A7,Data_Achats!$D$6:$D$105)</f>
        <v/>
      </c>
      <c r="C7" s="24">
        <f>SUMIF(Data_Achats!$B$6:$B$105,A7,Data_Achats!$F$6:$F$105)</f>
        <v/>
      </c>
      <c r="D7" s="24">
        <f>SUMIF(Data_Achats!$B$6:$B$105,A7,Data_Achats!$M$6:$M$105)</f>
        <v/>
      </c>
      <c r="E7" s="19">
        <f>SUMIF(Data_Achats!$B$6:$B$105,A7,Data_Achats!$G$6:$G$105)</f>
        <v/>
      </c>
      <c r="F7" s="19">
        <f>SUMIF(Data_Achats!$B$6:$B$105,A7,Data_Achats!$I$6:$I$105)</f>
        <v/>
      </c>
      <c r="G7" s="25">
        <f>AVERAGEIF(Data_Achats!$B$6:$B$105,A7,Data_Achats!$H$6:$H$105)</f>
        <v/>
      </c>
      <c r="H7" s="25">
        <f>AVERAGEIF(Data_Achats!$B$6:$B$105,A7,Data_Achats!$J$6:$J$105)</f>
        <v/>
      </c>
      <c r="I7" s="19">
        <f>AVERAGEIF(Data_Achats!$B$6:$B$105,A7,Data_Achats!$N$6:$N$105)</f>
        <v/>
      </c>
      <c r="J7" s="19">
        <f>IF(I7&gt;=Parametres!$B$6,"Excellent",IF(I7&gt;=Parametres!$B$7,"Vigilance","Critique"))</f>
        <v/>
      </c>
      <c r="K7" s="19">
        <f>IF(OR(J7="Critique",H7&gt;Parametres!$B$8),"Sécuriser / diversifier",IF(J7="Vigilance","Suivi renforcé","Consolider"))</f>
        <v/>
      </c>
    </row>
    <row r="8">
      <c r="A8" s="16" t="inlineStr">
        <is>
          <t>BlueServices</t>
        </is>
      </c>
      <c r="B8" s="21">
        <f>SUMIF(Data_Achats!$B$6:$B$105,A8,Data_Achats!$D$6:$D$105)</f>
        <v/>
      </c>
      <c r="C8" s="21">
        <f>SUMIF(Data_Achats!$B$6:$B$105,A8,Data_Achats!$F$6:$F$105)</f>
        <v/>
      </c>
      <c r="D8" s="21">
        <f>SUMIF(Data_Achats!$B$6:$B$105,A8,Data_Achats!$M$6:$M$105)</f>
        <v/>
      </c>
      <c r="E8" s="16">
        <f>SUMIF(Data_Achats!$B$6:$B$105,A8,Data_Achats!$G$6:$G$105)</f>
        <v/>
      </c>
      <c r="F8" s="16">
        <f>SUMIF(Data_Achats!$B$6:$B$105,A8,Data_Achats!$I$6:$I$105)</f>
        <v/>
      </c>
      <c r="G8" s="22">
        <f>AVERAGEIF(Data_Achats!$B$6:$B$105,A8,Data_Achats!$H$6:$H$105)</f>
        <v/>
      </c>
      <c r="H8" s="22">
        <f>AVERAGEIF(Data_Achats!$B$6:$B$105,A8,Data_Achats!$J$6:$J$105)</f>
        <v/>
      </c>
      <c r="I8" s="16">
        <f>AVERAGEIF(Data_Achats!$B$6:$B$105,A8,Data_Achats!$N$6:$N$105)</f>
        <v/>
      </c>
      <c r="J8" s="16">
        <f>IF(I8&gt;=Parametres!$B$6,"Excellent",IF(I8&gt;=Parametres!$B$7,"Vigilance","Critique"))</f>
        <v/>
      </c>
      <c r="K8" s="16">
        <f>IF(OR(J8="Critique",H8&gt;Parametres!$B$8),"Sécuriser / diversifier",IF(J8="Vigilance","Suivi renforcé","Consolider"))</f>
        <v/>
      </c>
    </row>
    <row r="9">
      <c r="A9" s="19" t="inlineStr">
        <is>
          <t>EuroPack</t>
        </is>
      </c>
      <c r="B9" s="24">
        <f>SUMIF(Data_Achats!$B$6:$B$105,A9,Data_Achats!$D$6:$D$105)</f>
        <v/>
      </c>
      <c r="C9" s="24">
        <f>SUMIF(Data_Achats!$B$6:$B$105,A9,Data_Achats!$F$6:$F$105)</f>
        <v/>
      </c>
      <c r="D9" s="24">
        <f>SUMIF(Data_Achats!$B$6:$B$105,A9,Data_Achats!$M$6:$M$105)</f>
        <v/>
      </c>
      <c r="E9" s="19">
        <f>SUMIF(Data_Achats!$B$6:$B$105,A9,Data_Achats!$G$6:$G$105)</f>
        <v/>
      </c>
      <c r="F9" s="19">
        <f>SUMIF(Data_Achats!$B$6:$B$105,A9,Data_Achats!$I$6:$I$105)</f>
        <v/>
      </c>
      <c r="G9" s="25">
        <f>AVERAGEIF(Data_Achats!$B$6:$B$105,A9,Data_Achats!$H$6:$H$105)</f>
        <v/>
      </c>
      <c r="H9" s="25">
        <f>AVERAGEIF(Data_Achats!$B$6:$B$105,A9,Data_Achats!$J$6:$J$105)</f>
        <v/>
      </c>
      <c r="I9" s="19">
        <f>AVERAGEIF(Data_Achats!$B$6:$B$105,A9,Data_Achats!$N$6:$N$105)</f>
        <v/>
      </c>
      <c r="J9" s="19">
        <f>IF(I9&gt;=Parametres!$B$6,"Excellent",IF(I9&gt;=Parametres!$B$7,"Vigilance","Critique"))</f>
        <v/>
      </c>
      <c r="K9" s="19">
        <f>IF(OR(J9="Critique",H9&gt;Parametres!$B$8),"Sécuriser / diversifier",IF(J9="Vigilance","Suivi renforcé","Consolider"))</f>
        <v/>
      </c>
    </row>
    <row r="10">
      <c r="A10" s="16" t="inlineStr">
        <is>
          <t>FastLog</t>
        </is>
      </c>
      <c r="B10" s="21">
        <f>SUMIF(Data_Achats!$B$6:$B$105,A10,Data_Achats!$D$6:$D$105)</f>
        <v/>
      </c>
      <c r="C10" s="21">
        <f>SUMIF(Data_Achats!$B$6:$B$105,A10,Data_Achats!$F$6:$F$105)</f>
        <v/>
      </c>
      <c r="D10" s="21">
        <f>SUMIF(Data_Achats!$B$6:$B$105,A10,Data_Achats!$M$6:$M$105)</f>
        <v/>
      </c>
      <c r="E10" s="16">
        <f>SUMIF(Data_Achats!$B$6:$B$105,A10,Data_Achats!$G$6:$G$105)</f>
        <v/>
      </c>
      <c r="F10" s="16">
        <f>SUMIF(Data_Achats!$B$6:$B$105,A10,Data_Achats!$I$6:$I$105)</f>
        <v/>
      </c>
      <c r="G10" s="22">
        <f>AVERAGEIF(Data_Achats!$B$6:$B$105,A10,Data_Achats!$H$6:$H$105)</f>
        <v/>
      </c>
      <c r="H10" s="22">
        <f>AVERAGEIF(Data_Achats!$B$6:$B$105,A10,Data_Achats!$J$6:$J$105)</f>
        <v/>
      </c>
      <c r="I10" s="16">
        <f>AVERAGEIF(Data_Achats!$B$6:$B$105,A10,Data_Achats!$N$6:$N$105)</f>
        <v/>
      </c>
      <c r="J10" s="16">
        <f>IF(I10&gt;=Parametres!$B$6,"Excellent",IF(I10&gt;=Parametres!$B$7,"Vigilance","Critique"))</f>
        <v/>
      </c>
      <c r="K10" s="16">
        <f>IF(OR(J10="Critique",H10&gt;Parametres!$B$8),"Sécuriser / diversifier",IF(J10="Vigilance","Suivi renforcé","Consolider"))</f>
        <v/>
      </c>
    </row>
    <row r="11">
      <c r="A11" s="19" t="inlineStr">
        <is>
          <t>GreenSteel</t>
        </is>
      </c>
      <c r="B11" s="24">
        <f>SUMIF(Data_Achats!$B$6:$B$105,A11,Data_Achats!$D$6:$D$105)</f>
        <v/>
      </c>
      <c r="C11" s="24">
        <f>SUMIF(Data_Achats!$B$6:$B$105,A11,Data_Achats!$F$6:$F$105)</f>
        <v/>
      </c>
      <c r="D11" s="24">
        <f>SUMIF(Data_Achats!$B$6:$B$105,A11,Data_Achats!$M$6:$M$105)</f>
        <v/>
      </c>
      <c r="E11" s="19">
        <f>SUMIF(Data_Achats!$B$6:$B$105,A11,Data_Achats!$G$6:$G$105)</f>
        <v/>
      </c>
      <c r="F11" s="19">
        <f>SUMIF(Data_Achats!$B$6:$B$105,A11,Data_Achats!$I$6:$I$105)</f>
        <v/>
      </c>
      <c r="G11" s="25">
        <f>AVERAGEIF(Data_Achats!$B$6:$B$105,A11,Data_Achats!$H$6:$H$105)</f>
        <v/>
      </c>
      <c r="H11" s="25">
        <f>AVERAGEIF(Data_Achats!$B$6:$B$105,A11,Data_Achats!$J$6:$J$105)</f>
        <v/>
      </c>
      <c r="I11" s="19">
        <f>AVERAGEIF(Data_Achats!$B$6:$B$105,A11,Data_Achats!$N$6:$N$105)</f>
        <v/>
      </c>
      <c r="J11" s="19">
        <f>IF(I11&gt;=Parametres!$B$6,"Excellent",IF(I11&gt;=Parametres!$B$7,"Vigilance","Critique"))</f>
        <v/>
      </c>
      <c r="K11" s="19">
        <f>IF(OR(J11="Critique",H11&gt;Parametres!$B$8),"Sécuriser / diversifier",IF(J11="Vigilance","Suivi renforcé","Consolider"))</f>
        <v/>
      </c>
    </row>
    <row r="12">
      <c r="A12" s="16" t="inlineStr">
        <is>
          <t>NorthEnergy</t>
        </is>
      </c>
      <c r="B12" s="21">
        <f>SUMIF(Data_Achats!$B$6:$B$105,A12,Data_Achats!$D$6:$D$105)</f>
        <v/>
      </c>
      <c r="C12" s="21">
        <f>SUMIF(Data_Achats!$B$6:$B$105,A12,Data_Achats!$F$6:$F$105)</f>
        <v/>
      </c>
      <c r="D12" s="21">
        <f>SUMIF(Data_Achats!$B$6:$B$105,A12,Data_Achats!$M$6:$M$105)</f>
        <v/>
      </c>
      <c r="E12" s="16">
        <f>SUMIF(Data_Achats!$B$6:$B$105,A12,Data_Achats!$G$6:$G$105)</f>
        <v/>
      </c>
      <c r="F12" s="16">
        <f>SUMIF(Data_Achats!$B$6:$B$105,A12,Data_Achats!$I$6:$I$105)</f>
        <v/>
      </c>
      <c r="G12" s="22">
        <f>AVERAGEIF(Data_Achats!$B$6:$B$105,A12,Data_Achats!$H$6:$H$105)</f>
        <v/>
      </c>
      <c r="H12" s="22">
        <f>AVERAGEIF(Data_Achats!$B$6:$B$105,A12,Data_Achats!$J$6:$J$105)</f>
        <v/>
      </c>
      <c r="I12" s="16">
        <f>AVERAGEIF(Data_Achats!$B$6:$B$105,A12,Data_Achats!$N$6:$N$105)</f>
        <v/>
      </c>
      <c r="J12" s="16">
        <f>IF(I12&gt;=Parametres!$B$6,"Excellent",IF(I12&gt;=Parametres!$B$7,"Vigilance","Critique"))</f>
        <v/>
      </c>
      <c r="K12" s="16">
        <f>IF(OR(J12="Critique",H12&gt;Parametres!$B$8),"Sécuriser / diversifier",IF(J12="Vigilance","Suivi renforcé","Consolider"))</f>
        <v/>
      </c>
    </row>
    <row r="13">
      <c r="A13" s="19" t="inlineStr">
        <is>
          <t>NovaTech</t>
        </is>
      </c>
      <c r="B13" s="24">
        <f>SUMIF(Data_Achats!$B$6:$B$105,A13,Data_Achats!$D$6:$D$105)</f>
        <v/>
      </c>
      <c r="C13" s="24">
        <f>SUMIF(Data_Achats!$B$6:$B$105,A13,Data_Achats!$F$6:$F$105)</f>
        <v/>
      </c>
      <c r="D13" s="24">
        <f>SUMIF(Data_Achats!$B$6:$B$105,A13,Data_Achats!$M$6:$M$105)</f>
        <v/>
      </c>
      <c r="E13" s="19">
        <f>SUMIF(Data_Achats!$B$6:$B$105,A13,Data_Achats!$G$6:$G$105)</f>
        <v/>
      </c>
      <c r="F13" s="19">
        <f>SUMIF(Data_Achats!$B$6:$B$105,A13,Data_Achats!$I$6:$I$105)</f>
        <v/>
      </c>
      <c r="G13" s="25">
        <f>AVERAGEIF(Data_Achats!$B$6:$B$105,A13,Data_Achats!$H$6:$H$105)</f>
        <v/>
      </c>
      <c r="H13" s="25">
        <f>AVERAGEIF(Data_Achats!$B$6:$B$105,A13,Data_Achats!$J$6:$J$105)</f>
        <v/>
      </c>
      <c r="I13" s="19">
        <f>AVERAGEIF(Data_Achats!$B$6:$B$105,A13,Data_Achats!$N$6:$N$105)</f>
        <v/>
      </c>
      <c r="J13" s="19">
        <f>IF(I13&gt;=Parametres!$B$6,"Excellent",IF(I13&gt;=Parametres!$B$7,"Vigilance","Critique"))</f>
        <v/>
      </c>
      <c r="K13" s="19">
        <f>IF(OR(J13="Critique",H13&gt;Parametres!$B$8),"Sécuriser / diversifier",IF(J13="Vigilance","Suivi renforcé","Consolider"))</f>
        <v/>
      </c>
    </row>
    <row r="14">
      <c r="A14" s="16" t="inlineStr">
        <is>
          <t>OmniPack</t>
        </is>
      </c>
      <c r="B14" s="21">
        <f>SUMIF(Data_Achats!$B$6:$B$105,A14,Data_Achats!$D$6:$D$105)</f>
        <v/>
      </c>
      <c r="C14" s="21">
        <f>SUMIF(Data_Achats!$B$6:$B$105,A14,Data_Achats!$F$6:$F$105)</f>
        <v/>
      </c>
      <c r="D14" s="21">
        <f>SUMIF(Data_Achats!$B$6:$B$105,A14,Data_Achats!$M$6:$M$105)</f>
        <v/>
      </c>
      <c r="E14" s="16">
        <f>SUMIF(Data_Achats!$B$6:$B$105,A14,Data_Achats!$G$6:$G$105)</f>
        <v/>
      </c>
      <c r="F14" s="16">
        <f>SUMIF(Data_Achats!$B$6:$B$105,A14,Data_Achats!$I$6:$I$105)</f>
        <v/>
      </c>
      <c r="G14" s="22">
        <f>AVERAGEIF(Data_Achats!$B$6:$B$105,A14,Data_Achats!$H$6:$H$105)</f>
        <v/>
      </c>
      <c r="H14" s="22">
        <f>AVERAGEIF(Data_Achats!$B$6:$B$105,A14,Data_Achats!$J$6:$J$105)</f>
        <v/>
      </c>
      <c r="I14" s="16">
        <f>AVERAGEIF(Data_Achats!$B$6:$B$105,A14,Data_Achats!$N$6:$N$105)</f>
        <v/>
      </c>
      <c r="J14" s="16">
        <f>IF(I14&gt;=Parametres!$B$6,"Excellent",IF(I14&gt;=Parametres!$B$7,"Vigilance","Critique"))</f>
        <v/>
      </c>
      <c r="K14" s="16">
        <f>IF(OR(J14="Critique",H14&gt;Parametres!$B$8),"Sécuriser / diversifier",IF(J14="Vigilance","Suivi renforcé","Consolider"))</f>
        <v/>
      </c>
    </row>
    <row r="15">
      <c r="A15" s="19" t="inlineStr">
        <is>
          <t>PrimeFood</t>
        </is>
      </c>
      <c r="B15" s="24">
        <f>SUMIF(Data_Achats!$B$6:$B$105,A15,Data_Achats!$D$6:$D$105)</f>
        <v/>
      </c>
      <c r="C15" s="24">
        <f>SUMIF(Data_Achats!$B$6:$B$105,A15,Data_Achats!$F$6:$F$105)</f>
        <v/>
      </c>
      <c r="D15" s="24">
        <f>SUMIF(Data_Achats!$B$6:$B$105,A15,Data_Achats!$M$6:$M$105)</f>
        <v/>
      </c>
      <c r="E15" s="19">
        <f>SUMIF(Data_Achats!$B$6:$B$105,A15,Data_Achats!$G$6:$G$105)</f>
        <v/>
      </c>
      <c r="F15" s="19">
        <f>SUMIF(Data_Achats!$B$6:$B$105,A15,Data_Achats!$I$6:$I$105)</f>
        <v/>
      </c>
      <c r="G15" s="25">
        <f>AVERAGEIF(Data_Achats!$B$6:$B$105,A15,Data_Achats!$H$6:$H$105)</f>
        <v/>
      </c>
      <c r="H15" s="25">
        <f>AVERAGEIF(Data_Achats!$B$6:$B$105,A15,Data_Achats!$J$6:$J$105)</f>
        <v/>
      </c>
      <c r="I15" s="19">
        <f>AVERAGEIF(Data_Achats!$B$6:$B$105,A15,Data_Achats!$N$6:$N$105)</f>
        <v/>
      </c>
      <c r="J15" s="19">
        <f>IF(I15&gt;=Parametres!$B$6,"Excellent",IF(I15&gt;=Parametres!$B$7,"Vigilance","Critique"))</f>
        <v/>
      </c>
      <c r="K15" s="19">
        <f>IF(OR(J15="Critique",H15&gt;Parametres!$B$8),"Sécuriser / diversifier",IF(J15="Vigilance","Suivi renforcé","Consolider"))</f>
        <v/>
      </c>
    </row>
    <row r="16">
      <c r="A16" s="16" t="inlineStr">
        <is>
          <t>RapidFlow</t>
        </is>
      </c>
      <c r="B16" s="21">
        <f>SUMIF(Data_Achats!$B$6:$B$105,A16,Data_Achats!$D$6:$D$105)</f>
        <v/>
      </c>
      <c r="C16" s="21">
        <f>SUMIF(Data_Achats!$B$6:$B$105,A16,Data_Achats!$F$6:$F$105)</f>
        <v/>
      </c>
      <c r="D16" s="21">
        <f>SUMIF(Data_Achats!$B$6:$B$105,A16,Data_Achats!$M$6:$M$105)</f>
        <v/>
      </c>
      <c r="E16" s="16">
        <f>SUMIF(Data_Achats!$B$6:$B$105,A16,Data_Achats!$G$6:$G$105)</f>
        <v/>
      </c>
      <c r="F16" s="16">
        <f>SUMIF(Data_Achats!$B$6:$B$105,A16,Data_Achats!$I$6:$I$105)</f>
        <v/>
      </c>
      <c r="G16" s="22">
        <f>AVERAGEIF(Data_Achats!$B$6:$B$105,A16,Data_Achats!$H$6:$H$105)</f>
        <v/>
      </c>
      <c r="H16" s="22">
        <f>AVERAGEIF(Data_Achats!$B$6:$B$105,A16,Data_Achats!$J$6:$J$105)</f>
        <v/>
      </c>
      <c r="I16" s="16">
        <f>AVERAGEIF(Data_Achats!$B$6:$B$105,A16,Data_Achats!$N$6:$N$105)</f>
        <v/>
      </c>
      <c r="J16" s="16">
        <f>IF(I16&gt;=Parametres!$B$6,"Excellent",IF(I16&gt;=Parametres!$B$7,"Vigilance","Critique"))</f>
        <v/>
      </c>
      <c r="K16" s="16">
        <f>IF(OR(J16="Critique",H16&gt;Parametres!$B$8),"Sécuriser / diversifier",IF(J16="Vigilance","Suivi renforcé","Consolider"))</f>
        <v/>
      </c>
    </row>
    <row r="17">
      <c r="A17" s="19" t="inlineStr">
        <is>
          <t>TransNord</t>
        </is>
      </c>
      <c r="B17" s="24">
        <f>SUMIF(Data_Achats!$B$6:$B$105,A17,Data_Achats!$D$6:$D$105)</f>
        <v/>
      </c>
      <c r="C17" s="24">
        <f>SUMIF(Data_Achats!$B$6:$B$105,A17,Data_Achats!$F$6:$F$105)</f>
        <v/>
      </c>
      <c r="D17" s="24">
        <f>SUMIF(Data_Achats!$B$6:$B$105,A17,Data_Achats!$M$6:$M$105)</f>
        <v/>
      </c>
      <c r="E17" s="19">
        <f>SUMIF(Data_Achats!$B$6:$B$105,A17,Data_Achats!$G$6:$G$105)</f>
        <v/>
      </c>
      <c r="F17" s="19">
        <f>SUMIF(Data_Achats!$B$6:$B$105,A17,Data_Achats!$I$6:$I$105)</f>
        <v/>
      </c>
      <c r="G17" s="25">
        <f>AVERAGEIF(Data_Achats!$B$6:$B$105,A17,Data_Achats!$H$6:$H$105)</f>
        <v/>
      </c>
      <c r="H17" s="25">
        <f>AVERAGEIF(Data_Achats!$B$6:$B$105,A17,Data_Achats!$J$6:$J$105)</f>
        <v/>
      </c>
      <c r="I17" s="19">
        <f>AVERAGEIF(Data_Achats!$B$6:$B$105,A17,Data_Achats!$N$6:$N$105)</f>
        <v/>
      </c>
      <c r="J17" s="19">
        <f>IF(I17&gt;=Parametres!$B$6,"Excellent",IF(I17&gt;=Parametres!$B$7,"Vigilance","Critique"))</f>
        <v/>
      </c>
      <c r="K17" s="19">
        <f>IF(OR(J17="Critique",H17&gt;Parametres!$B$8),"Sécuriser / diversifier",IF(J17="Vigilance","Suivi renforcé","Consolider"))</f>
        <v/>
      </c>
    </row>
  </sheetData>
  <mergeCells count="2">
    <mergeCell ref="A1:K2"/>
    <mergeCell ref="A3:K3"/>
  </mergeCells>
  <conditionalFormatting sqref="I6:I17">
    <cfRule type="colorScale" priority="1">
      <colorScale>
        <cfvo type="num" val="50"/>
        <cfvo type="num" val="75"/>
        <cfvo type="num" val="100"/>
        <color rgb="007A1E3A"/>
        <color rgb="00C9A227"/>
        <color rgb="002E8B57"/>
      </colorScale>
    </cfRule>
  </conditionalFormatting>
  <conditionalFormatting sqref="J6:J17">
    <cfRule type="expression" priority="2" dxfId="0">
      <formula>J6="Critique"</formula>
    </cfRule>
    <cfRule type="expression" priority="3" dxfId="2">
      <formula>J6="Vigilance"</formula>
    </cfRule>
    <cfRule type="expression" priority="4" dxfId="3">
      <formula>J6="Excellent"</formula>
    </cfRule>
  </conditionalFormatting>
  <pageMargins left="0.75" right="0.75" top="1" bottom="1" header="0.5" footer="0.5"/>
  <pageSetup orientation="landscape" fitToHeight="0" fitToWidth="1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I10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SIGNAUX FAIBLES ACHATS</t>
        </is>
      </c>
    </row>
    <row r="2"/>
    <row r="3">
      <c r="A3" s="2" t="inlineStr">
        <is>
          <t>Lecture précoce des dérives fournisseur, budget, qualité et supply chain</t>
        </is>
      </c>
    </row>
    <row r="5">
      <c r="A5" s="15" t="inlineStr">
        <is>
          <t>Signal faible</t>
        </is>
      </c>
      <c r="B5" s="15" t="inlineStr">
        <is>
          <t>Ce qu’il annonce</t>
        </is>
      </c>
      <c r="C5" s="15" t="inlineStr">
        <is>
          <t>KPI associé</t>
        </is>
      </c>
      <c r="D5" s="15" t="inlineStr">
        <is>
          <t>Seuil d’alerte</t>
        </is>
      </c>
      <c r="E5" s="15" t="inlineStr">
        <is>
          <t>Impact</t>
        </is>
      </c>
      <c r="F5" s="15" t="inlineStr">
        <is>
          <t>Décision</t>
        </is>
      </c>
      <c r="G5" s="15" t="inlineStr">
        <is>
          <t>Responsable</t>
        </is>
      </c>
      <c r="H5" s="15" t="inlineStr">
        <is>
          <t>Échéance</t>
        </is>
      </c>
      <c r="I5" s="15" t="inlineStr">
        <is>
          <t>Statut</t>
        </is>
      </c>
    </row>
    <row r="6">
      <c r="A6" s="16" t="inlineStr">
        <is>
          <t>Micro-retards répétés</t>
        </is>
      </c>
      <c r="B6" s="16" t="inlineStr">
        <is>
          <t>Risque de rupture future</t>
        </is>
      </c>
      <c r="C6" s="16" t="inlineStr">
        <is>
          <t>Retard moyen</t>
        </is>
      </c>
      <c r="D6" s="16" t="inlineStr">
        <is>
          <t>&gt; 7 jours</t>
        </is>
      </c>
      <c r="E6" s="16" t="inlineStr">
        <is>
          <t>Production</t>
        </is>
      </c>
      <c r="F6" s="16" t="inlineStr">
        <is>
          <t>Relance + plan fournisseur</t>
        </is>
      </c>
      <c r="G6" s="16" t="inlineStr">
        <is>
          <t>Achats</t>
        </is>
      </c>
      <c r="H6" s="16" t="inlineStr">
        <is>
          <t>J+3</t>
        </is>
      </c>
      <c r="I6" s="16" t="inlineStr">
        <is>
          <t>Ouvert</t>
        </is>
      </c>
    </row>
    <row r="7">
      <c r="A7" s="19" t="inlineStr">
        <is>
          <t>Dépendance &gt; 55 %</t>
        </is>
      </c>
      <c r="B7" s="19" t="inlineStr">
        <is>
          <t>Source unique dangereuse</t>
        </is>
      </c>
      <c r="C7" s="19" t="inlineStr">
        <is>
          <t>Dépendance</t>
        </is>
      </c>
      <c r="D7" s="19" t="inlineStr">
        <is>
          <t>&gt; 55 %</t>
        </is>
      </c>
      <c r="E7" s="19" t="inlineStr">
        <is>
          <t>Supply chain</t>
        </is>
      </c>
      <c r="F7" s="19" t="inlineStr">
        <is>
          <t>Double sourcing</t>
        </is>
      </c>
      <c r="G7" s="19" t="inlineStr">
        <is>
          <t>Sourcing</t>
        </is>
      </c>
      <c r="H7" s="19" t="inlineStr">
        <is>
          <t>J+15</t>
        </is>
      </c>
      <c r="I7" s="19" t="inlineStr">
        <is>
          <t>En cours</t>
        </is>
      </c>
    </row>
    <row r="8">
      <c r="A8" s="16" t="inlineStr">
        <is>
          <t>Conformité en baisse</t>
        </is>
      </c>
      <c r="B8" s="16" t="inlineStr">
        <is>
          <t>Dérive qualité</t>
        </is>
      </c>
      <c r="C8" s="16" t="inlineStr">
        <is>
          <t>Conformité</t>
        </is>
      </c>
      <c r="D8" s="16" t="inlineStr">
        <is>
          <t>&lt; 96 %</t>
        </is>
      </c>
      <c r="E8" s="16" t="inlineStr">
        <is>
          <t>Qualité</t>
        </is>
      </c>
      <c r="F8" s="16" t="inlineStr">
        <is>
          <t>Plan correctif</t>
        </is>
      </c>
      <c r="G8" s="16" t="inlineStr">
        <is>
          <t>Qualité</t>
        </is>
      </c>
      <c r="H8" s="16" t="inlineStr">
        <is>
          <t>J+7</t>
        </is>
      </c>
      <c r="I8" s="16" t="inlineStr">
        <is>
          <t>Ouvert</t>
        </is>
      </c>
    </row>
    <row r="9">
      <c r="A9" s="19" t="inlineStr">
        <is>
          <t>Litiges en hausse</t>
        </is>
      </c>
      <c r="B9" s="19" t="inlineStr">
        <is>
          <t>Relation fournisseur dégradée</t>
        </is>
      </c>
      <c r="C9" s="19" t="inlineStr">
        <is>
          <t>Litiges</t>
        </is>
      </c>
      <c r="D9" s="19" t="inlineStr">
        <is>
          <t>&gt; 2</t>
        </is>
      </c>
      <c r="E9" s="19" t="inlineStr">
        <is>
          <t>Finance / qualité</t>
        </is>
      </c>
      <c r="F9" s="19" t="inlineStr">
        <is>
          <t>Revue fournisseur</t>
        </is>
      </c>
      <c r="G9" s="19" t="inlineStr">
        <is>
          <t>Achats</t>
        </is>
      </c>
      <c r="H9" s="19" t="inlineStr">
        <is>
          <t>J+5</t>
        </is>
      </c>
      <c r="I9" s="19" t="inlineStr">
        <is>
          <t>Ouvert</t>
        </is>
      </c>
    </row>
    <row r="10">
      <c r="A10" s="16" t="inlineStr">
        <is>
          <t>Économies faibles</t>
        </is>
      </c>
      <c r="B10" s="16" t="inlineStr">
        <is>
          <t>Négociation inefficace</t>
        </is>
      </c>
      <c r="C10" s="16" t="inlineStr">
        <is>
          <t>Économie</t>
        </is>
      </c>
      <c r="D10" s="16" t="inlineStr">
        <is>
          <t>&lt; objectif</t>
        </is>
      </c>
      <c r="E10" s="16" t="inlineStr">
        <is>
          <t>Marge</t>
        </is>
      </c>
      <c r="F10" s="16" t="inlineStr">
        <is>
          <t>Renégocier</t>
        </is>
      </c>
      <c r="G10" s="16" t="inlineStr">
        <is>
          <t>Achats</t>
        </is>
      </c>
      <c r="H10" s="16" t="inlineStr">
        <is>
          <t>Mensuel</t>
        </is>
      </c>
      <c r="I10" s="16" t="inlineStr">
        <is>
          <t>En cours</t>
        </is>
      </c>
    </row>
  </sheetData>
  <mergeCells count="2">
    <mergeCell ref="A1:I2"/>
    <mergeCell ref="A3:I3"/>
  </mergeCells>
  <conditionalFormatting sqref="I6:I20">
    <cfRule type="expression" priority="1" dxfId="0">
      <formula>I6="Ouvert"</formula>
    </cfRule>
    <cfRule type="expression" priority="2" dxfId="2">
      <formula>I6="En cours"</formula>
    </cfRule>
  </conditionalFormatting>
  <pageMargins left="0.75" right="0.75" top="1" bottom="1" header="0.5" footer="0.5"/>
  <pageSetup orientation="landscape" fitToHeight="0" fitToWidth="1"/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H13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</cols>
  <sheetData>
    <row r="1">
      <c r="A1" s="1" t="inlineStr">
        <is>
          <t>PARAMÈTRES ACHATS</t>
        </is>
      </c>
    </row>
    <row r="2"/>
    <row r="3">
      <c r="A3" s="2" t="inlineStr">
        <is>
          <t>Listes, seuils et règles d’alerte modifiables</t>
        </is>
      </c>
    </row>
    <row r="5">
      <c r="A5" s="15" t="inlineStr">
        <is>
          <t>Paramètre</t>
        </is>
      </c>
      <c r="B5" s="15" t="inlineStr">
        <is>
          <t>Valeur</t>
        </is>
      </c>
      <c r="C5" s="15" t="inlineStr">
        <is>
          <t>Usage</t>
        </is>
      </c>
      <c r="E5" s="19" t="inlineStr">
        <is>
          <t>Familles</t>
        </is>
      </c>
      <c r="F5" s="19" t="inlineStr">
        <is>
          <t>Risques</t>
        </is>
      </c>
      <c r="G5" s="19" t="inlineStr">
        <is>
          <t>Actions</t>
        </is>
      </c>
    </row>
    <row r="6">
      <c r="A6" s="16" t="inlineStr">
        <is>
          <t>Seuil score fournisseur OK</t>
        </is>
      </c>
      <c r="B6" s="16" t="n">
        <v>85</v>
      </c>
      <c r="C6" s="16" t="inlineStr">
        <is>
          <t>Statut fournisseur</t>
        </is>
      </c>
      <c r="E6" s="16" t="inlineStr">
        <is>
          <t>Électronique</t>
        </is>
      </c>
      <c r="F6" s="16" t="inlineStr">
        <is>
          <t>Faible</t>
        </is>
      </c>
      <c r="G6" s="16" t="inlineStr">
        <is>
          <t>Optimiser</t>
        </is>
      </c>
    </row>
    <row r="7">
      <c r="A7" s="19" t="inlineStr">
        <is>
          <t>Seuil score fournisseur vigilance</t>
        </is>
      </c>
      <c r="B7" s="19" t="n">
        <v>70</v>
      </c>
      <c r="C7" s="19" t="inlineStr">
        <is>
          <t>Statut fournisseur</t>
        </is>
      </c>
      <c r="E7" s="19" t="inlineStr">
        <is>
          <t>Transport</t>
        </is>
      </c>
      <c r="F7" s="19" t="inlineStr">
        <is>
          <t>Moyen</t>
        </is>
      </c>
      <c r="G7" s="19" t="inlineStr">
        <is>
          <t>Négocier</t>
        </is>
      </c>
    </row>
    <row r="8">
      <c r="A8" s="16" t="inlineStr">
        <is>
          <t>Seuil dépendance critique</t>
        </is>
      </c>
      <c r="B8" s="22" t="n">
        <v>0.55</v>
      </c>
      <c r="C8" s="16" t="inlineStr">
        <is>
          <t>Risque source unique</t>
        </is>
      </c>
      <c r="E8" s="16" t="inlineStr">
        <is>
          <t>Packaging</t>
        </is>
      </c>
      <c r="F8" s="16" t="inlineStr">
        <is>
          <t>Élevé</t>
        </is>
      </c>
      <c r="G8" s="16" t="inlineStr">
        <is>
          <t>Sécuriser</t>
        </is>
      </c>
    </row>
    <row r="9">
      <c r="A9" s="19" t="inlineStr">
        <is>
          <t>Seuil retard critique</t>
        </is>
      </c>
      <c r="B9" s="19" t="n">
        <v>7</v>
      </c>
      <c r="C9" s="19" t="inlineStr">
        <is>
          <t>Retards cumulés</t>
        </is>
      </c>
      <c r="E9" s="19" t="inlineStr">
        <is>
          <t>Métallurgie</t>
        </is>
      </c>
      <c r="F9" s="19" t="inlineStr">
        <is>
          <t>Critique</t>
        </is>
      </c>
      <c r="G9" s="19" t="inlineStr">
        <is>
          <t>Double sourcing</t>
        </is>
      </c>
    </row>
    <row r="10">
      <c r="A10" s="16" t="inlineStr">
        <is>
          <t>Seuil conformité cible</t>
        </is>
      </c>
      <c r="B10" s="22" t="n">
        <v>0.96</v>
      </c>
      <c r="C10" s="16" t="inlineStr">
        <is>
          <t>Qualité achat</t>
        </is>
      </c>
      <c r="E10" s="16" t="inlineStr">
        <is>
          <t>Agroalimentaire</t>
        </is>
      </c>
      <c r="F10" s="16" t="n"/>
      <c r="G10" s="16" t="inlineStr">
        <is>
          <t>Audit</t>
        </is>
      </c>
    </row>
    <row r="11">
      <c r="E11" s="19" t="inlineStr">
        <is>
          <t>Hydraulique</t>
        </is>
      </c>
      <c r="F11" s="19" t="n"/>
      <c r="G11" s="19" t="inlineStr">
        <is>
          <t>Plan correctif</t>
        </is>
      </c>
    </row>
    <row r="12">
      <c r="E12" s="16" t="inlineStr">
        <is>
          <t>Services</t>
        </is>
      </c>
      <c r="F12" s="16" t="n"/>
      <c r="G12" s="16" t="inlineStr">
        <is>
          <t>Consolider</t>
        </is>
      </c>
    </row>
    <row r="13">
      <c r="E13" s="19" t="inlineStr">
        <is>
          <t>Énergie</t>
        </is>
      </c>
      <c r="F13" s="19" t="n"/>
      <c r="G13" s="19" t="n"/>
    </row>
  </sheetData>
  <mergeCells count="2">
    <mergeCell ref="A1:H2"/>
    <mergeCell ref="A3:H3"/>
  </mergeCells>
  <pageMargins left="0.75" right="0.75" top="1" bottom="1" header="0.5" footer="0.5"/>
  <pageSetup orientation="landscape" fitToHeight="0" fitToWidth="1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H10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95" customWidth="1" min="2" max="2"/>
  </cols>
  <sheetData>
    <row r="1">
      <c r="A1" s="1" t="inlineStr">
        <is>
          <t>MODE D’EMPLOI</t>
        </is>
      </c>
    </row>
    <row r="2"/>
    <row r="3">
      <c r="A3" s="2" t="inlineStr">
        <is>
          <t>Utiliser le dashboard achats premium en 5 minutes</t>
        </is>
      </c>
    </row>
    <row r="5">
      <c r="A5" s="15" t="inlineStr">
        <is>
          <t>Étape</t>
        </is>
      </c>
      <c r="B5" s="15" t="inlineStr">
        <is>
          <t>Instruction</t>
        </is>
      </c>
    </row>
    <row r="6" ht="45" customHeight="1">
      <c r="A6" s="26" t="inlineStr">
        <is>
          <t>1. Modifier les seuils</t>
        </is>
      </c>
      <c r="B6" s="27" t="inlineStr">
        <is>
          <t>Adapter les seuils dans Parametres : score OK, score vigilance, dépendance critique, retards et conformité.</t>
        </is>
      </c>
    </row>
    <row r="7" ht="45" customHeight="1">
      <c r="A7" s="26" t="inlineStr">
        <is>
          <t>2. Saisir les données</t>
        </is>
      </c>
      <c r="B7" s="27" t="inlineStr">
        <is>
          <t>Compléter Data_Achats : date, fournisseur, famille, montants, retards, conformité, litiges, dépendance et risque.</t>
        </is>
      </c>
    </row>
    <row r="8" ht="45" customHeight="1">
      <c r="A8" s="26" t="inlineStr">
        <is>
          <t>3. Lire le score</t>
        </is>
      </c>
      <c r="B8" s="27" t="inlineStr">
        <is>
          <t>Le score fournisseur se calcule automatiquement avec qualité, retards, dépendance et litiges.</t>
        </is>
      </c>
    </row>
    <row r="9" ht="45" customHeight="1">
      <c r="A9" s="26" t="inlineStr">
        <is>
          <t>4. Piloter les fournisseurs</t>
        </is>
      </c>
      <c r="B9" s="27" t="inlineStr">
        <is>
          <t>La feuille Fournisseurs consolide les montants, risques, retards, scores et décisions.</t>
        </is>
      </c>
    </row>
    <row r="10" ht="45" customHeight="1">
      <c r="A10" s="26" t="inlineStr">
        <is>
          <t>5. Décider</t>
        </is>
      </c>
      <c r="B10" s="27" t="inlineStr">
        <is>
          <t>La page Executive_Dashboard donne la vue one page pour la direction et les actions prioritaires.</t>
        </is>
      </c>
    </row>
  </sheetData>
  <mergeCells count="2">
    <mergeCell ref="A1:H2"/>
    <mergeCell ref="A3:H3"/>
  </mergeCells>
  <pageMargins left="0.75" right="0.75" top="1" bottom="1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2026-05-09T17:37:29Z</dcterms:created>
  <dcterms:modified xmlns:dcterms="http://purl.org/dc/terms/" xmlns:xsi="http://www.w3.org/2001/XMLSchema-instance" xsi:type="dcterms:W3CDTF">2026-05-09T17:37:29Z</dcterms:modified>
</cp:coreProperties>
</file>