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drawings/charts/chart3.xml" ContentType="application/vnd.openxmlformats-officedocument.drawingml.chart+xml"/>
  <Override PartName="/xl/drawings/charts/chart4.xml" ContentType="application/vnd.openxmlformats-officedocument.drawingml.char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0d431380b4840a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uivi congés" sheetId="1" r:id="R6d7fa6833bcc4db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0%"/>
    <x:numFmt numFmtId="201" formatCode="dd/mm/yyyy"/>
    <x:numFmt numFmtId="202" formatCode="0"/>
    <x:numFmt numFmtId="203" formatCode="0.0"/>
  </x:numFmts>
  <x:fonts count="11">
    <x:font>
      <x:sz val="11"/>
      <x:name val="Carlito"/>
    </x:font>
    <x:font>
      <x:b/>
      <x:sz val="11"/>
      <x:color rgb="FFFFFFFF"/>
      <x:name val="Carlito"/>
    </x:font>
    <x:font>
      <x:b/>
      <x:sz val="16"/>
      <x:color rgb="FFFFFFFF"/>
      <x:name val="Carlito"/>
    </x:font>
    <x:font>
      <x:i/>
      <x:sz val="10"/>
      <x:color rgb="FF17324D"/>
      <x:name val="Carlito"/>
    </x:font>
    <x:font>
      <x:b/>
      <x:sz val="10"/>
      <x:color rgb="FFFFFFFF"/>
      <x:name val="Carlito"/>
    </x:font>
    <x:font>
      <x:sz val="10"/>
      <x:color rgb="FF111827"/>
      <x:name val="Carlito"/>
    </x:font>
    <x:font>
      <x:i/>
      <x:sz val="9"/>
      <x:color rgb="FF64748B"/>
      <x:name val="Carlito"/>
    </x:font>
    <x:font>
      <x:b/>
      <x:sz val="14"/>
      <x:color rgb="FFFFFFFF"/>
      <x:name val="Carlito"/>
    </x:font>
    <x:font>
      <x:i/>
      <x:sz val="11"/>
      <x:color rgb="FF1E3A8A"/>
      <x:name val="Carlito"/>
    </x:font>
    <x:font>
      <x:sz val="11"/>
      <x:color rgb="FF0F172A"/>
      <x:name val="Carlito"/>
    </x:font>
    <x:font>
      <x:b/>
      <x:sz val="11"/>
      <x:color rgb="FF92400E"/>
      <x:name val="Carlito"/>
    </x:font>
  </x:fonts>
  <x:fills count="19">
    <x:fill>
      <x:patternFill patternType="none"/>
    </x:fill>
    <x:fill>
      <x:patternFill patternType="gray125"/>
    </x:fill>
    <x:fill>
      <x:patternFill patternType="solid">
        <x:fgColor rgb="FF2563EB"/>
      </x:patternFill>
    </x:fill>
    <x:fill>
      <x:patternFill patternType="solid">
        <x:fgColor rgb="FF16A34A"/>
      </x:patternFill>
    </x:fill>
    <x:fill>
      <x:patternFill patternType="solid">
        <x:fgColor rgb="FFF59E0B"/>
      </x:patternFill>
    </x:fill>
    <x:fill>
      <x:patternFill patternType="solid">
        <x:fgColor rgb="FF7C3AED"/>
      </x:patternFill>
    </x:fill>
    <x:fill>
      <x:patternFill patternType="solid">
        <x:fgColor rgb="FF0F766E"/>
      </x:patternFill>
    </x:fill>
    <x:fill>
      <x:patternFill patternType="solid">
        <x:fgColor rgb="FFDC2626"/>
      </x:patternFill>
    </x:fill>
    <x:fill>
      <x:patternFill patternType="solid">
        <x:fgColor rgb="FF17324D"/>
      </x:patternFill>
    </x:fill>
    <x:fill>
      <x:patternFill patternType="solid">
        <x:fgColor rgb="FFE8F1FA"/>
      </x:patternFill>
    </x:fill>
    <x:fill>
      <x:patternFill patternType="solid">
        <x:fgColor rgb="FF0F172A"/>
      </x:patternFill>
    </x:fill>
    <x:fill>
      <x:patternFill patternType="solid">
        <x:fgColor rgb="FF1E3A8A"/>
      </x:patternFill>
    </x:fill>
    <x:fill>
      <x:patternFill patternType="solid">
        <x:fgColor rgb="FFDBEAFE"/>
      </x:patternFill>
    </x:fill>
    <x:fill>
      <x:patternFill patternType="solid">
        <x:fgColor rgb="FF0F766E"/>
      </x:patternFill>
    </x:fill>
    <x:fill>
      <x:patternFill patternType="solid">
        <x:fgColor rgb="FFF8FAFC"/>
      </x:patternFill>
    </x:fill>
    <x:fill>
      <x:patternFill patternType="solid">
        <x:fgColor rgb="FF1F2937"/>
      </x:patternFill>
    </x:fill>
    <x:fill>
      <x:patternFill patternType="solid">
        <x:fgColor rgb="FFFEF3C7"/>
      </x:patternFill>
    </x:fill>
    <x:fill>
      <x:patternFill patternType="solid">
        <x:fgColor rgb="FF7C3AED"/>
      </x:patternFill>
    </x:fill>
    <x:fill>
      <x:patternFill patternType="solid">
        <x:fgColor rgb="FFDC2626"/>
      </x:patternFill>
    </x:fill>
  </x:fills>
  <x:borders count="11">
    <x:border/>
    <x:border/>
    <x:border/>
    <x:border/>
    <x:border/>
    <x:border/>
    <x:border/>
    <x:border/>
    <x:border/>
    <x:border/>
    <x:border/>
  </x:borders>
  <x:cellStyleXfs count="1">
    <x:xf numFmtId="0" fontId="0" fillId="0" borderId="0"/>
  </x:cellStyleXfs>
  <x:cellXfs count="179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0" fillId="2" borderId="1" xfId="0" applyNumberFormat="1" applyFont="1" applyFill="1" applyBorder="1"/>
    <x:xf numFmtId="0" fontId="1" fillId="2" borderId="0" xfId="0" applyNumberFormat="1" applyFont="1" applyFill="1" applyBorder="1"/>
    <x:xf numFmtId="0" fontId="1" fillId="2" borderId="1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1" fillId="3" borderId="0" xfId="0" applyNumberFormat="1" applyFont="1" applyFill="1" applyBorder="1"/>
    <x:xf numFmtId="0" fontId="1" fillId="3" borderId="1" xfId="0" applyNumberFormat="1" applyFont="1" applyFill="1" applyBorder="1"/>
    <x:xf numFmtId="0" fontId="1" fillId="3" borderId="0" xfId="0" applyNumberFormat="1" applyFont="1" applyFill="1" applyBorder="1" applyAlignment="1">
      <x:alignment horizontal="center"/>
    </x:xf>
    <x:xf numFmtId="0" fontId="1" fillId="3" borderId="1" xfId="0" applyNumberFormat="1" applyFont="1" applyFill="1" applyBorder="1" applyAlignment="1">
      <x:alignment horizontal="center"/>
    </x:xf>
    <x:xf numFmtId="0" fontId="1" fillId="3" borderId="0" xfId="0" applyNumberFormat="1" applyFont="1" applyFill="1" applyBorder="1" applyAlignment="1">
      <x:alignment horizontal="center" vertical="center"/>
    </x:xf>
    <x:xf numFmtId="0" fontId="1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0" fillId="4" borderId="1" xfId="0" applyNumberFormat="1" applyFont="1" applyFill="1" applyBorder="1"/>
    <x:xf numFmtId="0" fontId="1" fillId="4" borderId="0" xfId="0" applyNumberFormat="1" applyFont="1" applyFill="1" applyBorder="1"/>
    <x:xf numFmtId="0" fontId="1" fillId="4" borderId="1" xfId="0" applyNumberFormat="1" applyFont="1" applyFill="1" applyBorder="1"/>
    <x:xf numFmtId="0" fontId="1" fillId="4" borderId="0" xfId="0" applyNumberFormat="1" applyFont="1" applyFill="1" applyBorder="1" applyAlignment="1">
      <x:alignment horizontal="center"/>
    </x:xf>
    <x:xf numFmtId="0" fontId="1" fillId="4" borderId="1" xfId="0" applyNumberFormat="1" applyFont="1" applyFill="1" applyBorder="1" applyAlignment="1">
      <x:alignment horizontal="center"/>
    </x:xf>
    <x:xf numFmtId="0" fontId="1" fillId="4" borderId="0" xfId="0" applyNumberFormat="1" applyFont="1" applyFill="1" applyBorder="1" applyAlignment="1">
      <x:alignment horizontal="center" vertical="center"/>
    </x:xf>
    <x:xf numFmtId="0" fontId="1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0" fillId="5" borderId="1" xfId="0" applyNumberFormat="1" applyFont="1" applyFill="1" applyBorder="1"/>
    <x:xf numFmtId="0" fontId="1" fillId="5" borderId="0" xfId="0" applyNumberFormat="1" applyFont="1" applyFill="1" applyBorder="1"/>
    <x:xf numFmtId="0" fontId="1" fillId="5" borderId="1" xfId="0" applyNumberFormat="1" applyFont="1" applyFill="1" applyBorder="1"/>
    <x:xf numFmtId="0" fontId="1" fillId="5" borderId="0" xfId="0" applyNumberFormat="1" applyFont="1" applyFill="1" applyBorder="1" applyAlignment="1">
      <x:alignment horizontal="center"/>
    </x:xf>
    <x:xf numFmtId="0" fontId="1" fillId="5" borderId="1" xfId="0" applyNumberFormat="1" applyFont="1" applyFill="1" applyBorder="1" applyAlignment="1">
      <x:alignment horizontal="center"/>
    </x:xf>
    <x:xf numFmtId="0" fontId="1" fillId="5" borderId="0" xfId="0" applyNumberFormat="1" applyFont="1" applyFill="1" applyBorder="1" applyAlignment="1">
      <x:alignment horizontal="center" vertical="center"/>
    </x:xf>
    <x:xf numFmtId="0" fontId="1" fillId="5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0" fillId="6" borderId="1" xfId="0" applyNumberFormat="1" applyFont="1" applyFill="1" applyBorder="1"/>
    <x:xf numFmtId="0" fontId="1" fillId="6" borderId="0" xfId="0" applyNumberFormat="1" applyFont="1" applyFill="1" applyBorder="1"/>
    <x:xf numFmtId="0" fontId="1" fillId="6" borderId="1" xfId="0" applyNumberFormat="1" applyFont="1" applyFill="1" applyBorder="1"/>
    <x:xf numFmtId="0" fontId="1" fillId="6" borderId="0" xfId="0" applyNumberFormat="1" applyFont="1" applyFill="1" applyBorder="1" applyAlignment="1">
      <x:alignment horizontal="center"/>
    </x:xf>
    <x:xf numFmtId="0" fontId="1" fillId="6" borderId="1" xfId="0" applyNumberFormat="1" applyFont="1" applyFill="1" applyBorder="1" applyAlignment="1">
      <x:alignment horizontal="center"/>
    </x:xf>
    <x:xf numFmtId="0" fontId="1" fillId="6" borderId="0" xfId="0" applyNumberFormat="1" applyFont="1" applyFill="1" applyBorder="1" applyAlignment="1">
      <x:alignment horizontal="center" vertical="center"/>
    </x:xf>
    <x:xf numFmtId="0" fontId="1" fillId="6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0" fillId="7" borderId="1" xfId="0" applyNumberFormat="1" applyFont="1" applyFill="1" applyBorder="1"/>
    <x:xf numFmtId="0" fontId="1" fillId="7" borderId="0" xfId="0" applyNumberFormat="1" applyFont="1" applyFill="1" applyBorder="1"/>
    <x:xf numFmtId="0" fontId="1" fillId="7" borderId="1" xfId="0" applyNumberFormat="1" applyFont="1" applyFill="1" applyBorder="1"/>
    <x:xf numFmtId="0" fontId="1" fillId="7" borderId="0" xfId="0" applyNumberFormat="1" applyFont="1" applyFill="1" applyBorder="1" applyAlignment="1">
      <x:alignment horizontal="center"/>
    </x:xf>
    <x:xf numFmtId="0" fontId="1" fillId="7" borderId="1" xfId="0" applyNumberFormat="1" applyFont="1" applyFill="1" applyBorder="1" applyAlignment="1">
      <x:alignment horizontal="center"/>
    </x:xf>
    <x:xf numFmtId="0" fontId="1" fillId="7" borderId="0" xfId="0" applyNumberFormat="1" applyFont="1" applyFill="1" applyBorder="1" applyAlignment="1">
      <x:alignment horizontal="center" vertical="center"/>
    </x:xf>
    <x:xf numFmtId="0" fontId="1" fillId="7" borderId="1" xfId="0" applyNumberFormat="1" applyFont="1" applyFill="1" applyBorder="1" applyAlignment="1">
      <x:alignment horizontal="center" vertical="center"/>
    </x:xf>
    <x:xf numFmtId="200" fontId="1" fillId="6" borderId="0" xfId="0" applyNumberFormat="1" applyFont="1" applyFill="1" applyBorder="1" applyAlignment="1">
      <x:alignment horizontal="center" vertical="center"/>
    </x:xf>
    <x:xf numFmtId="200" fontId="1" fillId="6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0" fillId="8" borderId="1" xfId="0" applyNumberFormat="1" applyFont="1" applyFill="1" applyBorder="1"/>
    <x:xf numFmtId="0" fontId="2" fillId="8" borderId="0" xfId="0" applyNumberFormat="1" applyFont="1" applyFill="1" applyBorder="1"/>
    <x:xf numFmtId="0" fontId="2" fillId="8" borderId="1" xfId="0" applyNumberFormat="1" applyFont="1" applyFill="1" applyBorder="1"/>
    <x:xf numFmtId="0" fontId="2" fillId="8" borderId="0" xfId="0" applyNumberFormat="1" applyFont="1" applyFill="1" applyBorder="1" applyAlignment="1">
      <x:alignment horizontal="center"/>
    </x:xf>
    <x:xf numFmtId="0" fontId="2" fillId="8" borderId="1" xfId="0" applyNumberFormat="1" applyFont="1" applyFill="1" applyBorder="1" applyAlignment="1">
      <x:alignment horizontal="center"/>
    </x:xf>
    <x:xf numFmtId="0" fontId="2" fillId="8" borderId="0" xfId="0" applyNumberFormat="1" applyFont="1" applyFill="1" applyBorder="1" applyAlignment="1">
      <x:alignment horizontal="center" vertical="center"/>
    </x:xf>
    <x:xf numFmtId="0" fontId="2" fillId="8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0" fillId="9" borderId="1" xfId="0" applyNumberFormat="1" applyFont="1" applyFill="1" applyBorder="1"/>
    <x:xf numFmtId="0" fontId="3" fillId="9" borderId="0" xfId="0" applyNumberFormat="1" applyFont="1" applyFill="1" applyBorder="1"/>
    <x:xf numFmtId="0" fontId="3" fillId="9" borderId="1" xfId="0" applyNumberFormat="1" applyFont="1" applyFill="1" applyBorder="1"/>
    <x:xf numFmtId="0" fontId="3" fillId="9" borderId="0" xfId="0" applyNumberFormat="1" applyFont="1" applyFill="1" applyBorder="1" applyAlignment="1">
      <x:alignment horizontal="center"/>
    </x:xf>
    <x:xf numFmtId="0" fontId="3" fillId="9" borderId="1" xfId="0" applyNumberFormat="1" applyFont="1" applyFill="1" applyBorder="1" applyAlignment="1">
      <x:alignment horizontal="center"/>
    </x:xf>
    <x:xf numFmtId="0" fontId="0" fillId="10" borderId="0" xfId="0" applyNumberFormat="1" applyFont="1" applyFill="1" applyBorder="1"/>
    <x:xf numFmtId="0" fontId="0" fillId="10" borderId="1" xfId="0" applyNumberFormat="1" applyFont="1" applyFill="1" applyBorder="1"/>
    <x:xf numFmtId="0" fontId="4" fillId="10" borderId="0" xfId="0" applyNumberFormat="1" applyFont="1" applyFill="1" applyBorder="1"/>
    <x:xf numFmtId="0" fontId="4" fillId="10" borderId="1" xfId="0" applyNumberFormat="1" applyFont="1" applyFill="1" applyBorder="1"/>
    <x:xf numFmtId="0" fontId="4" fillId="10" borderId="0" xfId="0" applyNumberFormat="1" applyFont="1" applyFill="1" applyBorder="1" applyAlignment="1">
      <x:alignment horizontal="center"/>
    </x:xf>
    <x:xf numFmtId="0" fontId="4" fillId="10" borderId="1" xfId="0" applyNumberFormat="1" applyFont="1" applyFill="1" applyBorder="1" applyAlignment="1">
      <x:alignment horizontal="center"/>
    </x:xf>
    <x:xf numFmtId="0" fontId="4" fillId="10" borderId="0" xfId="0" applyNumberFormat="1" applyFont="1" applyFill="1" applyBorder="1" applyAlignment="1">
      <x:alignment horizontal="center" vertical="center"/>
    </x:xf>
    <x:xf numFmtId="0" fontId="4" fillId="10" borderId="1" xfId="0" applyNumberFormat="1" applyFont="1" applyFill="1" applyBorder="1" applyAlignment="1">
      <x:alignment horizontal="center" vertical="center"/>
    </x:xf>
    <x:xf numFmtId="0" fontId="4" fillId="10" borderId="0" xfId="0" applyNumberFormat="1" applyFont="1" applyFill="1" applyBorder="1" applyAlignment="1">
      <x:alignment horizontal="center" vertical="center" wrapText="1"/>
    </x:xf>
    <x:xf numFmtId="0" fontId="4" fillId="10" borderId="1" xfId="0" applyNumberFormat="1" applyFont="1" applyFill="1" applyBorder="1" applyAlignment="1">
      <x:alignment horizontal="center" vertical="center" wrapText="1"/>
    </x:xf>
    <x:xf numFmtId="0" fontId="5" fillId="0" borderId="0" xfId="0" applyNumberFormat="1" applyFont="1" applyFill="1" applyBorder="1"/>
    <x:xf numFmtId="0" fontId="5" fillId="0" borderId="1" xfId="0" applyNumberFormat="1" applyFont="1" applyFill="1" applyBorder="1"/>
    <x:xf numFmtId="0" fontId="5" fillId="0" borderId="0" xfId="0" applyNumberFormat="1" applyFont="1" applyFill="1" applyBorder="1" applyAlignment="1">
      <x:alignment wrapText="1"/>
    </x:xf>
    <x:xf numFmtId="0" fontId="5" fillId="0" borderId="1" xfId="0" applyNumberFormat="1" applyFont="1" applyFill="1" applyBorder="1" applyAlignment="1">
      <x:alignment wrapText="1"/>
    </x:xf>
    <x:xf numFmtId="201" fontId="5" fillId="0" borderId="0" xfId="0" applyNumberFormat="1" applyFont="1" applyFill="1" applyBorder="1" applyAlignment="1">
      <x:alignment wrapText="1"/>
    </x:xf>
    <x:xf numFmtId="201" fontId="5" fillId="0" borderId="1" xfId="0" applyNumberFormat="1" applyFont="1" applyFill="1" applyBorder="1" applyAlignment="1">
      <x:alignment wrapText="1"/>
    </x:xf>
    <x:xf numFmtId="202" fontId="5" fillId="0" borderId="0" xfId="0" applyNumberFormat="1" applyFont="1" applyFill="1" applyBorder="1" applyAlignment="1">
      <x:alignment wrapText="1"/>
    </x:xf>
    <x:xf numFmtId="202" fontId="5" fillId="0" borderId="1" xfId="0" applyNumberFormat="1" applyFont="1" applyFill="1" applyBorder="1" applyAlignment="1">
      <x:alignment wrapText="1"/>
    </x:xf>
    <x:xf numFmtId="0" fontId="6" fillId="0" borderId="0" xfId="0" applyNumberFormat="1" applyFont="1" applyFill="1" applyBorder="1"/>
    <x:xf numFmtId="0" fontId="0" fillId="0" borderId="0" xfId="0" applyNumberFormat="1" applyFont="1" applyFill="1" applyBorder="1"/>
    <x:xf numFmtId="202" fontId="0" fillId="0" borderId="0" xfId="0" applyNumberFormat="1" applyFont="1" applyFill="1" applyBorder="1"/>
    <x:xf numFmtId="201" fontId="0" fillId="0" borderId="0" xfId="0" applyNumberFormat="1" applyFont="1" applyFill="1" applyBorder="1"/>
    <x:xf numFmtId="0" fontId="0" fillId="11" borderId="0" xfId="0" applyNumberFormat="1" applyFont="1" applyFill="1" applyBorder="1"/>
    <x:xf numFmtId="0" fontId="7" fillId="11" borderId="0" xfId="0" applyNumberFormat="1" applyFont="1" applyFill="1" applyBorder="1"/>
    <x:xf numFmtId="0" fontId="7" fillId="11" borderId="0" xfId="0" applyNumberFormat="1" applyFont="1" applyFill="1" applyBorder="1" applyAlignment="1">
      <x:alignment horizontal="center"/>
    </x:xf>
    <x:xf numFmtId="0" fontId="7" fillId="11" borderId="0" xfId="0" applyNumberFormat="1" applyFont="1" applyFill="1" applyBorder="1" applyAlignment="1">
      <x:alignment horizontal="center" vertical="center"/>
    </x:xf>
    <x:xf numFmtId="0" fontId="0" fillId="12" borderId="0" xfId="0" applyNumberFormat="1" applyFont="1" applyFill="1" applyBorder="1"/>
    <x:xf numFmtId="0" fontId="8" fillId="12" borderId="0" xfId="0" applyNumberFormat="1" applyFont="1" applyFill="1" applyBorder="1"/>
    <x:xf numFmtId="0" fontId="8" fillId="12" borderId="0" xfId="0" applyNumberFormat="1" applyFont="1" applyFill="1" applyBorder="1" applyAlignment="1">
      <x:alignment horizontal="center"/>
    </x:xf>
    <x:xf numFmtId="0" fontId="0" fillId="13" borderId="0" xfId="0" applyNumberFormat="1" applyFont="1" applyFill="1" applyBorder="1"/>
    <x:xf numFmtId="0" fontId="1" fillId="13" borderId="0" xfId="0" applyNumberFormat="1" applyFont="1" applyFill="1" applyBorder="1"/>
    <x:xf numFmtId="0" fontId="1" fillId="13" borderId="0" xfId="0" applyNumberFormat="1" applyFont="1" applyFill="1" applyBorder="1" applyAlignment="1">
      <x:alignment horizontal="center"/>
    </x:xf>
    <x:xf numFmtId="0" fontId="1" fillId="13" borderId="0" xfId="0" applyNumberFormat="1" applyFont="1" applyFill="1" applyBorder="1" applyAlignment="1">
      <x:alignment horizontal="center" vertical="center"/>
    </x:xf>
    <x:xf numFmtId="0" fontId="0" fillId="14" borderId="0" xfId="0" applyNumberFormat="1" applyFont="1" applyFill="1" applyBorder="1"/>
    <x:xf numFmtId="0" fontId="9" fillId="14" borderId="0" xfId="0" applyNumberFormat="1" applyFont="1" applyFill="1" applyBorder="1"/>
    <x:xf numFmtId="0" fontId="9" fillId="14" borderId="2" xfId="0" applyNumberFormat="1" applyFont="1" applyFill="1" applyBorder="1"/>
    <x:xf numFmtId="0" fontId="9" fillId="14" borderId="3" xfId="0" applyNumberFormat="1" applyFont="1" applyFill="1" applyBorder="1"/>
    <x:xf numFmtId="0" fontId="9" fillId="14" borderId="4" xfId="0" applyNumberFormat="1" applyFont="1" applyFill="1" applyBorder="1"/>
    <x:xf numFmtId="0" fontId="9" fillId="14" borderId="5" xfId="0" applyNumberFormat="1" applyFont="1" applyFill="1" applyBorder="1"/>
    <x:xf numFmtId="0" fontId="9" fillId="14" borderId="6" xfId="0" applyNumberFormat="1" applyFont="1" applyFill="1" applyBorder="1"/>
    <x:xf numFmtId="0" fontId="9" fillId="14" borderId="7" xfId="0" applyNumberFormat="1" applyFont="1" applyFill="1" applyBorder="1"/>
    <x:xf numFmtId="0" fontId="9" fillId="14" borderId="8" xfId="0" applyNumberFormat="1" applyFont="1" applyFill="1" applyBorder="1"/>
    <x:xf numFmtId="0" fontId="9" fillId="14" borderId="9" xfId="0" applyNumberFormat="1" applyFont="1" applyFill="1" applyBorder="1"/>
    <x:xf numFmtId="0" fontId="9" fillId="14" borderId="10" xfId="0" applyNumberFormat="1" applyFont="1" applyFill="1" applyBorder="1"/>
    <x:xf numFmtId="0" fontId="9" fillId="14" borderId="2" xfId="0" applyNumberFormat="1" applyFont="1" applyFill="1" applyBorder="1" applyAlignment="1">
      <x:alignment horizontal="center"/>
    </x:xf>
    <x:xf numFmtId="0" fontId="9" fillId="14" borderId="3" xfId="0" applyNumberFormat="1" applyFont="1" applyFill="1" applyBorder="1" applyAlignment="1">
      <x:alignment horizontal="center"/>
    </x:xf>
    <x:xf numFmtId="0" fontId="9" fillId="14" borderId="4" xfId="0" applyNumberFormat="1" applyFont="1" applyFill="1" applyBorder="1" applyAlignment="1">
      <x:alignment horizontal="center"/>
    </x:xf>
    <x:xf numFmtId="0" fontId="9" fillId="14" borderId="5" xfId="0" applyNumberFormat="1" applyFont="1" applyFill="1" applyBorder="1" applyAlignment="1">
      <x:alignment horizontal="center"/>
    </x:xf>
    <x:xf numFmtId="0" fontId="9" fillId="14" borderId="6" xfId="0" applyNumberFormat="1" applyFont="1" applyFill="1" applyBorder="1" applyAlignment="1">
      <x:alignment horizontal="center"/>
    </x:xf>
    <x:xf numFmtId="0" fontId="9" fillId="14" borderId="7" xfId="0" applyNumberFormat="1" applyFont="1" applyFill="1" applyBorder="1" applyAlignment="1">
      <x:alignment horizontal="center"/>
    </x:xf>
    <x:xf numFmtId="0" fontId="9" fillId="14" borderId="8" xfId="0" applyNumberFormat="1" applyFont="1" applyFill="1" applyBorder="1" applyAlignment="1">
      <x:alignment horizontal="center"/>
    </x:xf>
    <x:xf numFmtId="0" fontId="9" fillId="14" borderId="9" xfId="0" applyNumberFormat="1" applyFont="1" applyFill="1" applyBorder="1" applyAlignment="1">
      <x:alignment horizontal="center"/>
    </x:xf>
    <x:xf numFmtId="0" fontId="9" fillId="14" borderId="10" xfId="0" applyNumberFormat="1" applyFont="1" applyFill="1" applyBorder="1" applyAlignment="1">
      <x:alignment horizontal="center"/>
    </x:xf>
    <x:xf numFmtId="0" fontId="9" fillId="14" borderId="2" xfId="0" applyNumberFormat="1" applyFont="1" applyFill="1" applyBorder="1" applyAlignment="1">
      <x:alignment horizontal="center" vertical="center"/>
    </x:xf>
    <x:xf numFmtId="0" fontId="9" fillId="14" borderId="3" xfId="0" applyNumberFormat="1" applyFont="1" applyFill="1" applyBorder="1" applyAlignment="1">
      <x:alignment horizontal="center" vertical="center"/>
    </x:xf>
    <x:xf numFmtId="0" fontId="9" fillId="14" borderId="4" xfId="0" applyNumberFormat="1" applyFont="1" applyFill="1" applyBorder="1" applyAlignment="1">
      <x:alignment horizontal="center" vertical="center"/>
    </x:xf>
    <x:xf numFmtId="0" fontId="9" fillId="14" borderId="5" xfId="0" applyNumberFormat="1" applyFont="1" applyFill="1" applyBorder="1" applyAlignment="1">
      <x:alignment horizontal="center" vertical="center"/>
    </x:xf>
    <x:xf numFmtId="0" fontId="9" fillId="14" borderId="6" xfId="0" applyNumberFormat="1" applyFont="1" applyFill="1" applyBorder="1" applyAlignment="1">
      <x:alignment horizontal="center" vertical="center"/>
    </x:xf>
    <x:xf numFmtId="0" fontId="9" fillId="14" borderId="7" xfId="0" applyNumberFormat="1" applyFont="1" applyFill="1" applyBorder="1" applyAlignment="1">
      <x:alignment horizontal="center" vertical="center"/>
    </x:xf>
    <x:xf numFmtId="0" fontId="9" fillId="14" borderId="8" xfId="0" applyNumberFormat="1" applyFont="1" applyFill="1" applyBorder="1" applyAlignment="1">
      <x:alignment horizontal="center" vertical="center"/>
    </x:xf>
    <x:xf numFmtId="0" fontId="9" fillId="14" borderId="9" xfId="0" applyNumberFormat="1" applyFont="1" applyFill="1" applyBorder="1" applyAlignment="1">
      <x:alignment horizontal="center" vertical="center"/>
    </x:xf>
    <x:xf numFmtId="0" fontId="9" fillId="14" borderId="10" xfId="0" applyNumberFormat="1" applyFont="1" applyFill="1" applyBorder="1" applyAlignment="1">
      <x:alignment horizontal="center" vertical="center"/>
    </x:xf>
    <x:xf numFmtId="200" fontId="9" fillId="14" borderId="4" xfId="0" applyNumberFormat="1" applyFont="1" applyFill="1" applyBorder="1" applyAlignment="1">
      <x:alignment horizontal="center" vertical="center"/>
    </x:xf>
    <x:xf numFmtId="200" fontId="9" fillId="14" borderId="7" xfId="0" applyNumberFormat="1" applyFont="1" applyFill="1" applyBorder="1" applyAlignment="1">
      <x:alignment horizontal="center" vertical="center"/>
    </x:xf>
    <x:xf numFmtId="200" fontId="9" fillId="14" borderId="10" xfId="0" applyNumberFormat="1" applyFont="1" applyFill="1" applyBorder="1" applyAlignment="1">
      <x:alignment horizontal="center" vertical="center"/>
    </x:xf>
    <x:xf numFmtId="202" fontId="9" fillId="14" borderId="3" xfId="0" applyNumberFormat="1" applyFont="1" applyFill="1" applyBorder="1" applyAlignment="1">
      <x:alignment horizontal="center" vertical="center"/>
    </x:xf>
    <x:xf numFmtId="202" fontId="9" fillId="14" borderId="4" xfId="0" applyNumberFormat="1" applyFont="1" applyFill="1" applyBorder="1" applyAlignment="1">
      <x:alignment horizontal="center" vertical="center"/>
    </x:xf>
    <x:xf numFmtId="202" fontId="9" fillId="14" borderId="2" xfId="0" applyNumberFormat="1" applyFont="1" applyFill="1" applyBorder="1" applyAlignment="1">
      <x:alignment horizontal="center" vertical="center"/>
    </x:xf>
    <x:xf numFmtId="202" fontId="9" fillId="14" borderId="6" xfId="0" applyNumberFormat="1" applyFont="1" applyFill="1" applyBorder="1" applyAlignment="1">
      <x:alignment horizontal="center" vertical="center"/>
    </x:xf>
    <x:xf numFmtId="202" fontId="9" fillId="14" borderId="7" xfId="0" applyNumberFormat="1" applyFont="1" applyFill="1" applyBorder="1" applyAlignment="1">
      <x:alignment horizontal="center" vertical="center"/>
    </x:xf>
    <x:xf numFmtId="202" fontId="9" fillId="14" borderId="5" xfId="0" applyNumberFormat="1" applyFont="1" applyFill="1" applyBorder="1" applyAlignment="1">
      <x:alignment horizontal="center" vertical="center"/>
    </x:xf>
    <x:xf numFmtId="202" fontId="9" fillId="14" borderId="9" xfId="0" applyNumberFormat="1" applyFont="1" applyFill="1" applyBorder="1" applyAlignment="1">
      <x:alignment horizontal="center" vertical="center"/>
    </x:xf>
    <x:xf numFmtId="202" fontId="9" fillId="14" borderId="10" xfId="0" applyNumberFormat="1" applyFont="1" applyFill="1" applyBorder="1" applyAlignment="1">
      <x:alignment horizontal="center" vertical="center"/>
    </x:xf>
    <x:xf numFmtId="202" fontId="9" fillId="14" borderId="8" xfId="0" applyNumberFormat="1" applyFont="1" applyFill="1" applyBorder="1" applyAlignment="1">
      <x:alignment horizontal="center" vertical="center"/>
    </x:xf>
    <x:xf numFmtId="202" fontId="1" fillId="13" borderId="0" xfId="0" applyNumberFormat="1" applyFont="1" applyFill="1" applyBorder="1" applyAlignment="1">
      <x:alignment horizontal="center" vertical="center"/>
    </x:xf>
    <x:xf numFmtId="203" fontId="9" fillId="14" borderId="10" xfId="0" applyNumberFormat="1" applyFont="1" applyFill="1" applyBorder="1" applyAlignment="1">
      <x:alignment horizontal="center" vertical="center"/>
    </x:xf>
    <x:xf numFmtId="0" fontId="0" fillId="0" borderId="0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202" fontId="0" fillId="0" borderId="0" xfId="0" applyNumberFormat="1" applyFont="1" applyFill="1" applyBorder="1" applyAlignment="1">
      <x:alignment wrapText="1"/>
    </x:xf>
    <x:xf numFmtId="0" fontId="6" fillId="0" borderId="0" xfId="0" applyNumberFormat="1" applyFont="1" applyFill="1" applyBorder="1" applyAlignment="1">
      <x:alignment wrapText="1"/>
    </x:xf>
    <x:xf numFmtId="0" fontId="4" fillId="15" borderId="0" xfId="0" applyNumberFormat="1" applyFont="1" applyFill="1" applyBorder="1" applyAlignment="1">
      <x:alignment horizontal="center" vertical="center" wrapText="1"/>
    </x:xf>
    <x:xf numFmtId="0" fontId="9" fillId="14" borderId="0" xfId="0" applyNumberFormat="1" applyFont="1" applyFill="1" applyBorder="1" applyAlignment="1">
      <x:alignment horizontal="center"/>
    </x:xf>
    <x:xf numFmtId="0" fontId="9" fillId="14" borderId="0" xfId="0" applyNumberFormat="1" applyFont="1" applyFill="1" applyBorder="1" applyAlignment="1">
      <x:alignment horizontal="center" vertical="center"/>
    </x:xf>
    <x:xf numFmtId="200" fontId="9" fillId="14" borderId="0" xfId="0" applyNumberFormat="1" applyFont="1" applyFill="1" applyBorder="1" applyAlignment="1">
      <x:alignment horizontal="center" vertical="center"/>
    </x:xf>
    <x:xf numFmtId="202" fontId="9" fillId="14" borderId="0" xfId="0" applyNumberFormat="1" applyFont="1" applyFill="1" applyBorder="1" applyAlignment="1">
      <x:alignment horizontal="center" vertical="center"/>
    </x:xf>
    <x:xf numFmtId="202" fontId="1" fillId="6" borderId="0" xfId="0" applyNumberFormat="1" applyFont="1" applyFill="1" applyBorder="1" applyAlignment="1">
      <x:alignment horizontal="center" vertical="center"/>
    </x:xf>
    <x:xf numFmtId="203" fontId="9" fillId="14" borderId="0" xfId="0" applyNumberFormat="1" applyFont="1" applyFill="1" applyBorder="1" applyAlignment="1">
      <x:alignment horizontal="center" vertical="center"/>
    </x:xf>
    <x:xf numFmtId="0" fontId="0" fillId="16" borderId="0" xfId="0" applyNumberFormat="1" applyFont="1" applyFill="1" applyBorder="1"/>
    <x:xf numFmtId="0" fontId="10" fillId="16" borderId="0" xfId="0" applyNumberFormat="1" applyFont="1" applyFill="1" applyBorder="1"/>
    <x:xf numFmtId="0" fontId="10" fillId="16" borderId="0" xfId="0" applyNumberFormat="1" applyFont="1" applyFill="1" applyBorder="1" applyAlignment="1">
      <x:alignment wrapText="1"/>
    </x:xf>
    <x:xf numFmtId="0" fontId="10" fillId="16" borderId="0" xfId="0" applyNumberFormat="1" applyFont="1" applyFill="1" applyBorder="1" applyAlignment="1">
      <x:alignment horizontal="center" wrapText="1"/>
    </x:xf>
    <x:xf numFmtId="0" fontId="10" fillId="16" borderId="0" xfId="0" applyNumberFormat="1" applyFont="1" applyFill="1" applyBorder="1" applyAlignment="1">
      <x:alignment horizontal="center" vertical="center" wrapText="1"/>
    </x:xf>
    <x:xf numFmtId="0" fontId="0" fillId="17" borderId="0" xfId="0" applyNumberFormat="1" applyFont="1" applyFill="1" applyBorder="1"/>
    <x:xf numFmtId="0" fontId="1" fillId="17" borderId="0" xfId="0" applyNumberFormat="1" applyFont="1" applyFill="1" applyBorder="1"/>
    <x:xf numFmtId="0" fontId="1" fillId="17" borderId="0" xfId="0" applyNumberFormat="1" applyFont="1" applyFill="1" applyBorder="1" applyAlignment="1">
      <x:alignment horizontal="center"/>
    </x:xf>
    <x:xf numFmtId="202" fontId="0" fillId="18" borderId="0" xfId="0" applyNumberFormat="1" applyFont="1" applyFill="1" applyBorder="1"/>
    <x:xf numFmtId="202" fontId="1" fillId="18" borderId="0" xfId="0" applyNumberFormat="1" applyFont="1" applyFill="1" applyBorder="1"/>
    <x:xf numFmtId="202" fontId="1" fillId="18" borderId="0" xfId="0" applyNumberFormat="1" applyFont="1" applyFill="1" applyBorder="1" applyAlignment="1">
      <x:alignment horizontal="center"/>
    </x:xf>
    <x:xf numFmtId="0" fontId="1" fillId="6" borderId="0" xfId="0" applyNumberFormat="1" applyFont="1" applyFill="1" applyBorder="1" applyAlignment="1">
      <x:alignment horizontal="center" vertical="center" wrapText="1"/>
    </x:xf>
    <x:xf numFmtId="0" fontId="9" fillId="14" borderId="2" xfId="0" applyNumberFormat="1" applyFont="1" applyFill="1" applyBorder="1" applyAlignment="1">
      <x:alignment horizontal="center" vertical="center" wrapText="1"/>
    </x:xf>
    <x:xf numFmtId="202" fontId="9" fillId="14" borderId="3" xfId="0" applyNumberFormat="1" applyFont="1" applyFill="1" applyBorder="1" applyAlignment="1">
      <x:alignment horizontal="center" vertical="center" wrapText="1"/>
    </x:xf>
    <x:xf numFmtId="202" fontId="9" fillId="14" borderId="4" xfId="0" applyNumberFormat="1" applyFont="1" applyFill="1" applyBorder="1" applyAlignment="1">
      <x:alignment horizontal="center" vertical="center" wrapText="1"/>
    </x:xf>
    <x:xf numFmtId="0" fontId="9" fillId="14" borderId="5" xfId="0" applyNumberFormat="1" applyFont="1" applyFill="1" applyBorder="1" applyAlignment="1">
      <x:alignment horizontal="center" vertical="center" wrapText="1"/>
    </x:xf>
    <x:xf numFmtId="202" fontId="9" fillId="14" borderId="6" xfId="0" applyNumberFormat="1" applyFont="1" applyFill="1" applyBorder="1" applyAlignment="1">
      <x:alignment horizontal="center" vertical="center" wrapText="1"/>
    </x:xf>
    <x:xf numFmtId="202" fontId="9" fillId="14" borderId="7" xfId="0" applyNumberFormat="1" applyFont="1" applyFill="1" applyBorder="1" applyAlignment="1">
      <x:alignment horizontal="center" vertical="center" wrapText="1"/>
    </x:xf>
    <x:xf numFmtId="0" fontId="9" fillId="14" borderId="8" xfId="0" applyNumberFormat="1" applyFont="1" applyFill="1" applyBorder="1" applyAlignment="1">
      <x:alignment horizontal="center" vertical="center" wrapText="1"/>
    </x:xf>
    <x:xf numFmtId="202" fontId="9" fillId="14" borderId="9" xfId="0" applyNumberFormat="1" applyFont="1" applyFill="1" applyBorder="1" applyAlignment="1">
      <x:alignment horizontal="center" vertical="center" wrapText="1"/>
    </x:xf>
    <x:xf numFmtId="202" fontId="9" fillId="14" borderId="10" xfId="0" applyNumberFormat="1" applyFont="1" applyFill="1" applyBorder="1" applyAlignment="1">
      <x:alignment horizontal="center" vertical="center" wrapText="1"/>
    </x:xf>
    <x:xf numFmtId="0" fontId="9" fillId="14" borderId="0" xfId="0" applyNumberFormat="1" applyFont="1" applyFill="1" applyBorder="1" applyAlignment="1">
      <x:alignment horizontal="center" vertical="center" wrapText="1"/>
    </x:xf>
    <x:xf numFmtId="202" fontId="9" fillId="14" borderId="0" xfId="0" applyNumberFormat="1" applyFont="1" applyFill="1" applyBorder="1" applyAlignment="1">
      <x:alignment horizontal="center" vertical="center" wrapText="1"/>
    </x:xf>
    <x:xf numFmtId="202" fontId="9" fillId="14" borderId="2" xfId="0" applyNumberFormat="1" applyFont="1" applyFill="1" applyBorder="1" applyAlignment="1">
      <x:alignment horizontal="center" vertical="center" wrapText="1"/>
    </x:xf>
    <x:xf numFmtId="202" fontId="9" fillId="14" borderId="5" xfId="0" applyNumberFormat="1" applyFont="1" applyFill="1" applyBorder="1" applyAlignment="1">
      <x:alignment horizontal="center" vertical="center" wrapText="1"/>
    </x:xf>
    <x:xf numFmtId="202" fontId="9" fillId="14" borderId="8" xfId="0" applyNumberFormat="1" applyFont="1" applyFill="1" applyBorder="1" applyAlignment="1">
      <x:alignment horizontal="center" vertical="center" wrapText="1"/>
    </x:xf>
  </x:cellXfs>
  <x:cellStyles count="1">
    <x:cellStyle name="Normal" xfId="0"/>
  </x:cellStyles>
  <x:dxfs count="5">
    <x:dxf>
      <x:font>
        <x:b/>
        <x:color rgb="FF166534"/>
      </x:font>
      <x:fill>
        <x:patternFill>
          <x:bgColor rgb="FFDCFCE7"/>
        </x:patternFill>
      </x:fill>
    </x:dxf>
    <x:dxf>
      <x:font>
        <x:b/>
        <x:color rgb="FF92400E"/>
      </x:font>
      <x:fill>
        <x:patternFill>
          <x:bgColor rgb="FFFEF3C7"/>
        </x:patternFill>
      </x:fill>
    </x:dxf>
    <x:dxf>
      <x:font>
        <x:b/>
        <x:color rgb="FF991B1B"/>
      </x:font>
      <x:fill>
        <x:patternFill>
          <x:bgColor rgb="FFFEE2E2"/>
        </x:patternFill>
      </x:fill>
    </x:dxf>
    <x:dxf>
      <x:font>
        <x:b/>
        <x:color rgb="FF374151"/>
      </x:font>
      <x:fill>
        <x:patternFill>
          <x:bgColor rgb="FFE5E7EB"/>
        </x:patternFill>
      </x:fill>
    </x:dxf>
    <x:dxf>
      <x:font>
        <x:b/>
        <x:color rgb="FF991B1B"/>
      </x:font>
      <x:fill>
        <x:patternFill>
          <x:bgColor rgb="FFFEE2E2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6945d95db994fb3" /><Relationship Type="http://schemas.openxmlformats.org/officeDocument/2006/relationships/theme" Target="/xl/theme/theme1.xml" Id="Rd58bc79703194af9" /><Relationship Type="http://schemas.openxmlformats.org/officeDocument/2006/relationships/sharedStrings" Target="/xl/sharedStrings.xml" Id="Rcadad5fa84684e60" /><Relationship Type="http://schemas.openxmlformats.org/officeDocument/2006/relationships/worksheet" Target="/xl/worksheets/sheet1.xml" Id="R6d7fa6833bcc4db1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8f22341e32fb4f16" /><Relationship Type="http://schemas.openxmlformats.org/officeDocument/2006/relationships/chart" Target="/xl/drawings/charts/chart2.xml" Id="Rea0078b61ea348e9" /><Relationship Type="http://schemas.openxmlformats.org/officeDocument/2006/relationships/chart" Target="/xl/drawings/charts/chart3.xml" Id="R519b4b1568d1453c" /><Relationship Type="http://schemas.openxmlformats.org/officeDocument/2006/relationships/chart" Target="/xl/drawings/charts/chart4.xml" Id="R37724f61d8bb42a1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Demandes par statut</a:t>
            </a:r>
          </a:p>
        </c:rich>
      </c:tx>
      <c:overlay val="0"/>
    </c:title>
    <c:autoTitleDeleted val="0"/>
    <c:plotArea>
      <c:layout/>
      <c:pieChart>
        <c:ser>
          <c:idx val="0"/>
          <c:order val="0"/>
          <c:tx>
            <c:v>Nombre</c:v>
          </c:tx>
          <c:cat>
            <c:strRef>
              <c:f>'Suivi congés'!$N$5:$N$8</c:f>
              <c:strCache>
                <c:ptCount val="0"/>
              </c:strCache>
            </c:strRef>
          </c:cat>
          <c:val>
            <c:numRef>
              <c:f>'Suivi congés'!$O$5:$O$8</c:f>
              <c:numCache>
                <c:formatCode>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Jours ouvrés par type de congé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Jours ouvrés</c:v>
          </c:tx>
          <c:cat>
            <c:strRef>
              <c:f>'Suivi congés'!$R$5:$R$9</c:f>
              <c:strCache>
                <c:ptCount val="0"/>
              </c:strCache>
            </c:strRef>
          </c:cat>
          <c:val>
            <c:numRef>
              <c:f>'Suivi congés'!$S$5:$S$9</c:f>
              <c:numCache>
                <c:formatCode>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Évolution mensuelle des jours de congés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Jours ouvrés</c:v>
          </c:tx>
          <c:cat>
            <c:strRef>
              <c:f>'Suivi congés'!$N$12:$N$23</c:f>
              <c:strCache>
                <c:ptCount val="0"/>
              </c:strCache>
            </c:strRef>
          </c:cat>
          <c:val>
            <c:numRef>
              <c:f>'Suivi congés'!$O$12:$O$23</c:f>
              <c:numCache>
                <c:formatCode>0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4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Salariés</c:v>
          </c:tx>
          <c:cat>
            <c:strRef>
              <c:f>'Suivi congés'!$R$12:$R$15</c:f>
              <c:strCache>
                <c:ptCount val="0"/>
              </c:strCache>
            </c:strRef>
          </c:cat>
          <c:val>
            <c:numRef>
              <c:f>'Suivi congés'!$T$12:$T$15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13</xdr:col>
      <xdr:colOff>0</xdr:colOff>
      <xdr:row>24</xdr:row>
      <xdr:rowOff>0</xdr:rowOff>
    </xdr:from>
    <xdr:to>
      <xdr:col>17</xdr:col>
      <xdr:colOff>0</xdr:colOff>
      <xdr:row>39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f22341e32fb4f16"/>
        </a:graphicData>
      </a:graphic>
    </xdr:graphicFrame>
    <xdr:clientData/>
  </xdr:twoCellAnchor>
  <xdr:twoCellAnchor>
    <xdr:from>
      <xdr:col>17</xdr:col>
      <xdr:colOff>0</xdr:colOff>
      <xdr:row>24</xdr:row>
      <xdr:rowOff>0</xdr:rowOff>
    </xdr:from>
    <xdr:to>
      <xdr:col>23</xdr:col>
      <xdr:colOff>0</xdr:colOff>
      <xdr:row>39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a0078b61ea348e9"/>
        </a:graphicData>
      </a:graphic>
    </xdr:graphicFrame>
    <xdr:clientData/>
  </xdr:twoCellAnchor>
  <xdr:twoCellAnchor>
    <xdr:from>
      <xdr:col>13</xdr:col>
      <xdr:colOff>0</xdr:colOff>
      <xdr:row>40</xdr:row>
      <xdr:rowOff>0</xdr:rowOff>
    </xdr:from>
    <xdr:to>
      <xdr:col>23</xdr:col>
      <xdr:colOff>0</xdr:colOff>
      <xdr:row>57</xdr:row>
      <xdr:rowOff>0</xdr:rowOff>
    </xdr:to>
    <xdr:graphicFrame macro="">
      <xdr:nvGraphicFramePr>
        <xdr:cNvPr id="3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519b4b1568d1453c"/>
        </a:graphicData>
      </a:graphic>
    </xdr:graphicFrame>
    <xdr:clientData/>
  </xdr:twoCellAnchor>
  <xdr:twoCellAnchor>
    <xdr:from>
      <xdr:col>13</xdr:col>
      <xdr:colOff>0</xdr:colOff>
      <xdr:row>58</xdr:row>
      <xdr:rowOff>0</xdr:rowOff>
    </xdr:from>
    <xdr:to>
      <xdr:col>23</xdr:col>
      <xdr:colOff>0</xdr:colOff>
      <xdr:row>75</xdr:row>
      <xdr:rowOff>0</xdr:rowOff>
    </xdr:to>
    <xdr:graphicFrame macro="">
      <xdr:nvGraphicFramePr>
        <xdr:cNvPr id="4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37724f61d8bb42a1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TableauConges" displayName="TableauConges" ref="A8:M40" headerRowCount="1">
  <x:tableColumns count="13">
    <x:tableColumn id="1" name="Matricule"/>
    <x:tableColumn id="2" name="Collaborateur"/>
    <x:tableColumn id="3" name="Service"/>
    <x:tableColumn id="4" name="Type congé"/>
    <x:tableColumn id="5" name="Début"/>
    <x:tableColumn id="6" name="Fin"/>
    <x:tableColumn id="7" name="Jours ouvrés"/>
    <x:tableColumn id="8" name="Solde initial"/>
    <x:tableColumn id="9" name="Déjà pris"/>
    <x:tableColumn id="10" name="Solde restant"/>
    <x:tableColumn id="11" name="Statut"/>
    <x:tableColumn id="12" name="Remplaçant"/>
    <x:tableColumn id="13" name="Commentair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381f978025404ec4" /><Relationship Type="http://schemas.openxmlformats.org/officeDocument/2006/relationships/table" Target="/xl/tables/table1.xml" Id="R04e9de377e114007" /></Relationships>
</file>

<file path=xl/worksheets/sheet1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22" hidden="0" customWidth="1"/>
    <x:col min="3" max="3" width="14" hidden="0" customWidth="1"/>
    <x:col min="4" max="4" width="16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0" hidden="0" customWidth="1"/>
    <x:col min="10" max="10" width="12" hidden="0" customWidth="1"/>
    <x:col min="11" max="11" width="13" hidden="0" customWidth="1"/>
    <x:col min="12" max="12" width="16" hidden="0" customWidth="1"/>
    <x:col min="13" max="13" width="24" hidden="0" customWidth="1"/>
    <x:col min="14" max="14" width="12" hidden="0" customWidth="1"/>
    <x:col min="15" max="15" width="12" hidden="0" customWidth="1"/>
    <x:col min="16" max="16" width="12" hidden="0" customWidth="1"/>
    <x:col min="18" max="18" width="16" hidden="0" customWidth="1"/>
    <x:col min="19" max="19" width="12" hidden="0" customWidth="1"/>
    <x:col min="20" max="20" width="12" hidden="0" customWidth="1"/>
    <x:col min="21" max="21" width="12" hidden="0" customWidth="1"/>
    <x:col min="22" max="22" width="12" hidden="0" customWidth="1"/>
    <x:col min="23" max="23" width="12" hidden="0" customWidth="1"/>
  </x:cols>
  <x:sheetData>
    <x:row r="1" ht="28" customHeight="1">
      <x:c r="A1" s="58" t="str">
        <x:v>TABLEAU DE SUIVI DES CONGÉS — MODÈLE EXCEL AUTOMATISÉ</x:v>
      </x:c>
      <x:c r="B1" s="58"/>
      <x:c r="C1" s="58"/>
      <x:c r="D1" s="58"/>
      <x:c r="E1" s="58"/>
      <x:c r="F1" s="58"/>
      <x:c r="G1" s="58"/>
      <x:c r="H1" s="58"/>
      <x:c r="I1" s="58"/>
      <x:c r="J1" s="58"/>
      <x:c r="K1" s="58"/>
      <x:c r="L1" s="58"/>
      <x:c r="M1" s="58"/>
      <x:c r="N1" s="91" t="str">
        <x:v>TABLEAU DE BORD VISUEL DES CONGÉS</x:v>
      </x:c>
    </x:row>
    <x:row r="2">
      <x:c r="A2" s="64" t="str">
        <x:v>One page : demandes, jours ouvrés, soldes, statuts, alertes et indicateurs RH</x:v>
      </x:c>
      <x:c r="B2" s="64"/>
      <x:c r="C2" s="64"/>
      <x:c r="D2" s="64"/>
      <x:c r="E2" s="64"/>
      <x:c r="F2" s="64"/>
      <x:c r="G2" s="64"/>
      <x:c r="H2" s="64"/>
      <x:c r="I2" s="64"/>
      <x:c r="J2" s="64"/>
      <x:c r="K2" s="64"/>
      <x:c r="L2" s="64"/>
      <x:c r="M2" s="64"/>
      <x:c r="N2" s="94" t="str">
        <x:v>Graphiques automatiques : statut, type de congé, solde restant et charge mensuelle</x:v>
      </x:c>
    </x:row>
    <x:row r="4">
      <x:c r="A4" s="8" t="str">
        <x:v>Demandes</x:v>
      </x:c>
      <x:c r="B4" s="8"/>
      <x:c r="C4" s="16" t="str">
        <x:v>Jours validés</x:v>
      </x:c>
      <x:c r="D4" s="16"/>
      <x:c r="E4" s="24" t="str">
        <x:v>En attente</x:v>
      </x:c>
      <x:c r="F4" s="24"/>
      <x:c r="G4" s="32" t="str">
        <x:v>Solde moyen</x:v>
      </x:c>
      <x:c r="H4" s="32"/>
      <x:c r="I4" s="40" t="str">
        <x:v>Taux validation</x:v>
      </x:c>
      <x:c r="J4" s="40"/>
      <x:c r="K4" s="48" t="str">
        <x:v>Soldes &lt; 5 j</x:v>
      </x:c>
      <x:c r="L4" s="48"/>
      <x:c r="M4" s="48"/>
      <x:c r="N4" s="164" t="str">
        <x:v>Statut</x:v>
      </x:c>
      <x:c r="O4" s="164" t="str">
        <x:v>Nombre</x:v>
      </x:c>
      <x:c r="P4" s="164" t="str">
        <x:v>Part</x:v>
      </x:c>
      <x:c r="R4" s="164" t="str">
        <x:v>Type de congé</x:v>
      </x:c>
      <x:c r="S4" s="164" t="str">
        <x:v>Jours ouvrés</x:v>
      </x:c>
      <x:c r="T4" s="164" t="str">
        <x:v>Demandes</x:v>
      </x:c>
    </x:row>
    <x:row r="5">
      <x:c r="A5" s="8" t="n">
        <x:f>COUNTA(B9:B40)</x:f>
        <x:v>8</x:v>
      </x:c>
      <x:c r="B5" s="8"/>
      <x:c r="C5" s="16" t="n">
        <x:f>SUMIF(K9:K40,"Validé",G9:G40)</x:f>
        <x:v>18</x:v>
      </x:c>
      <x:c r="D5" s="16"/>
      <x:c r="E5" s="24" t="n">
        <x:f>COUNTIF(K9:K40,"En attente")</x:f>
        <x:v>2</x:v>
      </x:c>
      <x:c r="F5" s="24"/>
      <x:c r="G5" s="32" t="n">
        <x:f>IFERROR(AVERAGE(J9:J40),0)</x:f>
        <x:v>14.25</x:v>
      </x:c>
      <x:c r="H5" s="32"/>
      <x:c r="I5" s="50" t="n">
        <x:f>IFERROR(COUNTIF(K9:K40,"Validé")/COUNTA(K9:K40),0)</x:f>
        <x:v>0.5</x:v>
      </x:c>
      <x:c r="J5" s="50"/>
      <x:c r="K5" s="48" t="n">
        <x:f>COUNTIF(J9:J40,"&lt;5")</x:f>
        <x:v>24</x:v>
      </x:c>
      <x:c r="L5" s="48"/>
      <x:c r="M5" s="48"/>
      <x:c r="N5" s="165" t="str">
        <x:v>Validé</x:v>
      </x:c>
      <x:c r="O5" s="166" t="n">
        <x:f>COUNTIF($K$9:$K$82,N5)</x:f>
        <x:v>4</x:v>
      </x:c>
      <x:c r="P5" s="167" t="n">
        <x:f>IFERROR(O5/SUM($O$5:$O$8),0)</x:f>
        <x:v>0.5</x:v>
      </x:c>
      <x:c r="Q5" s="86"/>
      <x:c r="R5" s="176" t="str">
        <x:v>Congé payé</x:v>
      </x:c>
      <x:c r="S5" s="166" t="n">
        <x:f>SUMIF($D$9:$D$82,R5,$G$9:$G$82)</x:f>
        <x:v>32</x:v>
      </x:c>
      <x:c r="T5" s="167" t="n">
        <x:f>COUNTIF($D$9:$D$82,R5)</x:f>
        <x:v>5</x:v>
      </x:c>
    </x:row>
    <x:row r="6">
      <x:c r="N6" s="168" t="str">
        <x:v>En attente</x:v>
      </x:c>
      <x:c r="O6" s="169" t="n">
        <x:f>COUNTIF($K$9:$K$82,N6)</x:f>
        <x:v>2</x:v>
      </x:c>
      <x:c r="P6" s="170" t="n">
        <x:f>IFERROR(O6/SUM($O$5:$O$8),0)</x:f>
        <x:v>0.25</x:v>
      </x:c>
      <x:c r="Q6" s="86"/>
      <x:c r="R6" s="177" t="str">
        <x:v>Maladie</x:v>
      </x:c>
      <x:c r="S6" s="169" t="n">
        <x:f>SUMIF($D$9:$D$82,R6,$G$9:$G$82)</x:f>
        <x:v>3</x:v>
      </x:c>
      <x:c r="T6" s="170" t="n">
        <x:f>COUNTIF($D$9:$D$82,R6)</x:f>
        <x:v>1</x:v>
      </x:c>
    </x:row>
    <x:row r="7">
      <x:c r="N7" s="168" t="str">
        <x:v>Refusé</x:v>
      </x:c>
      <x:c r="O7" s="169" t="n">
        <x:f>COUNTIF($K$9:$K$82,N7)</x:f>
        <x:v>1</x:v>
      </x:c>
      <x:c r="P7" s="170" t="n">
        <x:f>IFERROR(O7/SUM($O$5:$O$8),0)</x:f>
        <x:v>0.125</x:v>
      </x:c>
      <x:c r="Q7" s="86"/>
      <x:c r="R7" s="177" t="str">
        <x:v>Autorisation</x:v>
      </x:c>
      <x:c r="S7" s="169" t="n">
        <x:f>SUMIF($D$9:$D$82,R7,$G$9:$G$82)</x:f>
        <x:v>1</x:v>
      </x:c>
      <x:c r="T7" s="170" t="n">
        <x:f>COUNTIF($D$9:$D$82,R7)</x:f>
        <x:v>1</x:v>
      </x:c>
    </x:row>
    <x:row r="8" ht="28" customHeight="1">
      <x:c r="A8" s="146" t="str">
        <x:v>Matricule</x:v>
      </x:c>
      <x:c r="B8" s="146" t="str">
        <x:v>Collaborateur</x:v>
      </x:c>
      <x:c r="C8" s="146" t="str">
        <x:v>Service</x:v>
      </x:c>
      <x:c r="D8" s="146" t="str">
        <x:v>Type congé</x:v>
      </x:c>
      <x:c r="E8" s="146" t="str">
        <x:v>Début</x:v>
      </x:c>
      <x:c r="F8" s="146" t="str">
        <x:v>Fin</x:v>
      </x:c>
      <x:c r="G8" s="146" t="str">
        <x:v>Jours ouvrés</x:v>
      </x:c>
      <x:c r="H8" s="146" t="str">
        <x:v>Solde initial</x:v>
      </x:c>
      <x:c r="I8" s="146" t="str">
        <x:v>Déjà pris</x:v>
      </x:c>
      <x:c r="J8" s="146" t="str">
        <x:v>Solde restant</x:v>
      </x:c>
      <x:c r="K8" s="146" t="str">
        <x:v>Statut</x:v>
      </x:c>
      <x:c r="L8" s="146" t="str">
        <x:v>Remplaçant</x:v>
      </x:c>
      <x:c r="M8" s="146" t="str">
        <x:v>Commentaire</x:v>
      </x:c>
      <x:c r="N8" s="171" t="str">
        <x:v>Annulé</x:v>
      </x:c>
      <x:c r="O8" s="172" t="n">
        <x:f>COUNTIF($K$9:$K$82,N8)</x:f>
        <x:v>1</x:v>
      </x:c>
      <x:c r="P8" s="173" t="n">
        <x:f>IFERROR(O8/SUM($O$5:$O$8),0)</x:f>
        <x:v>0.125</x:v>
      </x:c>
      <x:c r="Q8" s="86"/>
      <x:c r="R8" s="177" t="str">
        <x:v>Sans solde</x:v>
      </x:c>
      <x:c r="S8" s="169" t="n">
        <x:f>SUMIF($D$9:$D$82,R8,$G$9:$G$82)</x:f>
        <x:v>4</x:v>
      </x:c>
      <x:c r="T8" s="170" t="n">
        <x:f>COUNTIF($D$9:$D$82,R8)</x:f>
        <x:v>1</x:v>
      </x:c>
    </x:row>
    <x:row r="9">
      <x:c r="A9" s="78" t="str">
        <x:v>RH-001</x:v>
      </x:c>
      <x:c r="B9" s="78" t="str">
        <x:v>Nadia El Mansouri</x:v>
      </x:c>
      <x:c r="C9" s="78" t="str">
        <x:v>RH</x:v>
      </x:c>
      <x:c r="D9" s="78" t="str">
        <x:v>Congé payé</x:v>
      </x:c>
      <x:c r="E9" s="80" t="n">
        <x:v>46204</x:v>
      </x:c>
      <x:c r="F9" s="80" t="n">
        <x:v>46213</x:v>
      </x:c>
      <x:c r="G9" s="82" t="n">
        <x:f>IF(OR(E9="",F9=""),"",NETWORKDAYS(E9,F9))</x:f>
        <x:v>8</x:v>
      </x:c>
      <x:c r="H9" s="82" t="n">
        <x:v>26</x:v>
      </x:c>
      <x:c r="I9" s="82" t="n">
        <x:v>4</x:v>
      </x:c>
      <x:c r="J9" s="82" t="n">
        <x:f>IF(H9="","",H9-I9-IF(K9="Validé",G9,0))</x:f>
        <x:v>14</x:v>
      </x:c>
      <x:c r="K9" s="78" t="str">
        <x:v>Validé</x:v>
      </x:c>
      <x:c r="L9" s="78" t="str">
        <x:v>Yassine</x:v>
      </x:c>
      <x:c r="M9" s="78" t="str">
        <x:v>Congé annuel</x:v>
      </x:c>
      <x:c r="O9" s="86"/>
      <x:c r="P9" s="86"/>
      <x:c r="Q9" s="86"/>
      <x:c r="R9" s="178" t="str">
        <x:v>Autre</x:v>
      </x:c>
      <x:c r="S9" s="172" t="n">
        <x:f>SUMIFS($G$9:$G$82,$D$9:$D$82,"&lt;&gt;Congé payé",$D$9:$D$82,"&lt;&gt;Maladie",$D$9:$D$82,"&lt;&gt;Autorisation",$D$9:$D$82,"&lt;&gt;Sans solde")</x:f>
        <x:v>0</x:v>
      </x:c>
      <x:c r="T9" s="173" t="n">
        <x:f>COUNTIFS($D$9:$D$82,"&lt;&gt;Congé payé",$D$9:$D$82,"&lt;&gt;Maladie",$D$9:$D$82,"&lt;&gt;Autorisation",$D$9:$D$82,"&lt;&gt;Sans solde",$D$9:$D$82,"&lt;&gt;")</x:f>
        <x:v>0</x:v>
      </x:c>
    </x:row>
    <x:row r="10">
      <x:c r="A10" s="78" t="str">
        <x:v>COM-014</x:v>
      </x:c>
      <x:c r="B10" s="78" t="str">
        <x:v>Karim Benali</x:v>
      </x:c>
      <x:c r="C10" s="78" t="str">
        <x:v>Commercial</x:v>
      </x:c>
      <x:c r="D10" s="78" t="str">
        <x:v>Congé payé</x:v>
      </x:c>
      <x:c r="E10" s="80" t="n">
        <x:v>46218</x:v>
      </x:c>
      <x:c r="F10" s="80" t="n">
        <x:v>46222</x:v>
      </x:c>
      <x:c r="G10" s="82" t="n">
        <x:f>IF(OR(E10="",F10=""),"",NETWORKDAYS(E10,F10))</x:f>
        <x:v>3</x:v>
      </x:c>
      <x:c r="H10" s="82" t="n">
        <x:v>24</x:v>
      </x:c>
      <x:c r="I10" s="82" t="n">
        <x:v>10</x:v>
      </x:c>
      <x:c r="J10" s="82" t="n">
        <x:f>IF(H10="","",H10-I10-IF(K10="Validé",G10,0))</x:f>
        <x:v>14</x:v>
      </x:c>
      <x:c r="K10" s="78" t="str">
        <x:v>En attente</x:v>
      </x:c>
      <x:c r="L10" s="78" t="str">
        <x:v>Hajar</x:v>
      </x:c>
      <x:c r="M10" s="78" t="str">
        <x:v>À confirmer</x:v>
      </x:c>
      <x:c r="N10" s="160" t="str">
        <x:v>Charge mensuelle</x:v>
      </x:c>
      <x:c r="O10" s="86"/>
      <x:c r="P10" s="86"/>
      <x:c r="Q10" s="86"/>
      <x:c r="R10" s="163" t="str">
        <x:v>Alertes solde</x:v>
      </x:c>
      <x:c r="S10" s="86"/>
      <x:c r="T10" s="86"/>
    </x:row>
    <x:row r="11">
      <x:c r="A11" s="78" t="str">
        <x:v>FIN-007</x:v>
      </x:c>
      <x:c r="B11" s="78" t="str">
        <x:v>Salma Idrissi</x:v>
      </x:c>
      <x:c r="C11" s="78" t="str">
        <x:v>Finance</x:v>
      </x:c>
      <x:c r="D11" s="78" t="str">
        <x:v>Maladie</x:v>
      </x:c>
      <x:c r="E11" s="80" t="n">
        <x:v>46197</x:v>
      </x:c>
      <x:c r="F11" s="80" t="n">
        <x:v>46199</x:v>
      </x:c>
      <x:c r="G11" s="82" t="n">
        <x:f>IF(OR(E11="",F11=""),"",NETWORKDAYS(E11,F11))</x:f>
        <x:v>3</x:v>
      </x:c>
      <x:c r="H11" s="82" t="n">
        <x:v>25</x:v>
      </x:c>
      <x:c r="I11" s="82" t="n">
        <x:v>8</x:v>
      </x:c>
      <x:c r="J11" s="82" t="n">
        <x:f>IF(H11="","",H11-I11-IF(K11="Validé",G11,0))</x:f>
        <x:v>14</x:v>
      </x:c>
      <x:c r="K11" s="78" t="str">
        <x:v>Validé</x:v>
      </x:c>
      <x:c r="L11" s="78" t="str">
        <x:v>Omar</x:v>
      </x:c>
      <x:c r="M11" s="78" t="str">
        <x:v>Certificat reçu</x:v>
      </x:c>
      <x:c r="N11" s="98" t="str">
        <x:v>Mois</x:v>
      </x:c>
      <x:c r="O11" s="140" t="str">
        <x:v>Jours ouvrés</x:v>
      </x:c>
      <x:c r="P11" s="140" t="str">
        <x:v>Demandes</x:v>
      </x:c>
      <x:c r="Q11" s="86"/>
      <x:c r="R11" s="140" t="str">
        <x:v>Alerte solde</x:v>
      </x:c>
      <x:c r="S11" s="140" t="str">
        <x:v>Collaborateur</x:v>
      </x:c>
      <x:c r="T11" s="140" t="str">
        <x:v>Solde restant</x:v>
      </x:c>
    </x:row>
    <x:row r="12">
      <x:c r="A12" s="78" t="str">
        <x:v>OPS-022</x:v>
      </x:c>
      <x:c r="B12" s="78" t="str">
        <x:v>Mehdi Alaoui</x:v>
      </x:c>
      <x:c r="C12" s="78" t="str">
        <x:v>Opérations</x:v>
      </x:c>
      <x:c r="D12" s="78" t="str">
        <x:v>Congé payé</x:v>
      </x:c>
      <x:c r="E12" s="80" t="n">
        <x:v>46239</x:v>
      </x:c>
      <x:c r="F12" s="80" t="n">
        <x:v>46254</x:v>
      </x:c>
      <x:c r="G12" s="82" t="n">
        <x:f>IF(OR(E12="",F12=""),"",NETWORKDAYS(E12,F12))</x:f>
        <x:v>12</x:v>
      </x:c>
      <x:c r="H12" s="82" t="n">
        <x:v>30</x:v>
      </x:c>
      <x:c r="I12" s="82" t="n">
        <x:v>12</x:v>
      </x:c>
      <x:c r="J12" s="82" t="n">
        <x:f>IF(H12="","",H12-I12-IF(K12="Validé",G12,0))</x:f>
        <x:v>18</x:v>
      </x:c>
      <x:c r="K12" s="78" t="str">
        <x:v>Refusé</x:v>
      </x:c>
      <x:c r="L12" s="78" t="str">
        <x:v>-</x:v>
      </x:c>
      <x:c r="M12" s="78" t="str">
        <x:v>Période chargée</x:v>
      </x:c>
      <x:c r="N12" s="119" t="str">
        <x:v>Jan</x:v>
      </x:c>
      <x:c r="O12" s="131" t="n">
        <x:f>SUMIFS($G$9:$G$82,$E$9:$E$82,"&gt;="&amp;DATE(YEAR(TODAY()),1,1),$E$9:$E$82,"&lt;"&amp;EDATE(DATE(YEAR(TODAY()),1,1),1))</x:f>
        <x:v>0</x:v>
      </x:c>
      <x:c r="P12" s="132" t="n">
        <x:f>COUNTIFS($A$9:$A$82,"&lt;&gt;",$E$9:$E$82,"&gt;="&amp;DATE(YEAR(TODAY()),1,1),$E$9:$E$82,"&lt;"&amp;EDATE(DATE(YEAR(TODAY()),1,1),1))</x:f>
        <x:v>0</x:v>
      </x:c>
      <x:c r="Q12" s="86"/>
      <x:c r="R12" s="133" t="str">
        <x:v>Critique &lt;5 j</x:v>
      </x:c>
      <x:c r="S12" s="131" t="str">
        <x:v>Nombre</x:v>
      </x:c>
      <x:c r="T12" s="132" t="n">
        <x:f>COUNTIF($J$9:$J$82,"&lt;5")</x:f>
        <x:v>66</x:v>
      </x:c>
    </x:row>
    <x:row r="13">
      <x:c r="A13" s="78" t="str">
        <x:v>IT-011</x:v>
      </x:c>
      <x:c r="B13" s="78" t="str">
        <x:v>Imane Zahraoui</x:v>
      </x:c>
      <x:c r="C13" s="78" t="str">
        <x:v>IT</x:v>
      </x:c>
      <x:c r="D13" s="78" t="str">
        <x:v>Autorisation</x:v>
      </x:c>
      <x:c r="E13" s="80" t="n">
        <x:v>46203</x:v>
      </x:c>
      <x:c r="F13" s="80" t="n">
        <x:v>46203</x:v>
      </x:c>
      <x:c r="G13" s="82" t="n">
        <x:f>IF(OR(E13="",F13=""),"",NETWORKDAYS(E13,F13))</x:f>
        <x:v>1</x:v>
      </x:c>
      <x:c r="H13" s="82" t="n">
        <x:v>22</x:v>
      </x:c>
      <x:c r="I13" s="82" t="n">
        <x:v>2</x:v>
      </x:c>
      <x:c r="J13" s="82" t="n">
        <x:f>IF(H13="","",H13-I13-IF(K13="Validé",G13,0))</x:f>
        <x:v>19</x:v>
      </x:c>
      <x:c r="K13" s="78" t="str">
        <x:v>Validé</x:v>
      </x:c>
      <x:c r="L13" s="78" t="str">
        <x:v>Nabil</x:v>
      </x:c>
      <x:c r="M13" s="78" t="str">
        <x:v>Demi-journée</x:v>
      </x:c>
      <x:c r="N13" s="122" t="str">
        <x:v>Fév</x:v>
      </x:c>
      <x:c r="O13" s="134" t="n">
        <x:f>SUMIFS($G$9:$G$82,$E$9:$E$82,"&gt;="&amp;DATE(YEAR(TODAY()),2,1),$E$9:$E$82,"&lt;"&amp;EDATE(DATE(YEAR(TODAY()),2,1),1))</x:f>
        <x:v>0</x:v>
      </x:c>
      <x:c r="P13" s="135" t="n">
        <x:f>COUNTIFS($A$9:$A$82,"&lt;&gt;",$E$9:$E$82,"&gt;="&amp;DATE(YEAR(TODAY()),2,1),$E$9:$E$82,"&lt;"&amp;EDATE(DATE(YEAR(TODAY()),2,1),1))</x:f>
        <x:v>0</x:v>
      </x:c>
      <x:c r="Q13" s="86"/>
      <x:c r="R13" s="136" t="str">
        <x:v>Faible 5-9 j</x:v>
      </x:c>
      <x:c r="S13" s="134" t="str">
        <x:v>Nombre</x:v>
      </x:c>
      <x:c r="T13" s="135" t="n">
        <x:f>COUNTIFS($J$9:$J$82,"&gt;=5",$J$9:$J$82,"&lt;10")</x:f>
        <x:v>1</x:v>
      </x:c>
    </x:row>
    <x:row r="14">
      <x:c r="A14" s="78" t="str">
        <x:v>MKT-005</x:v>
      </x:c>
      <x:c r="B14" s="78" t="str">
        <x:v>Youssef Berrada</x:v>
      </x:c>
      <x:c r="C14" s="78" t="str">
        <x:v>Marketing</x:v>
      </x:c>
      <x:c r="D14" s="78" t="str">
        <x:v>Sans solde</x:v>
      </x:c>
      <x:c r="E14" s="80" t="n">
        <x:v>46266</x:v>
      </x:c>
      <x:c r="F14" s="80" t="n">
        <x:v>46270</x:v>
      </x:c>
      <x:c r="G14" s="82" t="n">
        <x:f>IF(OR(E14="",F14=""),"",NETWORKDAYS(E14,F14))</x:f>
        <x:v>4</x:v>
      </x:c>
      <x:c r="H14" s="82" t="n">
        <x:v>20</x:v>
      </x:c>
      <x:c r="I14" s="82" t="n">
        <x:v>15</x:v>
      </x:c>
      <x:c r="J14" s="82" t="n">
        <x:f>IF(H14="","",H14-I14-IF(K14="Validé",G14,0))</x:f>
        <x:v>5</x:v>
      </x:c>
      <x:c r="K14" s="78" t="str">
        <x:v>En attente</x:v>
      </x:c>
      <x:c r="L14" s="78" t="str">
        <x:v>Sara</x:v>
      </x:c>
      <x:c r="M14" s="78" t="str">
        <x:v>Demande RH</x:v>
      </x:c>
      <x:c r="N14" s="122" t="str">
        <x:v>Mar</x:v>
      </x:c>
      <x:c r="O14" s="134" t="n">
        <x:f>SUMIFS($G$9:$G$82,$E$9:$E$82,"&gt;="&amp;DATE(YEAR(TODAY()),3,1),$E$9:$E$82,"&lt;"&amp;EDATE(DATE(YEAR(TODAY()),3,1),1))</x:f>
        <x:v>0</x:v>
      </x:c>
      <x:c r="P14" s="135" t="n">
        <x:f>COUNTIFS($A$9:$A$82,"&lt;&gt;",$E$9:$E$82,"&gt;="&amp;DATE(YEAR(TODAY()),3,1),$E$9:$E$82,"&lt;"&amp;EDATE(DATE(YEAR(TODAY()),3,1),1))</x:f>
        <x:v>0</x:v>
      </x:c>
      <x:c r="Q14" s="86"/>
      <x:c r="R14" s="136" t="str">
        <x:v>Correct 10-19 j</x:v>
      </x:c>
      <x:c r="S14" s="134" t="str">
        <x:v>Nombre</x:v>
      </x:c>
      <x:c r="T14" s="135" t="n">
        <x:f>COUNTIFS($J$9:$J$82,"&gt;=10",$J$9:$J$82,"&lt;20")</x:f>
        <x:v>7</x:v>
      </x:c>
    </x:row>
    <x:row r="15">
      <x:c r="A15" s="78" t="str">
        <x:v>ACH-009</x:v>
      </x:c>
      <x:c r="B15" s="78" t="str">
        <x:v>Amina Fassi</x:v>
      </x:c>
      <x:c r="C15" s="78" t="str">
        <x:v>Achats</x:v>
      </x:c>
      <x:c r="D15" s="78" t="str">
        <x:v>Congé payé</x:v>
      </x:c>
      <x:c r="E15" s="80" t="n">
        <x:v>46225</x:v>
      </x:c>
      <x:c r="F15" s="80" t="n">
        <x:v>46232</x:v>
      </x:c>
      <x:c r="G15" s="82" t="n">
        <x:f>IF(OR(E15="",F15=""),"",NETWORKDAYS(E15,F15))</x:f>
        <x:v>6</x:v>
      </x:c>
      <x:c r="H15" s="82" t="n">
        <x:v>28</x:v>
      </x:c>
      <x:c r="I15" s="82" t="n">
        <x:v>6</x:v>
      </x:c>
      <x:c r="J15" s="82" t="n">
        <x:f>IF(H15="","",H15-I15-IF(K15="Validé",G15,0))</x:f>
        <x:v>16</x:v>
      </x:c>
      <x:c r="K15" s="78" t="str">
        <x:v>Validé</x:v>
      </x:c>
      <x:c r="L15" s="78" t="str">
        <x:v>Rachid</x:v>
      </x:c>
      <x:c r="M15" s="78" t="str">
        <x:v>OK manager</x:v>
      </x:c>
      <x:c r="N15" s="122" t="str">
        <x:v>Avr</x:v>
      </x:c>
      <x:c r="O15" s="134" t="n">
        <x:f>SUMIFS($G$9:$G$82,$E$9:$E$82,"&gt;="&amp;DATE(YEAR(TODAY()),4,1),$E$9:$E$82,"&lt;"&amp;EDATE(DATE(YEAR(TODAY()),4,1),1))</x:f>
        <x:v>0</x:v>
      </x:c>
      <x:c r="P15" s="135" t="n">
        <x:f>COUNTIFS($A$9:$A$82,"&lt;&gt;",$E$9:$E$82,"&gt;="&amp;DATE(YEAR(TODAY()),4,1),$E$9:$E$82,"&lt;"&amp;EDATE(DATE(YEAR(TODAY()),4,1),1))</x:f>
        <x:v>0</x:v>
      </x:c>
      <x:c r="Q15" s="86"/>
      <x:c r="R15" s="136" t="str">
        <x:v>Confort ≥20 j</x:v>
      </x:c>
      <x:c r="S15" s="134" t="str">
        <x:v>Nombre</x:v>
      </x:c>
      <x:c r="T15" s="135" t="n">
        <x:f>COUNTIF($J$9:$J$82,"&gt;=20")</x:f>
        <x:v>0</x:v>
      </x:c>
    </x:row>
    <x:row r="16">
      <x:c r="A16" s="78" t="str">
        <x:v>LOG-018</x:v>
      </x:c>
      <x:c r="B16" s="78" t="str">
        <x:v>Othmane Amrani</x:v>
      </x:c>
      <x:c r="C16" s="78" t="str">
        <x:v>Logistique</x:v>
      </x:c>
      <x:c r="D16" s="78" t="str">
        <x:v>Congé payé</x:v>
      </x:c>
      <x:c r="E16" s="80" t="n">
        <x:v>46246</x:v>
      </x:c>
      <x:c r="F16" s="80" t="n">
        <x:v>46250</x:v>
      </x:c>
      <x:c r="G16" s="82" t="n">
        <x:f>IF(OR(E16="",F16=""),"",NETWORKDAYS(E16,F16))</x:f>
        <x:v>3</x:v>
      </x:c>
      <x:c r="H16" s="82" t="n">
        <x:v>21</x:v>
      </x:c>
      <x:c r="I16" s="82" t="n">
        <x:v>7</x:v>
      </x:c>
      <x:c r="J16" s="82" t="n">
        <x:f>IF(H16="","",H16-I16-IF(K16="Validé",G16,0))</x:f>
        <x:v>14</x:v>
      </x:c>
      <x:c r="K16" s="78" t="str">
        <x:v>Annulé</x:v>
      </x:c>
      <x:c r="L16" s="78" t="str">
        <x:v>-</x:v>
      </x:c>
      <x:c r="M16" s="78" t="str">
        <x:v>Annulé par salarié</x:v>
      </x:c>
      <x:c r="N16" s="122" t="str">
        <x:v>Mai</x:v>
      </x:c>
      <x:c r="O16" s="134" t="n">
        <x:f>SUMIFS($G$9:$G$82,$E$9:$E$82,"&gt;="&amp;DATE(YEAR(TODAY()),5,1),$E$9:$E$82,"&lt;"&amp;EDATE(DATE(YEAR(TODAY()),5,1),1))</x:f>
        <x:v>0</x:v>
      </x:c>
      <x:c r="P16" s="135" t="n">
        <x:f>COUNTIFS($A$9:$A$82,"&lt;&gt;",$E$9:$E$82,"&gt;="&amp;DATE(YEAR(TODAY()),5,1),$E$9:$E$82,"&lt;"&amp;EDATE(DATE(YEAR(TODAY()),5,1),1))</x:f>
        <x:v>0</x:v>
      </x:c>
      <x:c r="Q16" s="86"/>
      <x:c r="R16" s="139" t="str">
        <x:v>Solde moyen</x:v>
      </x:c>
      <x:c r="S16" s="137" t="str">
        <x:v>Jours</x:v>
      </x:c>
      <x:c r="T16" s="141" t="n">
        <x:f>AVERAGEIF($J$9:$J$82,"&gt;0",$J$9:$J$82)</x:f>
        <x:v>14.25</x:v>
      </x:c>
    </x:row>
    <x:row r="17">
      <x:c r="A17" s="78"/>
      <x:c r="B17" s="78"/>
      <x:c r="C17" s="78"/>
      <x:c r="D17" s="78"/>
      <x:c r="E17" s="80"/>
      <x:c r="F17" s="80"/>
      <x:c r="G17" s="82" t="str">
        <x:f>IF(OR(E17="",F17=""),"",NETWORKDAYS(E17,F17))</x:f>
      </x:c>
      <x:c r="H17" s="82"/>
      <x:c r="I17" s="82"/>
      <x:c r="J17" s="82" t="str">
        <x:f>IF(H17="","",H17-I17-IF(K17="Validé",G17,0))</x:f>
      </x:c>
      <x:c r="K17" s="78"/>
      <x:c r="L17" s="78"/>
      <x:c r="M17" s="78"/>
      <x:c r="N17" s="122" t="str">
        <x:v>Juin</x:v>
      </x:c>
      <x:c r="O17" s="134" t="n">
        <x:f>SUMIFS($G$9:$G$82,$E$9:$E$82,"&gt;="&amp;DATE(YEAR(TODAY()),6,1),$E$9:$E$82,"&lt;"&amp;EDATE(DATE(YEAR(TODAY()),6,1),1))</x:f>
        <x:v>4</x:v>
      </x:c>
      <x:c r="P17" s="135" t="n">
        <x:f>COUNTIFS($A$9:$A$82,"&lt;&gt;",$E$9:$E$82,"&gt;="&amp;DATE(YEAR(TODAY()),6,1),$E$9:$E$82,"&lt;"&amp;EDATE(DATE(YEAR(TODAY()),6,1),1))</x:f>
        <x:v>2</x:v>
      </x:c>
      <x:c r="Q17" s="86"/>
      <x:c r="R17" s="86"/>
      <x:c r="S17" s="86"/>
      <x:c r="T17" s="86"/>
    </x:row>
    <x:row r="18">
      <x:c r="A18" s="78"/>
      <x:c r="B18" s="78"/>
      <x:c r="C18" s="78"/>
      <x:c r="D18" s="78"/>
      <x:c r="E18" s="80"/>
      <x:c r="F18" s="80"/>
      <x:c r="G18" s="82" t="str">
        <x:f>IF(OR(E18="",F18=""),"",NETWORKDAYS(E18,F18))</x:f>
      </x:c>
      <x:c r="H18" s="82"/>
      <x:c r="I18" s="82"/>
      <x:c r="J18" s="82" t="str">
        <x:f>IF(H18="","",H18-I18-IF(K18="Validé",G18,0))</x:f>
      </x:c>
      <x:c r="K18" s="78"/>
      <x:c r="L18" s="78"/>
      <x:c r="M18" s="78"/>
      <x:c r="N18" s="122" t="str">
        <x:v>Juil</x:v>
      </x:c>
      <x:c r="O18" s="134" t="n">
        <x:f>SUMIFS($G$9:$G$82,$E$9:$E$82,"&gt;="&amp;DATE(YEAR(TODAY()),7,1),$E$9:$E$82,"&lt;"&amp;EDATE(DATE(YEAR(TODAY()),7,1),1))</x:f>
        <x:v>17</x:v>
      </x:c>
      <x:c r="P18" s="135" t="n">
        <x:f>COUNTIFS($A$9:$A$82,"&lt;&gt;",$E$9:$E$82,"&gt;="&amp;DATE(YEAR(TODAY()),7,1),$E$9:$E$82,"&lt;"&amp;EDATE(DATE(YEAR(TODAY()),7,1),1))</x:f>
        <x:v>3</x:v>
      </x:c>
      <x:c r="Q18" s="86"/>
      <x:c r="R18" s="86"/>
      <x:c r="S18" s="86"/>
      <x:c r="T18" s="86"/>
    </x:row>
    <x:row r="19">
      <x:c r="A19" s="78"/>
      <x:c r="B19" s="78"/>
      <x:c r="C19" s="78"/>
      <x:c r="D19" s="78"/>
      <x:c r="E19" s="80"/>
      <x:c r="F19" s="80"/>
      <x:c r="G19" s="82" t="str">
        <x:f>IF(OR(E19="",F19=""),"",NETWORKDAYS(E19,F19))</x:f>
      </x:c>
      <x:c r="H19" s="82"/>
      <x:c r="I19" s="82"/>
      <x:c r="J19" s="82" t="str">
        <x:f>IF(H19="","",H19-I19-IF(K19="Validé",G19,0))</x:f>
      </x:c>
      <x:c r="K19" s="78"/>
      <x:c r="L19" s="78"/>
      <x:c r="M19" s="78"/>
      <x:c r="N19" s="122" t="str">
        <x:v>Août</x:v>
      </x:c>
      <x:c r="O19" s="134" t="n">
        <x:f>SUMIFS($G$9:$G$82,$E$9:$E$82,"&gt;="&amp;DATE(YEAR(TODAY()),8,1),$E$9:$E$82,"&lt;"&amp;EDATE(DATE(YEAR(TODAY()),8,1),1))</x:f>
        <x:v>15</x:v>
      </x:c>
      <x:c r="P19" s="135" t="n">
        <x:f>COUNTIFS($A$9:$A$82,"&lt;&gt;",$E$9:$E$82,"&gt;="&amp;DATE(YEAR(TODAY()),8,1),$E$9:$E$82,"&lt;"&amp;EDATE(DATE(YEAR(TODAY()),8,1),1))</x:f>
        <x:v>2</x:v>
      </x:c>
      <x:c r="Q19" s="86"/>
      <x:c r="R19" s="86"/>
      <x:c r="S19" s="86"/>
      <x:c r="T19" s="86"/>
    </x:row>
    <x:row r="20">
      <x:c r="A20" s="78"/>
      <x:c r="B20" s="78"/>
      <x:c r="C20" s="78"/>
      <x:c r="D20" s="78"/>
      <x:c r="E20" s="80"/>
      <x:c r="F20" s="80"/>
      <x:c r="G20" s="82" t="str">
        <x:f>IF(OR(E20="",F20=""),"",NETWORKDAYS(E20,F20))</x:f>
      </x:c>
      <x:c r="H20" s="82"/>
      <x:c r="I20" s="82"/>
      <x:c r="J20" s="82" t="str">
        <x:f>IF(H20="","",H20-I20-IF(K20="Validé",G20,0))</x:f>
      </x:c>
      <x:c r="K20" s="78"/>
      <x:c r="L20" s="78"/>
      <x:c r="M20" s="78"/>
      <x:c r="N20" s="122" t="str">
        <x:v>Sep</x:v>
      </x:c>
      <x:c r="O20" s="134" t="n">
        <x:f>SUMIFS($G$9:$G$82,$E$9:$E$82,"&gt;="&amp;DATE(YEAR(TODAY()),9,1),$E$9:$E$82,"&lt;"&amp;EDATE(DATE(YEAR(TODAY()),9,1),1))</x:f>
        <x:v>4</x:v>
      </x:c>
      <x:c r="P20" s="135" t="n">
        <x:f>COUNTIFS($A$9:$A$82,"&lt;&gt;",$E$9:$E$82,"&gt;="&amp;DATE(YEAR(TODAY()),9,1),$E$9:$E$82,"&lt;"&amp;EDATE(DATE(YEAR(TODAY()),9,1),1))</x:f>
        <x:v>1</x:v>
      </x:c>
      <x:c r="Q20" s="86"/>
      <x:c r="R20" s="86"/>
      <x:c r="S20" s="86"/>
      <x:c r="T20" s="86"/>
    </x:row>
    <x:row r="21">
      <x:c r="A21" s="78"/>
      <x:c r="B21" s="78"/>
      <x:c r="C21" s="78"/>
      <x:c r="D21" s="78"/>
      <x:c r="E21" s="80"/>
      <x:c r="F21" s="80"/>
      <x:c r="G21" s="82" t="str">
        <x:f>IF(OR(E21="",F21=""),"",NETWORKDAYS(E21,F21))</x:f>
      </x:c>
      <x:c r="H21" s="82"/>
      <x:c r="I21" s="82"/>
      <x:c r="J21" s="82" t="str">
        <x:f>IF(H21="","",H21-I21-IF(K21="Validé",G21,0))</x:f>
      </x:c>
      <x:c r="K21" s="78"/>
      <x:c r="L21" s="78"/>
      <x:c r="M21" s="78"/>
      <x:c r="N21" s="122" t="str">
        <x:v>Oct</x:v>
      </x:c>
      <x:c r="O21" s="134" t="n">
        <x:f>SUMIFS($G$9:$G$82,$E$9:$E$82,"&gt;="&amp;DATE(YEAR(TODAY()),10,1),$E$9:$E$82,"&lt;"&amp;EDATE(DATE(YEAR(TODAY()),10,1),1))</x:f>
        <x:v>0</x:v>
      </x:c>
      <x:c r="P21" s="135" t="n">
        <x:f>COUNTIFS($A$9:$A$82,"&lt;&gt;",$E$9:$E$82,"&gt;="&amp;DATE(YEAR(TODAY()),10,1),$E$9:$E$82,"&lt;"&amp;EDATE(DATE(YEAR(TODAY()),10,1),1))</x:f>
        <x:v>0</x:v>
      </x:c>
      <x:c r="Q21" s="86"/>
      <x:c r="R21" s="86"/>
      <x:c r="S21" s="86"/>
      <x:c r="T21" s="86"/>
    </x:row>
    <x:row r="22">
      <x:c r="A22" s="78"/>
      <x:c r="B22" s="78"/>
      <x:c r="C22" s="78"/>
      <x:c r="D22" s="78"/>
      <x:c r="E22" s="80"/>
      <x:c r="F22" s="80"/>
      <x:c r="G22" s="82" t="str">
        <x:f>IF(OR(E22="",F22=""),"",NETWORKDAYS(E22,F22))</x:f>
      </x:c>
      <x:c r="H22" s="82"/>
      <x:c r="I22" s="82"/>
      <x:c r="J22" s="82" t="str">
        <x:f>IF(H22="","",H22-I22-IF(K22="Validé",G22,0))</x:f>
      </x:c>
      <x:c r="K22" s="78"/>
      <x:c r="L22" s="78"/>
      <x:c r="M22" s="78"/>
      <x:c r="N22" s="122" t="str">
        <x:v>Nov</x:v>
      </x:c>
      <x:c r="O22" s="134" t="n">
        <x:f>SUMIFS($G$9:$G$82,$E$9:$E$82,"&gt;="&amp;DATE(YEAR(TODAY()),11,1),$E$9:$E$82,"&lt;"&amp;EDATE(DATE(YEAR(TODAY()),11,1),1))</x:f>
        <x:v>0</x:v>
      </x:c>
      <x:c r="P22" s="135" t="n">
        <x:f>COUNTIFS($A$9:$A$82,"&lt;&gt;",$E$9:$E$82,"&gt;="&amp;DATE(YEAR(TODAY()),11,1),$E$9:$E$82,"&lt;"&amp;EDATE(DATE(YEAR(TODAY()),11,1),1))</x:f>
        <x:v>0</x:v>
      </x:c>
      <x:c r="Q22" s="86"/>
      <x:c r="R22" s="86"/>
      <x:c r="S22" s="86"/>
      <x:c r="T22" s="86"/>
    </x:row>
    <x:row r="23">
      <x:c r="A23" s="78"/>
      <x:c r="B23" s="78"/>
      <x:c r="C23" s="78"/>
      <x:c r="D23" s="78"/>
      <x:c r="E23" s="80"/>
      <x:c r="F23" s="80"/>
      <x:c r="G23" s="82" t="str">
        <x:f>IF(OR(E23="",F23=""),"",NETWORKDAYS(E23,F23))</x:f>
      </x:c>
      <x:c r="H23" s="82"/>
      <x:c r="I23" s="82"/>
      <x:c r="J23" s="82" t="str">
        <x:f>IF(H23="","",H23-I23-IF(K23="Validé",G23,0))</x:f>
      </x:c>
      <x:c r="K23" s="78"/>
      <x:c r="L23" s="78"/>
      <x:c r="M23" s="78"/>
      <x:c r="N23" s="125" t="str">
        <x:v>Déc</x:v>
      </x:c>
      <x:c r="O23" s="137" t="n">
        <x:f>SUMIFS($G$9:$G$82,$E$9:$E$82,"&gt;="&amp;DATE(YEAR(TODAY()),12,1),$E$9:$E$82,"&lt;"&amp;EDATE(DATE(YEAR(TODAY()),12,1),1))</x:f>
        <x:v>0</x:v>
      </x:c>
      <x:c r="P23" s="138" t="n">
        <x:f>COUNTIFS($A$9:$A$82,"&lt;&gt;",$E$9:$E$82,"&gt;="&amp;DATE(YEAR(TODAY()),12,1),$E$9:$E$82,"&lt;"&amp;EDATE(DATE(YEAR(TODAY()),12,1),1))</x:f>
        <x:v>0</x:v>
      </x:c>
      <x:c r="Q23" s="86"/>
      <x:c r="R23" s="86"/>
      <x:c r="S23" s="86"/>
      <x:c r="T23" s="86"/>
    </x:row>
    <x:row r="24">
      <x:c r="A24" s="78"/>
      <x:c r="B24" s="78"/>
      <x:c r="C24" s="78"/>
      <x:c r="D24" s="78"/>
      <x:c r="E24" s="80"/>
      <x:c r="F24" s="80"/>
      <x:c r="G24" s="82" t="str">
        <x:f>IF(OR(E24="",F24=""),"",NETWORKDAYS(E24,F24))</x:f>
      </x:c>
      <x:c r="H24" s="82"/>
      <x:c r="I24" s="82"/>
      <x:c r="J24" s="82" t="str">
        <x:f>IF(H24="","",H24-I24-IF(K24="Validé",G24,0))</x:f>
      </x:c>
      <x:c r="K24" s="78"/>
      <x:c r="L24" s="78"/>
      <x:c r="M24" s="78"/>
    </x:row>
    <x:row r="25">
      <x:c r="A25" s="78"/>
      <x:c r="B25" s="78"/>
      <x:c r="C25" s="78"/>
      <x:c r="D25" s="78"/>
      <x:c r="E25" s="80"/>
      <x:c r="F25" s="80"/>
      <x:c r="G25" s="82" t="str">
        <x:f>IF(OR(E25="",F25=""),"",NETWORKDAYS(E25,F25))</x:f>
      </x:c>
      <x:c r="H25" s="82"/>
      <x:c r="I25" s="82"/>
      <x:c r="J25" s="82" t="str">
        <x:f>IF(H25="","",H25-I25-IF(K25="Validé",G25,0))</x:f>
      </x:c>
      <x:c r="K25" s="78"/>
      <x:c r="L25" s="78"/>
      <x:c r="M25" s="78"/>
    </x:row>
    <x:row r="26">
      <x:c r="A26" s="78"/>
      <x:c r="B26" s="78"/>
      <x:c r="C26" s="78"/>
      <x:c r="D26" s="78"/>
      <x:c r="E26" s="80"/>
      <x:c r="F26" s="80"/>
      <x:c r="G26" s="82" t="str">
        <x:f>IF(OR(E26="",F26=""),"",NETWORKDAYS(E26,F26))</x:f>
      </x:c>
      <x:c r="H26" s="82"/>
      <x:c r="I26" s="82"/>
      <x:c r="J26" s="82" t="str">
        <x:f>IF(H26="","",H26-I26-IF(K26="Validé",G26,0))</x:f>
      </x:c>
      <x:c r="K26" s="78"/>
      <x:c r="L26" s="78"/>
      <x:c r="M26" s="78"/>
    </x:row>
    <x:row r="27">
      <x:c r="A27" s="78"/>
      <x:c r="B27" s="78"/>
      <x:c r="C27" s="78"/>
      <x:c r="D27" s="78"/>
      <x:c r="E27" s="80"/>
      <x:c r="F27" s="80"/>
      <x:c r="G27" s="82" t="str">
        <x:f>IF(OR(E27="",F27=""),"",NETWORKDAYS(E27,F27))</x:f>
      </x:c>
      <x:c r="H27" s="82"/>
      <x:c r="I27" s="82"/>
      <x:c r="J27" s="82" t="str">
        <x:f>IF(H27="","",H27-I27-IF(K27="Validé",G27,0))</x:f>
      </x:c>
      <x:c r="K27" s="78"/>
      <x:c r="L27" s="78"/>
      <x:c r="M27" s="78"/>
    </x:row>
    <x:row r="28">
      <x:c r="A28" s="78"/>
      <x:c r="B28" s="78"/>
      <x:c r="C28" s="78"/>
      <x:c r="D28" s="78"/>
      <x:c r="E28" s="80"/>
      <x:c r="F28" s="80"/>
      <x:c r="G28" s="82" t="str">
        <x:f>IF(OR(E28="",F28=""),"",NETWORKDAYS(E28,F28))</x:f>
      </x:c>
      <x:c r="H28" s="82"/>
      <x:c r="I28" s="82"/>
      <x:c r="J28" s="82" t="str">
        <x:f>IF(H28="","",H28-I28-IF(K28="Validé",G28,0))</x:f>
      </x:c>
      <x:c r="K28" s="78"/>
      <x:c r="L28" s="78"/>
      <x:c r="M28" s="78"/>
    </x:row>
    <x:row r="29">
      <x:c r="A29" s="78"/>
      <x:c r="B29" s="78"/>
      <x:c r="C29" s="78"/>
      <x:c r="D29" s="78"/>
      <x:c r="E29" s="80"/>
      <x:c r="F29" s="80"/>
      <x:c r="G29" s="82" t="str">
        <x:f>IF(OR(E29="",F29=""),"",NETWORKDAYS(E29,F29))</x:f>
      </x:c>
      <x:c r="H29" s="82"/>
      <x:c r="I29" s="82"/>
      <x:c r="J29" s="82" t="str">
        <x:f>IF(H29="","",H29-I29-IF(K29="Validé",G29,0))</x:f>
      </x:c>
      <x:c r="K29" s="78"/>
      <x:c r="L29" s="78"/>
      <x:c r="M29" s="78"/>
    </x:row>
    <x:row r="30">
      <x:c r="A30" s="78"/>
      <x:c r="B30" s="78"/>
      <x:c r="C30" s="78"/>
      <x:c r="D30" s="78"/>
      <x:c r="E30" s="80"/>
      <x:c r="F30" s="80"/>
      <x:c r="G30" s="82" t="str">
        <x:f>IF(OR(E30="",F30=""),"",NETWORKDAYS(E30,F30))</x:f>
      </x:c>
      <x:c r="H30" s="82"/>
      <x:c r="I30" s="82"/>
      <x:c r="J30" s="82" t="str">
        <x:f>IF(H30="","",H30-I30-IF(K30="Validé",G30,0))</x:f>
      </x:c>
      <x:c r="K30" s="78"/>
      <x:c r="L30" s="78"/>
      <x:c r="M30" s="78"/>
    </x:row>
    <x:row r="31">
      <x:c r="A31" s="78"/>
      <x:c r="B31" s="78"/>
      <x:c r="C31" s="78"/>
      <x:c r="D31" s="78"/>
      <x:c r="E31" s="80"/>
      <x:c r="F31" s="80"/>
      <x:c r="G31" s="82" t="str">
        <x:f>IF(OR(E31="",F31=""),"",NETWORKDAYS(E31,F31))</x:f>
      </x:c>
      <x:c r="H31" s="82"/>
      <x:c r="I31" s="82"/>
      <x:c r="J31" s="82" t="str">
        <x:f>IF(H31="","",H31-I31-IF(K31="Validé",G31,0))</x:f>
      </x:c>
      <x:c r="K31" s="78"/>
      <x:c r="L31" s="78"/>
      <x:c r="M31" s="78"/>
    </x:row>
    <x:row r="32">
      <x:c r="A32" s="78"/>
      <x:c r="B32" s="78"/>
      <x:c r="C32" s="78"/>
      <x:c r="D32" s="78"/>
      <x:c r="E32" s="80"/>
      <x:c r="F32" s="80"/>
      <x:c r="G32" s="82" t="str">
        <x:f>IF(OR(E32="",F32=""),"",NETWORKDAYS(E32,F32))</x:f>
      </x:c>
      <x:c r="H32" s="82"/>
      <x:c r="I32" s="82"/>
      <x:c r="J32" s="82" t="str">
        <x:f>IF(H32="","",H32-I32-IF(K32="Validé",G32,0))</x:f>
      </x:c>
      <x:c r="K32" s="78"/>
      <x:c r="L32" s="78"/>
      <x:c r="M32" s="78"/>
    </x:row>
    <x:row r="33">
      <x:c r="A33" s="78"/>
      <x:c r="B33" s="78"/>
      <x:c r="C33" s="78"/>
      <x:c r="D33" s="78"/>
      <x:c r="E33" s="80"/>
      <x:c r="F33" s="80"/>
      <x:c r="G33" s="82" t="str">
        <x:f>IF(OR(E33="",F33=""),"",NETWORKDAYS(E33,F33))</x:f>
      </x:c>
      <x:c r="H33" s="82"/>
      <x:c r="I33" s="82"/>
      <x:c r="J33" s="82" t="str">
        <x:f>IF(H33="","",H33-I33-IF(K33="Validé",G33,0))</x:f>
      </x:c>
      <x:c r="K33" s="78"/>
      <x:c r="L33" s="78"/>
      <x:c r="M33" s="78"/>
    </x:row>
    <x:row r="34">
      <x:c r="A34" s="78"/>
      <x:c r="B34" s="78"/>
      <x:c r="C34" s="78"/>
      <x:c r="D34" s="78"/>
      <x:c r="E34" s="80"/>
      <x:c r="F34" s="80"/>
      <x:c r="G34" s="82" t="str">
        <x:f>IF(OR(E34="",F34=""),"",NETWORKDAYS(E34,F34))</x:f>
      </x:c>
      <x:c r="H34" s="82"/>
      <x:c r="I34" s="82"/>
      <x:c r="J34" s="82" t="str">
        <x:f>IF(H34="","",H34-I34-IF(K34="Validé",G34,0))</x:f>
      </x:c>
      <x:c r="K34" s="78"/>
      <x:c r="L34" s="78"/>
      <x:c r="M34" s="78"/>
    </x:row>
    <x:row r="35">
      <x:c r="A35" s="78"/>
      <x:c r="B35" s="78"/>
      <x:c r="C35" s="78"/>
      <x:c r="D35" s="78"/>
      <x:c r="E35" s="80"/>
      <x:c r="F35" s="80"/>
      <x:c r="G35" s="82" t="str">
        <x:f>IF(OR(E35="",F35=""),"",NETWORKDAYS(E35,F35))</x:f>
      </x:c>
      <x:c r="H35" s="82"/>
      <x:c r="I35" s="82"/>
      <x:c r="J35" s="82" t="str">
        <x:f>IF(H35="","",H35-I35-IF(K35="Validé",G35,0))</x:f>
      </x:c>
      <x:c r="K35" s="78"/>
      <x:c r="L35" s="78"/>
      <x:c r="M35" s="78"/>
    </x:row>
    <x:row r="36">
      <x:c r="A36" s="78"/>
      <x:c r="B36" s="78"/>
      <x:c r="C36" s="78"/>
      <x:c r="D36" s="78"/>
      <x:c r="E36" s="80"/>
      <x:c r="F36" s="80"/>
      <x:c r="G36" s="82" t="str">
        <x:f>IF(OR(E36="",F36=""),"",NETWORKDAYS(E36,F36))</x:f>
      </x:c>
      <x:c r="H36" s="82"/>
      <x:c r="I36" s="82"/>
      <x:c r="J36" s="82" t="str">
        <x:f>IF(H36="","",H36-I36-IF(K36="Validé",G36,0))</x:f>
      </x:c>
      <x:c r="K36" s="78"/>
      <x:c r="L36" s="78"/>
      <x:c r="M36" s="78"/>
    </x:row>
    <x:row r="37">
      <x:c r="A37" s="78"/>
      <x:c r="B37" s="78"/>
      <x:c r="C37" s="78"/>
      <x:c r="D37" s="78"/>
      <x:c r="E37" s="80"/>
      <x:c r="F37" s="80"/>
      <x:c r="G37" s="82" t="str">
        <x:f>IF(OR(E37="",F37=""),"",NETWORKDAYS(E37,F37))</x:f>
      </x:c>
      <x:c r="H37" s="82"/>
      <x:c r="I37" s="82"/>
      <x:c r="J37" s="82" t="str">
        <x:f>IF(H37="","",H37-I37-IF(K37="Validé",G37,0))</x:f>
      </x:c>
      <x:c r="K37" s="78"/>
      <x:c r="L37" s="78"/>
      <x:c r="M37" s="78"/>
    </x:row>
    <x:row r="38">
      <x:c r="A38" s="78"/>
      <x:c r="B38" s="78"/>
      <x:c r="C38" s="78"/>
      <x:c r="D38" s="78"/>
      <x:c r="E38" s="80"/>
      <x:c r="F38" s="80"/>
      <x:c r="G38" s="82" t="str">
        <x:f>IF(OR(E38="",F38=""),"",NETWORKDAYS(E38,F38))</x:f>
      </x:c>
      <x:c r="H38" s="82"/>
      <x:c r="I38" s="82"/>
      <x:c r="J38" s="82" t="str">
        <x:f>IF(H38="","",H38-I38-IF(K38="Validé",G38,0))</x:f>
      </x:c>
      <x:c r="K38" s="78"/>
      <x:c r="L38" s="78"/>
      <x:c r="M38" s="78"/>
    </x:row>
    <x:row r="39">
      <x:c r="A39" s="78"/>
      <x:c r="B39" s="78"/>
      <x:c r="C39" s="78"/>
      <x:c r="D39" s="78"/>
      <x:c r="E39" s="80"/>
      <x:c r="F39" s="80"/>
      <x:c r="G39" s="82" t="str">
        <x:f>IF(OR(E39="",F39=""),"",NETWORKDAYS(E39,F39))</x:f>
      </x:c>
      <x:c r="H39" s="82"/>
      <x:c r="I39" s="82"/>
      <x:c r="J39" s="82" t="str">
        <x:f>IF(H39="","",H39-I39-IF(K39="Validé",G39,0))</x:f>
      </x:c>
      <x:c r="K39" s="78"/>
      <x:c r="L39" s="78"/>
      <x:c r="M39" s="78"/>
    </x:row>
    <x:row r="40">
      <x:c r="A40" s="78"/>
      <x:c r="B40" s="78"/>
      <x:c r="C40" s="78"/>
      <x:c r="D40" s="78"/>
      <x:c r="E40" s="80"/>
      <x:c r="F40" s="80"/>
      <x:c r="G40" s="82" t="str">
        <x:f>IF(OR(E40="",F40=""),"",NETWORKDAYS(E40,F40))</x:f>
      </x:c>
      <x:c r="H40" s="82"/>
      <x:c r="I40" s="82"/>
      <x:c r="J40" s="82" t="str">
        <x:f>IF(H40="","",H40-I40-IF(K40="Validé",G40,0))</x:f>
      </x:c>
      <x:c r="K40" s="78"/>
      <x:c r="L40" s="78"/>
      <x:c r="M40" s="78"/>
    </x:row>
    <x:row r="41">
      <x:c r="A41" s="142"/>
      <x:c r="B41" s="142"/>
      <x:c r="C41" s="142"/>
      <x:c r="D41" s="142"/>
      <x:c r="E41" s="143"/>
      <x:c r="F41" s="143"/>
      <x:c r="G41" s="144"/>
      <x:c r="H41" s="144"/>
      <x:c r="I41" s="144"/>
      <x:c r="J41" s="144"/>
      <x:c r="K41" s="142"/>
      <x:c r="L41" s="142"/>
      <x:c r="M41" s="142"/>
    </x:row>
    <x:row r="42">
      <x:c r="A42" s="142"/>
      <x:c r="B42" s="142"/>
      <x:c r="C42" s="142"/>
      <x:c r="D42" s="142"/>
      <x:c r="E42" s="143"/>
      <x:c r="F42" s="143"/>
      <x:c r="G42" s="144"/>
      <x:c r="H42" s="144"/>
      <x:c r="I42" s="144"/>
      <x:c r="J42" s="144"/>
      <x:c r="K42" s="142"/>
      <x:c r="L42" s="142"/>
      <x:c r="M42" s="142"/>
    </x:row>
    <x:row r="43">
      <x:c r="A43" s="142"/>
      <x:c r="B43" s="142"/>
      <x:c r="C43" s="142"/>
      <x:c r="D43" s="142"/>
      <x:c r="E43" s="143"/>
      <x:c r="F43" s="143"/>
      <x:c r="G43" s="144"/>
      <x:c r="H43" s="144"/>
      <x:c r="I43" s="144"/>
      <x:c r="J43" s="144"/>
      <x:c r="K43" s="142"/>
      <x:c r="L43" s="142"/>
      <x:c r="M43" s="142"/>
    </x:row>
    <x:row r="44">
      <x:c r="A44" s="142"/>
      <x:c r="B44" s="142"/>
      <x:c r="C44" s="142"/>
      <x:c r="D44" s="142"/>
      <x:c r="E44" s="143"/>
      <x:c r="F44" s="143"/>
      <x:c r="G44" s="144"/>
      <x:c r="H44" s="144"/>
      <x:c r="I44" s="144"/>
      <x:c r="J44" s="144"/>
      <x:c r="K44" s="142"/>
      <x:c r="L44" s="142"/>
      <x:c r="M44" s="142"/>
    </x:row>
    <x:row r="45">
      <x:c r="A45" s="142"/>
      <x:c r="B45" s="142"/>
      <x:c r="C45" s="142"/>
      <x:c r="D45" s="142"/>
      <x:c r="E45" s="143"/>
      <x:c r="F45" s="143"/>
      <x:c r="G45" s="144"/>
      <x:c r="H45" s="144"/>
      <x:c r="I45" s="144"/>
      <x:c r="J45" s="144"/>
      <x:c r="K45" s="142"/>
      <x:c r="L45" s="142"/>
      <x:c r="M45" s="142"/>
    </x:row>
    <x:row r="46">
      <x:c r="A46" s="142"/>
      <x:c r="B46" s="142"/>
      <x:c r="C46" s="142"/>
      <x:c r="D46" s="142"/>
      <x:c r="E46" s="143"/>
      <x:c r="F46" s="143"/>
      <x:c r="G46" s="144"/>
      <x:c r="H46" s="144"/>
      <x:c r="I46" s="144"/>
      <x:c r="J46" s="144"/>
      <x:c r="K46" s="142"/>
      <x:c r="L46" s="142"/>
      <x:c r="M46" s="142"/>
    </x:row>
    <x:row r="47">
      <x:c r="A47" s="142"/>
      <x:c r="B47" s="142"/>
      <x:c r="C47" s="142"/>
      <x:c r="D47" s="142"/>
      <x:c r="E47" s="143"/>
      <x:c r="F47" s="143"/>
      <x:c r="G47" s="144"/>
      <x:c r="H47" s="144"/>
      <x:c r="I47" s="144"/>
      <x:c r="J47" s="144"/>
      <x:c r="K47" s="142"/>
      <x:c r="L47" s="142"/>
      <x:c r="M47" s="142"/>
    </x:row>
    <x:row r="48">
      <x:c r="A48" s="142"/>
      <x:c r="B48" s="142"/>
      <x:c r="C48" s="142"/>
      <x:c r="D48" s="142"/>
      <x:c r="E48" s="143"/>
      <x:c r="F48" s="143"/>
      <x:c r="G48" s="144"/>
      <x:c r="H48" s="144"/>
      <x:c r="I48" s="144"/>
      <x:c r="J48" s="144"/>
      <x:c r="K48" s="142"/>
      <x:c r="L48" s="142"/>
      <x:c r="M48" s="142"/>
    </x:row>
    <x:row r="49">
      <x:c r="A49" s="142"/>
      <x:c r="B49" s="142"/>
      <x:c r="C49" s="142"/>
      <x:c r="D49" s="142"/>
      <x:c r="E49" s="143"/>
      <x:c r="F49" s="143"/>
      <x:c r="G49" s="144"/>
      <x:c r="H49" s="144"/>
      <x:c r="I49" s="144"/>
      <x:c r="J49" s="144"/>
      <x:c r="K49" s="142"/>
      <x:c r="L49" s="142"/>
      <x:c r="M49" s="142"/>
    </x:row>
    <x:row r="50">
      <x:c r="A50" s="142"/>
      <x:c r="B50" s="142"/>
      <x:c r="C50" s="142"/>
      <x:c r="D50" s="142"/>
      <x:c r="E50" s="143"/>
      <x:c r="F50" s="143"/>
      <x:c r="G50" s="144"/>
      <x:c r="H50" s="144"/>
      <x:c r="I50" s="144"/>
      <x:c r="J50" s="144"/>
      <x:c r="K50" s="142"/>
      <x:c r="L50" s="142"/>
      <x:c r="M50" s="142"/>
    </x:row>
    <x:row r="51">
      <x:c r="A51" s="142"/>
      <x:c r="B51" s="142"/>
      <x:c r="C51" s="142"/>
      <x:c r="D51" s="142"/>
      <x:c r="E51" s="143"/>
      <x:c r="F51" s="143"/>
      <x:c r="G51" s="144"/>
      <x:c r="H51" s="144"/>
      <x:c r="I51" s="144"/>
      <x:c r="J51" s="144"/>
      <x:c r="K51" s="142"/>
      <x:c r="L51" s="142"/>
      <x:c r="M51" s="142"/>
    </x:row>
    <x:row r="52">
      <x:c r="A52" s="142"/>
      <x:c r="B52" s="142"/>
      <x:c r="C52" s="142"/>
      <x:c r="D52" s="142"/>
      <x:c r="E52" s="143"/>
      <x:c r="F52" s="143"/>
      <x:c r="G52" s="144"/>
      <x:c r="H52" s="144"/>
      <x:c r="I52" s="144"/>
      <x:c r="J52" s="144"/>
      <x:c r="K52" s="142"/>
      <x:c r="L52" s="142"/>
      <x:c r="M52" s="142"/>
    </x:row>
    <x:row r="53">
      <x:c r="A53" s="142"/>
      <x:c r="B53" s="142"/>
      <x:c r="C53" s="142"/>
      <x:c r="D53" s="142"/>
      <x:c r="E53" s="143"/>
      <x:c r="F53" s="143"/>
      <x:c r="G53" s="144"/>
      <x:c r="H53" s="144"/>
      <x:c r="I53" s="144"/>
      <x:c r="J53" s="144"/>
      <x:c r="K53" s="142"/>
      <x:c r="L53" s="142"/>
      <x:c r="M53" s="142"/>
    </x:row>
    <x:row r="54">
      <x:c r="A54" s="142"/>
      <x:c r="B54" s="142"/>
      <x:c r="C54" s="142"/>
      <x:c r="D54" s="142"/>
      <x:c r="E54" s="143"/>
      <x:c r="F54" s="143"/>
      <x:c r="G54" s="144"/>
      <x:c r="H54" s="144"/>
      <x:c r="I54" s="144"/>
      <x:c r="J54" s="144"/>
      <x:c r="K54" s="142"/>
      <x:c r="L54" s="142"/>
      <x:c r="M54" s="142"/>
    </x:row>
    <x:row r="55">
      <x:c r="A55" s="142"/>
      <x:c r="B55" s="142"/>
      <x:c r="C55" s="142"/>
      <x:c r="D55" s="142"/>
      <x:c r="E55" s="143"/>
      <x:c r="F55" s="143"/>
      <x:c r="G55" s="144"/>
      <x:c r="H55" s="144"/>
      <x:c r="I55" s="144"/>
      <x:c r="J55" s="144"/>
      <x:c r="K55" s="142"/>
      <x:c r="L55" s="142"/>
      <x:c r="M55" s="142"/>
    </x:row>
    <x:row r="56">
      <x:c r="A56" s="142"/>
      <x:c r="B56" s="142"/>
      <x:c r="C56" s="142"/>
      <x:c r="D56" s="142"/>
      <x:c r="E56" s="143"/>
      <x:c r="F56" s="143"/>
      <x:c r="G56" s="144"/>
      <x:c r="H56" s="144"/>
      <x:c r="I56" s="144"/>
      <x:c r="J56" s="144"/>
      <x:c r="K56" s="142"/>
      <x:c r="L56" s="142"/>
      <x:c r="M56" s="142"/>
    </x:row>
    <x:row r="57">
      <x:c r="A57" s="142"/>
      <x:c r="B57" s="142"/>
      <x:c r="C57" s="142"/>
      <x:c r="D57" s="142"/>
      <x:c r="E57" s="143"/>
      <x:c r="F57" s="143"/>
      <x:c r="G57" s="144"/>
      <x:c r="H57" s="144"/>
      <x:c r="I57" s="144"/>
      <x:c r="J57" s="144"/>
      <x:c r="K57" s="142"/>
      <x:c r="L57" s="142"/>
      <x:c r="M57" s="142"/>
    </x:row>
    <x:row r="58">
      <x:c r="A58" s="142"/>
      <x:c r="B58" s="142"/>
      <x:c r="C58" s="142"/>
      <x:c r="D58" s="142"/>
      <x:c r="E58" s="143"/>
      <x:c r="F58" s="143"/>
      <x:c r="G58" s="144"/>
      <x:c r="H58" s="144"/>
      <x:c r="I58" s="144"/>
      <x:c r="J58" s="144"/>
      <x:c r="K58" s="142"/>
      <x:c r="L58" s="142"/>
      <x:c r="M58" s="142"/>
    </x:row>
    <x:row r="59">
      <x:c r="A59" s="142"/>
      <x:c r="B59" s="142"/>
      <x:c r="C59" s="142"/>
      <x:c r="D59" s="142"/>
      <x:c r="E59" s="143"/>
      <x:c r="F59" s="143"/>
      <x:c r="G59" s="144"/>
      <x:c r="H59" s="144"/>
      <x:c r="I59" s="144"/>
      <x:c r="J59" s="144"/>
      <x:c r="K59" s="142"/>
      <x:c r="L59" s="142"/>
      <x:c r="M59" s="142"/>
    </x:row>
    <x:row r="60">
      <x:c r="A60" s="142"/>
      <x:c r="B60" s="142"/>
      <x:c r="C60" s="142"/>
      <x:c r="D60" s="142"/>
      <x:c r="E60" s="143"/>
      <x:c r="F60" s="143"/>
      <x:c r="G60" s="144"/>
      <x:c r="H60" s="144"/>
      <x:c r="I60" s="144"/>
      <x:c r="J60" s="144"/>
      <x:c r="K60" s="142"/>
      <x:c r="L60" s="142"/>
      <x:c r="M60" s="142"/>
    </x:row>
    <x:row r="61">
      <x:c r="A61" s="142"/>
      <x:c r="B61" s="142"/>
      <x:c r="C61" s="142"/>
      <x:c r="D61" s="142"/>
      <x:c r="E61" s="143"/>
      <x:c r="F61" s="143"/>
      <x:c r="G61" s="144"/>
      <x:c r="H61" s="144"/>
      <x:c r="I61" s="144"/>
      <x:c r="J61" s="144"/>
      <x:c r="K61" s="142"/>
      <x:c r="L61" s="142"/>
      <x:c r="M61" s="142"/>
    </x:row>
    <x:row r="62">
      <x:c r="A62" s="142"/>
      <x:c r="B62" s="142"/>
      <x:c r="C62" s="142"/>
      <x:c r="D62" s="142"/>
      <x:c r="E62" s="143"/>
      <x:c r="F62" s="143"/>
      <x:c r="G62" s="144"/>
      <x:c r="H62" s="144"/>
      <x:c r="I62" s="144"/>
      <x:c r="J62" s="144"/>
      <x:c r="K62" s="142"/>
      <x:c r="L62" s="142"/>
      <x:c r="M62" s="142"/>
    </x:row>
    <x:row r="63">
      <x:c r="A63" s="142"/>
      <x:c r="B63" s="142"/>
      <x:c r="C63" s="142"/>
      <x:c r="D63" s="142"/>
      <x:c r="E63" s="143"/>
      <x:c r="F63" s="143"/>
      <x:c r="G63" s="144"/>
      <x:c r="H63" s="144"/>
      <x:c r="I63" s="144"/>
      <x:c r="J63" s="144"/>
      <x:c r="K63" s="142"/>
      <x:c r="L63" s="142"/>
      <x:c r="M63" s="142"/>
    </x:row>
    <x:row r="64">
      <x:c r="A64" s="142"/>
      <x:c r="B64" s="142"/>
      <x:c r="C64" s="142"/>
      <x:c r="D64" s="142"/>
      <x:c r="E64" s="143"/>
      <x:c r="F64" s="143"/>
      <x:c r="G64" s="144"/>
      <x:c r="H64" s="144"/>
      <x:c r="I64" s="144"/>
      <x:c r="J64" s="144"/>
      <x:c r="K64" s="142"/>
      <x:c r="L64" s="142"/>
      <x:c r="M64" s="142"/>
    </x:row>
    <x:row r="65">
      <x:c r="A65" s="142"/>
      <x:c r="B65" s="142"/>
      <x:c r="C65" s="142"/>
      <x:c r="D65" s="142"/>
      <x:c r="E65" s="143"/>
      <x:c r="F65" s="143"/>
      <x:c r="G65" s="144"/>
      <x:c r="H65" s="144"/>
      <x:c r="I65" s="144"/>
      <x:c r="J65" s="144"/>
      <x:c r="K65" s="142"/>
      <x:c r="L65" s="142"/>
      <x:c r="M65" s="142"/>
    </x:row>
    <x:row r="66">
      <x:c r="A66" s="142"/>
      <x:c r="B66" s="142"/>
      <x:c r="C66" s="142"/>
      <x:c r="D66" s="142"/>
      <x:c r="E66" s="143"/>
      <x:c r="F66" s="143"/>
      <x:c r="G66" s="144"/>
      <x:c r="H66" s="144"/>
      <x:c r="I66" s="144"/>
      <x:c r="J66" s="144"/>
      <x:c r="K66" s="142"/>
      <x:c r="L66" s="142"/>
      <x:c r="M66" s="142"/>
    </x:row>
    <x:row r="67">
      <x:c r="A67" s="142"/>
      <x:c r="B67" s="142"/>
      <x:c r="C67" s="142"/>
      <x:c r="D67" s="142"/>
      <x:c r="E67" s="143"/>
      <x:c r="F67" s="143"/>
      <x:c r="G67" s="144"/>
      <x:c r="H67" s="144"/>
      <x:c r="I67" s="144"/>
      <x:c r="J67" s="144"/>
      <x:c r="K67" s="142"/>
      <x:c r="L67" s="142"/>
      <x:c r="M67" s="142"/>
    </x:row>
    <x:row r="68">
      <x:c r="A68" s="142"/>
      <x:c r="B68" s="142"/>
      <x:c r="C68" s="142"/>
      <x:c r="D68" s="142"/>
      <x:c r="E68" s="143"/>
      <x:c r="F68" s="143"/>
      <x:c r="G68" s="144"/>
      <x:c r="H68" s="144"/>
      <x:c r="I68" s="144"/>
      <x:c r="J68" s="144"/>
      <x:c r="K68" s="142"/>
      <x:c r="L68" s="142"/>
      <x:c r="M68" s="142"/>
    </x:row>
    <x:row r="69">
      <x:c r="A69" s="142"/>
      <x:c r="B69" s="142"/>
      <x:c r="C69" s="142"/>
      <x:c r="D69" s="142"/>
      <x:c r="E69" s="143"/>
      <x:c r="F69" s="143"/>
      <x:c r="G69" s="144"/>
      <x:c r="H69" s="144"/>
      <x:c r="I69" s="144"/>
      <x:c r="J69" s="144"/>
      <x:c r="K69" s="142"/>
      <x:c r="L69" s="142"/>
      <x:c r="M69" s="142"/>
    </x:row>
    <x:row r="70">
      <x:c r="A70" s="142"/>
      <x:c r="B70" s="142"/>
      <x:c r="C70" s="142"/>
      <x:c r="D70" s="142"/>
      <x:c r="E70" s="143"/>
      <x:c r="F70" s="143"/>
      <x:c r="G70" s="144"/>
      <x:c r="H70" s="144"/>
      <x:c r="I70" s="144"/>
      <x:c r="J70" s="144"/>
      <x:c r="K70" s="142"/>
      <x:c r="L70" s="142"/>
      <x:c r="M70" s="142"/>
    </x:row>
    <x:row r="71">
      <x:c r="A71" s="142"/>
      <x:c r="B71" s="142"/>
      <x:c r="C71" s="142"/>
      <x:c r="D71" s="142"/>
      <x:c r="E71" s="143"/>
      <x:c r="F71" s="143"/>
      <x:c r="G71" s="144"/>
      <x:c r="H71" s="144"/>
      <x:c r="I71" s="144"/>
      <x:c r="J71" s="144"/>
      <x:c r="K71" s="142"/>
      <x:c r="L71" s="142"/>
      <x:c r="M71" s="142"/>
    </x:row>
    <x:row r="72">
      <x:c r="A72" s="142"/>
      <x:c r="B72" s="142"/>
      <x:c r="C72" s="142"/>
      <x:c r="D72" s="142"/>
      <x:c r="E72" s="143"/>
      <x:c r="F72" s="143"/>
      <x:c r="G72" s="144"/>
      <x:c r="H72" s="144"/>
      <x:c r="I72" s="144"/>
      <x:c r="J72" s="144"/>
      <x:c r="K72" s="142"/>
      <x:c r="L72" s="142"/>
      <x:c r="M72" s="142"/>
    </x:row>
    <x:row r="73">
      <x:c r="A73" s="142"/>
      <x:c r="B73" s="142"/>
      <x:c r="C73" s="142"/>
      <x:c r="D73" s="142"/>
      <x:c r="E73" s="143"/>
      <x:c r="F73" s="143"/>
      <x:c r="G73" s="144"/>
      <x:c r="H73" s="144"/>
      <x:c r="I73" s="144"/>
      <x:c r="J73" s="144"/>
      <x:c r="K73" s="142"/>
      <x:c r="L73" s="142"/>
      <x:c r="M73" s="142"/>
    </x:row>
    <x:row r="74">
      <x:c r="A74" s="142"/>
      <x:c r="B74" s="142"/>
      <x:c r="C74" s="142"/>
      <x:c r="D74" s="142"/>
      <x:c r="E74" s="143"/>
      <x:c r="F74" s="143"/>
      <x:c r="G74" s="144"/>
      <x:c r="H74" s="144"/>
      <x:c r="I74" s="144"/>
      <x:c r="J74" s="144"/>
      <x:c r="K74" s="142"/>
      <x:c r="L74" s="142"/>
      <x:c r="M74" s="142"/>
    </x:row>
    <x:row r="75">
      <x:c r="A75" s="142"/>
      <x:c r="B75" s="142"/>
      <x:c r="C75" s="142"/>
      <x:c r="D75" s="142"/>
      <x:c r="E75" s="143"/>
      <x:c r="F75" s="143"/>
      <x:c r="G75" s="144"/>
      <x:c r="H75" s="144"/>
      <x:c r="I75" s="144"/>
      <x:c r="J75" s="144"/>
      <x:c r="K75" s="142"/>
      <x:c r="L75" s="142"/>
      <x:c r="M75" s="142"/>
    </x:row>
    <x:row r="76">
      <x:c r="A76" s="142"/>
      <x:c r="B76" s="142"/>
      <x:c r="C76" s="142"/>
      <x:c r="D76" s="142"/>
      <x:c r="E76" s="143"/>
      <x:c r="F76" s="143"/>
      <x:c r="G76" s="144"/>
      <x:c r="H76" s="144"/>
      <x:c r="I76" s="144"/>
      <x:c r="J76" s="144"/>
      <x:c r="K76" s="142"/>
      <x:c r="L76" s="142"/>
      <x:c r="M76" s="142"/>
    </x:row>
    <x:row r="77">
      <x:c r="A77" s="142"/>
      <x:c r="B77" s="142"/>
      <x:c r="C77" s="142"/>
      <x:c r="D77" s="142"/>
      <x:c r="E77" s="143"/>
      <x:c r="F77" s="143"/>
      <x:c r="G77" s="144"/>
      <x:c r="H77" s="144"/>
      <x:c r="I77" s="144"/>
      <x:c r="J77" s="144"/>
      <x:c r="K77" s="142"/>
      <x:c r="L77" s="142"/>
      <x:c r="M77" s="142"/>
      <x:c r="N77" s="157" t="str">
        <x:v>Mode d’emploi : saisissez les demandes dans le tableau principal (A à M). Les indicateurs et graphiques se mettent à jour automatiquement après recalcul Excel.</x:v>
      </x:c>
    </x:row>
    <x:row r="78">
      <x:c r="A78" s="142"/>
      <x:c r="B78" s="142"/>
      <x:c r="C78" s="142"/>
      <x:c r="D78" s="142"/>
      <x:c r="E78" s="143"/>
      <x:c r="F78" s="143"/>
      <x:c r="G78" s="144"/>
      <x:c r="H78" s="144"/>
      <x:c r="I78" s="144"/>
      <x:c r="J78" s="144"/>
      <x:c r="K78" s="142"/>
      <x:c r="L78" s="142"/>
      <x:c r="M78" s="142"/>
    </x:row>
    <x:row r="79">
      <x:c r="A79" s="142"/>
      <x:c r="B79" s="142"/>
      <x:c r="C79" s="142"/>
      <x:c r="D79" s="142"/>
      <x:c r="E79" s="143"/>
      <x:c r="F79" s="143"/>
      <x:c r="G79" s="144"/>
      <x:c r="H79" s="144"/>
      <x:c r="I79" s="144"/>
      <x:c r="J79" s="144"/>
      <x:c r="K79" s="142"/>
      <x:c r="L79" s="142"/>
      <x:c r="M79" s="142"/>
    </x:row>
    <x:row r="80">
      <x:c r="A80" s="142"/>
      <x:c r="B80" s="142"/>
      <x:c r="C80" s="142"/>
      <x:c r="D80" s="142"/>
      <x:c r="E80" s="143"/>
      <x:c r="F80" s="143"/>
      <x:c r="G80" s="144"/>
      <x:c r="H80" s="144"/>
      <x:c r="I80" s="144"/>
      <x:c r="J80" s="144"/>
      <x:c r="K80" s="142"/>
      <x:c r="L80" s="142"/>
      <x:c r="M80" s="142"/>
    </x:row>
    <x:row r="81">
      <x:c r="A81" s="142"/>
      <x:c r="B81" s="142"/>
      <x:c r="C81" s="142"/>
      <x:c r="D81" s="142"/>
      <x:c r="E81" s="143"/>
      <x:c r="F81" s="143"/>
      <x:c r="G81" s="144"/>
      <x:c r="H81" s="144"/>
      <x:c r="I81" s="144"/>
      <x:c r="J81" s="144"/>
      <x:c r="K81" s="142"/>
      <x:c r="L81" s="142"/>
      <x:c r="M81" s="142"/>
    </x:row>
    <x:row r="82">
      <x:c r="A82" s="145" t="str">
        <x:v>Source article : https://lecoursgratuit.com/tableau-de-suivi-des-conges-dans-excel-modele-ideal/</x:v>
      </x:c>
      <x:c r="B82" s="142"/>
      <x:c r="C82" s="142"/>
      <x:c r="D82" s="142"/>
      <x:c r="E82" s="143"/>
      <x:c r="F82" s="143"/>
      <x:c r="G82" s="144"/>
      <x:c r="H82" s="144"/>
      <x:c r="I82" s="144"/>
      <x:c r="J82" s="144"/>
      <x:c r="K82" s="142"/>
      <x:c r="L82" s="142"/>
      <x:c r="M82" s="142"/>
    </x:row>
  </x:sheetData>
  <x:mergeCells>
    <x:mergeCell ref="A1:M1"/>
    <x:mergeCell ref="A2:M2"/>
    <x:mergeCell ref="A4:B4"/>
    <x:mergeCell ref="A5:B5"/>
    <x:mergeCell ref="C4:D4"/>
    <x:mergeCell ref="C5:D5"/>
    <x:mergeCell ref="E4:F4"/>
    <x:mergeCell ref="E5:F5"/>
    <x:mergeCell ref="G4:H4"/>
    <x:mergeCell ref="G5:H5"/>
    <x:mergeCell ref="I4:J4"/>
    <x:mergeCell ref="I5:J5"/>
    <x:mergeCell ref="K4:M4"/>
    <x:mergeCell ref="K5:M5"/>
    <x:mergeCell ref="A82:M82"/>
    <x:mergeCell ref="N1:W1"/>
    <x:mergeCell ref="N2:W2"/>
    <x:mergeCell ref="N77:W79"/>
    <x:mergeCell ref="N10:P10"/>
    <x:mergeCell ref="R10:T10"/>
  </x:mergeCells>
  <x:conditionalFormatting sqref="K9:K40">
    <x:cfRule type="expression" dxfId="0" priority="1">
      <x:formula>K9="Validé"</x:formula>
    </x:cfRule>
    <x:cfRule type="expression" dxfId="1" priority="2">
      <x:formula>K9="En attente"</x:formula>
    </x:cfRule>
    <x:cfRule type="expression" dxfId="2" priority="3">
      <x:formula>K9="Refusé"</x:formula>
    </x:cfRule>
    <x:cfRule type="expression" dxfId="3" priority="4">
      <x:formula>K9="Annulé"</x:formula>
    </x:cfRule>
  </x:conditionalFormatting>
  <x:conditionalFormatting sqref="J9:J40">
    <x:cfRule type="expression" dxfId="4" priority="5">
      <x:formula>AND(J9&lt;5,J9&lt;&gt;"")</x:formula>
    </x:cfRule>
  </x:conditionalFormatting>
  <x:conditionalFormatting sqref="G9:G40">
    <x:cfRule type="dataBar" priority="6">
      <x:dataBar>
        <x:cfvo type="min"/>
        <x:cfvo type="max"/>
        <x:color rgb="FF60A5FA"/>
      </x:dataBar>
      <x:extLst>
        <x:ext xmlns:x14="http://schemas.microsoft.com/office/spreadsheetml/2009/9/main" uri="{B025F937-C7B1-47D3-B67F-A62EFF666E3E}">
          <x14:id>{E4A34C19-40F4-555E-66B7-22DA44CC68DD}</x14:id>
        </x:ext>
      </x:extLst>
    </x:cfRule>
  </x:conditionalFormatting>
  <x:conditionalFormatting sqref="T12:T15">
    <x:cfRule type="dataBar" priority="7">
      <x:dataBar>
        <x:cfvo type="min"/>
        <x:cfvo type="max"/>
        <x:color rgb="FF60A5FA"/>
      </x:dataBar>
      <x:extLst>
        <x:ext xmlns:x14="http://schemas.microsoft.com/office/spreadsheetml/2009/9/main" uri="{B025F937-C7B1-47D3-B67F-A62EFF666E3E}">
          <x14:id>{7ACFA661-1933-A0FB-ED4F-8B2C32EE2A84}</x14:id>
        </x:ext>
      </x:extLst>
    </x:cfRule>
  </x:conditionalFormatting>
  <x:conditionalFormatting sqref="O12:O23">
    <x:cfRule type="dataBar" priority="8">
      <x:dataBar>
        <x:cfvo type="min"/>
        <x:cfvo type="max"/>
        <x:color rgb="FF34D399"/>
      </x:dataBar>
      <x:extLst>
        <x:ext xmlns:x14="http://schemas.microsoft.com/office/spreadsheetml/2009/9/main" uri="{B025F937-C7B1-47D3-B67F-A62EFF666E3E}">
          <x14:id>{52D29C6A-84A7-C5E6-B109-32C9EBC10AA5}</x14:id>
        </x:ext>
      </x:extLst>
    </x:cfRule>
  </x:conditionalFormatting>
  <x:dataValidations count="3">
    <x:dataValidation type="list" sqref="D9:D40">
      <x:formula1>"Congé payé,Maladie,Autorisation,Sans solde,Exceptionnel,Maternité/Paternité"</x:formula1>
    </x:dataValidation>
    <x:dataValidation type="list" sqref="K9:K40">
      <x:formula1>"En attente,Validé,Refusé,Annulé"</x:formula1>
    </x:dataValidation>
    <x:dataValidation type="list" sqref="C9:C40">
      <x:formula1>"RH,Finance,Commercial,Marketing,IT,Opérations,Achats,Logistique,Production"</x:formula1>
    </x:dataValidation>
  </x:dataValidations>
  <x:pageMargins left="0.7" right="0.7" top="0.75" bottom="0.75" header="0.3" footer="0.3"/>
  <x:drawing xmlns:r="http://schemas.openxmlformats.org/officeDocument/2006/relationships" r:id="R381f978025404ec4"/>
  <x:tableParts count="1">
    <x:tablePart xmlns:r="http://schemas.openxmlformats.org/officeDocument/2006/relationships" r:id="R04e9de377e114007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6" id="{E4A34C19-40F4-555E-66B7-22DA44CC68DD}">
            <x14:dataBar gradient="1">
              <x14:cfvo type="min"/>
              <x14:cfvo type="max"/>
              <x14:fillColor rgb="FF60A5FA"/>
            </x14:dataBar>
          </x14:cfRule>
          <xm:sqref>G9:G40</xm:sqref>
        </x14:conditionalFormatting>
        <x14:conditionalFormatting>
          <x14:cfRule type="dataBar" priority="7" id="{7ACFA661-1933-A0FB-ED4F-8B2C32EE2A84}">
            <x14:dataBar gradient="1">
              <x14:cfvo type="min"/>
              <x14:cfvo type="max"/>
              <x14:fillColor rgb="FF60A5FA"/>
            </x14:dataBar>
          </x14:cfRule>
          <xm:sqref>T12:T15</xm:sqref>
        </x14:conditionalFormatting>
        <x14:conditionalFormatting>
          <x14:cfRule type="dataBar" priority="8" id="{52D29C6A-84A7-C5E6-B109-32C9EBC10AA5}">
            <x14:dataBar gradient="1">
              <x14:cfvo type="min"/>
              <x14:cfvo type="max"/>
              <x14:fillColor rgb="FF34D399"/>
            </x14:dataBar>
          </x14:cfRule>
          <xm:sqref>O12:O23</xm:sqref>
        </x14:conditionalFormatting>
      </x14:conditionalFormattings>
    </x:ext>
  </x:extLst>
</x:worksheet>
</file>