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02d3935dc1408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 Budget" sheetId="1" r:id="R23eac451f0734b1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 €"/>
    <x:numFmt numFmtId="201" formatCode="0.0%"/>
  </x:numFmts>
  <x:fonts count="8">
    <x:font>
      <x:sz val="11"/>
      <x:name val="Carlito"/>
    </x:font>
    <x:font>
      <x:b/>
      <x:sz val="20"/>
      <x:color rgb="FFFFFFFF"/>
      <x:name val="Carlito"/>
    </x:font>
    <x:font>
      <x:i/>
      <x:sz val="11"/>
      <x:color rgb="FFCFE8FF"/>
      <x:name val="Carlito"/>
    </x:font>
    <x:font>
      <x:b/>
      <x:sz val="11"/>
      <x:color rgb="FFFFFFFF"/>
      <x:name val="Carlito"/>
    </x:font>
    <x:font>
      <x:sz val="11"/>
      <x:color rgb="FF0B1F33"/>
      <x:name val="Carlito"/>
    </x:font>
    <x:font>
      <x:b/>
      <x:sz val="14"/>
      <x:color rgb="FF0B1F33"/>
      <x:name val="Carlito"/>
    </x:font>
    <x:font>
      <x:sz val="11"/>
      <x:color rgb="FF1F2937"/>
      <x:name val="Carlito"/>
    </x:font>
    <x:font>
      <x:b/>
      <x:sz val="11"/>
      <x:color rgb="FF0B1F33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EEF4FA"/>
      </x:patternFill>
    </x:fill>
    <x:fill>
      <x:patternFill patternType="solid">
        <x:fgColor rgb="FF0B1F33"/>
      </x:patternFill>
    </x:fill>
    <x:fill>
      <x:patternFill patternType="solid">
        <x:fgColor rgb="FF16324F"/>
      </x:patternFill>
    </x:fill>
    <x:fill>
      <x:patternFill patternType="solid">
        <x:fgColor rgb="FFFFFFFF"/>
      </x:patternFill>
    </x:fill>
    <x:fill>
      <x:patternFill patternType="solid">
        <x:fgColor rgb="FF2F80ED"/>
      </x:patternFill>
    </x:fill>
    <x:fill>
      <x:patternFill patternType="solid">
        <x:fgColor rgb="FFF8FBFF"/>
      </x:patternFill>
    </x:fill>
    <x:fill>
      <x:patternFill patternType="solid">
        <x:fgColor rgb="FFF9A826"/>
      </x:patternFill>
    </x:fill>
    <x:fill>
      <x:patternFill patternType="solid">
        <x:fgColor rgb="FFDDE9F5"/>
      </x:patternFill>
    </x:fill>
  </x:fills>
  <x:borders count="2">
    <x:border/>
    <x:border/>
  </x:borders>
  <x:cellStyleXfs count="1">
    <x:xf numFmtId="0" fontId="0" fillId="0" borderId="0"/>
  </x:cellStyleXfs>
  <x:cellXfs count="5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/>
    <x:xf numFmtId="0" fontId="3" fillId="3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/>
    </x:xf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0" fontId="6" fillId="7" borderId="0" xfId="0" applyNumberFormat="1" applyFont="1" applyFill="1" applyBorder="1"/>
    <x:xf numFmtId="0" fontId="6" fillId="7" borderId="1" xfId="0" applyNumberFormat="1" applyFont="1" applyFill="1" applyBorder="1"/>
    <x:xf numFmtId="200" fontId="6" fillId="7" borderId="0" xfId="0" applyNumberFormat="1" applyFont="1" applyFill="1" applyBorder="1"/>
    <x:xf numFmtId="200" fontId="6" fillId="5" borderId="0" xfId="0" applyNumberFormat="1" applyFont="1" applyFill="1" applyBorder="1"/>
    <x:xf numFmtId="200" fontId="6" fillId="7" borderId="1" xfId="0" applyNumberFormat="1" applyFont="1" applyFill="1" applyBorder="1"/>
    <x:xf numFmtId="200" fontId="6" fillId="5" borderId="1" xfId="0" applyNumberFormat="1" applyFont="1" applyFill="1" applyBorder="1"/>
    <x:xf numFmtId="201" fontId="6" fillId="7" borderId="0" xfId="0" applyNumberFormat="1" applyFont="1" applyFill="1" applyBorder="1"/>
    <x:xf numFmtId="201" fontId="6" fillId="5" borderId="0" xfId="0" applyNumberFormat="1" applyFont="1" applyFill="1" applyBorder="1"/>
    <x:xf numFmtId="201" fontId="6" fillId="7" borderId="1" xfId="0" applyNumberFormat="1" applyFont="1" applyFill="1" applyBorder="1"/>
    <x:xf numFmtId="201" fontId="6" fillId="5" borderId="1" xfId="0" applyNumberFormat="1" applyFont="1" applyFill="1" applyBorder="1"/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0" fontId="7" fillId="5" borderId="0" xfId="0" applyNumberFormat="1" applyFont="1" applyFill="1" applyBorder="1"/>
    <x:xf numFmtId="0" fontId="7" fillId="5" borderId="1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e512413b69e4e75" /><Relationship Type="http://schemas.openxmlformats.org/officeDocument/2006/relationships/theme" Target="/xl/theme/theme1.xml" Id="R83b6a02ca075465e" /><Relationship Type="http://schemas.openxmlformats.org/officeDocument/2006/relationships/sharedStrings" Target="/xl/sharedStrings.xml" Id="R46abbfa38ac749ab" /><Relationship Type="http://schemas.openxmlformats.org/officeDocument/2006/relationships/worksheet" Target="/xl/worksheets/sheet1.xml" Id="R23eac451f0734b17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4" hidden="0" customWidth="1"/>
    <x:col min="3" max="3" width="14" hidden="0" customWidth="1"/>
    <x:col min="4" max="4" width="14" hidden="0" customWidth="1"/>
    <x:col min="5" max="5" width="13" hidden="0" customWidth="1"/>
    <x:col min="6" max="6" width="12" hidden="0" customWidth="1"/>
    <x:col min="7" max="7" width="15" hidden="0" customWidth="1"/>
    <x:col min="8" max="8" width="16" hidden="0" customWidth="1"/>
    <x:col min="9" max="9" width="26" hidden="0" customWidth="1"/>
    <x:col min="10" max="10" width="24" hidden="0" customWidth="1"/>
    <x:col min="11" max="11" width="25" hidden="0" customWidth="1"/>
    <x:col min="12" max="12" width="12" hidden="0" customWidth="1"/>
    <x:col min="13" max="13" width="12" hidden="0" customWidth="1"/>
    <x:col min="14" max="14" width="14" hidden="0" customWidth="1"/>
  </x:cols>
  <x:sheetData>
    <x:row r="1" ht="22" customHeight="1">
      <x:c r="A1" s="7" t="str">
        <x:v>SUIVI BUDGÉTAIRE AUTOMATISÉ — DASHBOARD PREMIUM</x:v>
      </x:c>
      <x:c r="B1" s="7"/>
      <x:c r="C1" s="7"/>
      <x:c r="D1" s="7"/>
      <x:c r="E1" s="7"/>
      <x:c r="F1" s="7"/>
      <x:c r="G1" s="7"/>
      <x:c r="H1" s="7"/>
      <x:c r="I1" s="7"/>
      <x:c r="J1" s="7"/>
      <x:c r="K1" s="7"/>
      <x:c r="L1" s="7"/>
      <x:c r="M1" s="7"/>
      <x:c r="N1" s="7"/>
    </x:row>
    <x:row r="2" ht="22" customHeight="1">
      <x:c r="A2" s="7"/>
      <x:c r="B2" s="7"/>
      <x:c r="C2" s="7"/>
      <x:c r="D2" s="7"/>
      <x:c r="E2" s="7"/>
      <x:c r="F2" s="7"/>
      <x:c r="G2" s="7"/>
      <x:c r="H2" s="7"/>
      <x:c r="I2" s="7"/>
      <x:c r="J2" s="7"/>
      <x:c r="K2" s="7"/>
      <x:c r="L2" s="7"/>
      <x:c r="M2" s="7"/>
      <x:c r="N2" s="7"/>
    </x:row>
    <x:row r="3" ht="22" customHeight="1">
      <x:c r="A3" s="14" t="str">
        <x:v>Budget prévisionnel • Réalisé • Écarts • Alertes automatiques</x:v>
      </x:c>
      <x:c r="B3" s="14"/>
      <x:c r="C3" s="14"/>
      <x:c r="D3" s="14"/>
      <x:c r="E3" s="14"/>
      <x:c r="F3" s="14"/>
      <x:c r="G3" s="14"/>
      <x:c r="H3" s="14"/>
      <x:c r="I3" s="14"/>
      <x:c r="J3" s="14"/>
      <x:c r="K3" s="14"/>
      <x:c r="L3" s="14"/>
      <x:c r="M3" s="14"/>
      <x:c r="N3" s="14"/>
    </x:row>
    <x:row r="4" ht="22" customHeight="1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</x:row>
    <x:row r="5" ht="22" customHeight="1">
      <x:c r="A5" s="18" t="str">
        <x:v>Entreprise</x:v>
      </x:c>
      <x:c r="B5" s="21" t="str">
        <x:v>Exemple PME</x:v>
      </x:c>
      <x:c r="C5" s="2"/>
      <x:c r="D5" s="26" t="str">
        <x:v>BUDGET TOTAL</x:v>
      </x:c>
      <x:c r="E5" s="26" t="str"/>
      <x:c r="F5" s="26" t="str">
        <x:v>RÉALISÉ TOTAL</x:v>
      </x:c>
      <x:c r="G5" s="26" t="str"/>
      <x:c r="H5" s="26" t="str">
        <x:v>BUDGET RESTANT</x:v>
      </x:c>
      <x:c r="I5" s="26" t="str"/>
      <x:c r="J5" s="26" t="str">
        <x:v>TAUX CONSOMMÉ</x:v>
      </x:c>
      <x:c r="K5" s="26" t="str"/>
      <x:c r="L5" s="26" t="str">
        <x:v>ÉCART GLOBAL</x:v>
      </x:c>
      <x:c r="M5" s="26" t="str"/>
      <x:c r="N5" s="26" t="str">
        <x:v>SCORE</x:v>
      </x:c>
    </x:row>
    <x:row r="6" ht="22" customHeight="1">
      <x:c r="A6" s="18" t="str">
        <x:v>Exercice</x:v>
      </x:c>
      <x:c r="B6" s="21" t="str">
        <x:v>2026</x:v>
      </x:c>
      <x:c r="C6" s="2"/>
      <x:c r="D6" s="31" t="n">
        <x:f>SUM(C13:C24)</x:f>
        <x:v>41900</x:v>
      </x:c>
      <x:c r="E6" s="31"/>
      <x:c r="F6" s="31" t="n">
        <x:f>SUM(D13:D24)</x:f>
        <x:v>41670</x:v>
      </x:c>
      <x:c r="G6" s="31"/>
      <x:c r="H6" s="31" t="n">
        <x:f>D6-F6</x:f>
        <x:v>230</x:v>
      </x:c>
      <x:c r="I6" s="31"/>
      <x:c r="J6" s="31" t="n">
        <x:f>F6/D6</x:f>
        <x:v>0.9945107398568019</x:v>
      </x:c>
      <x:c r="K6" s="31"/>
      <x:c r="L6" s="31" t="n">
        <x:f>F6-D6</x:f>
        <x:v>-230</x:v>
      </x:c>
      <x:c r="M6" s="31"/>
      <x:c r="N6" s="31" t="n">
        <x:f>COUNTIF(H13:H24,"Conforme")/COUNTA(H13:H24)</x:f>
        <x:v>0.5833333333333334</x:v>
      </x:c>
    </x:row>
    <x:row r="7" ht="22" customHeight="1">
      <x:c r="A7" s="18" t="str">
        <x:v>Responsable</x:v>
      </x:c>
      <x:c r="B7" s="21" t="str">
        <x:v>Direction financière</x:v>
      </x:c>
      <x:c r="C7" s="2"/>
      <x:c r="D7" s="2"/>
      <x:c r="E7" s="2"/>
      <x:c r="F7" s="2"/>
      <x:c r="G7" s="2"/>
      <x:c r="H7" s="2"/>
      <x:c r="I7" s="2"/>
      <x:c r="J7" s="2"/>
      <x:c r="K7" s="2"/>
      <x:c r="L7" s="2"/>
      <x:c r="M7" s="2"/>
      <x:c r="N7" s="2"/>
    </x:row>
    <x:row r="8" ht="22" customHeight="1">
      <x:c r="A8" s="18" t="str">
        <x:v>Période</x:v>
      </x:c>
      <x:c r="B8" s="21" t="str">
        <x:v>Mensuel</x:v>
      </x:c>
      <x:c r="C8" s="2"/>
      <x:c r="D8" s="2"/>
      <x:c r="E8" s="2"/>
      <x:c r="F8" s="2"/>
      <x:c r="G8" s="2"/>
      <x:c r="H8" s="2"/>
      <x:c r="I8" s="2"/>
      <x:c r="J8" s="2"/>
      <x:c r="K8" s="2"/>
      <x:c r="L8" s="2"/>
      <x:c r="M8" s="2"/>
      <x:c r="N8" s="2"/>
    </x:row>
    <x:row r="9" ht="22" customHeight="1">
      <x:c r="A9" s="18" t="str">
        <x:v>Date MAJ</x:v>
      </x:c>
      <x:c r="B9" s="21" t="n">
        <x:v>46193</x:v>
      </x:c>
      <x:c r="C9" s="2"/>
      <x:c r="D9" s="2"/>
      <x:c r="E9" s="2"/>
      <x:c r="F9" s="2"/>
      <x:c r="G9" s="2"/>
      <x:c r="H9" s="2"/>
      <x:c r="I9" s="2"/>
      <x:c r="J9" s="2"/>
      <x:c r="K9" s="2"/>
      <x:c r="L9" s="2"/>
      <x:c r="M9" s="2"/>
      <x:c r="N9" s="2"/>
    </x:row>
    <x:row r="10" ht="22" customHeight="1">
      <x:c r="A10" s="2"/>
      <x:c r="B10" s="2"/>
      <x:c r="C10" s="2"/>
      <x:c r="D10" s="2"/>
      <x:c r="E10" s="2"/>
      <x:c r="F10" s="2"/>
      <x:c r="G10" s="2"/>
      <x:c r="H10" s="2"/>
      <x:c r="I10" s="2"/>
      <x:c r="J10" s="2"/>
      <x:c r="K10" s="2"/>
      <x:c r="L10" s="2"/>
      <x:c r="M10" s="2"/>
      <x:c r="N10" s="2"/>
    </x:row>
    <x:row r="11" ht="22" customHeight="1">
      <x:c r="A11" s="2"/>
      <x:c r="B11" s="2"/>
      <x:c r="C11" s="2"/>
      <x:c r="D11" s="2"/>
      <x:c r="E11" s="2"/>
      <x:c r="F11" s="2"/>
      <x:c r="G11" s="2"/>
      <x:c r="H11" s="2"/>
      <x:c r="I11" s="2"/>
      <x:c r="J11" s="2"/>
      <x:c r="K11" s="2"/>
      <x:c r="L11" s="2"/>
      <x:c r="M11" s="2"/>
      <x:c r="N11" s="2"/>
    </x:row>
    <x:row r="12" ht="22" customHeight="1">
      <x:c r="A12" s="34" t="str">
        <x:v>Poste budgétaire</x:v>
      </x:c>
      <x:c r="B12" s="34" t="str">
        <x:v>Catégorie</x:v>
      </x:c>
      <x:c r="C12" s="34" t="str">
        <x:v>Budget prévu</x:v>
      </x:c>
      <x:c r="D12" s="34" t="str">
        <x:v>Réalisé</x:v>
      </x:c>
      <x:c r="E12" s="34" t="str">
        <x:v>Écart €</x:v>
      </x:c>
      <x:c r="F12" s="34" t="str">
        <x:v>Écart %</x:v>
      </x:c>
      <x:c r="G12" s="34" t="str">
        <x:v>Taux consommé</x:v>
      </x:c>
      <x:c r="H12" s="34" t="str">
        <x:v>Statut</x:v>
      </x:c>
      <x:c r="I12" s="34" t="str">
        <x:v>Observation</x:v>
      </x:c>
      <x:c r="J12" s="49" t="str">
        <x:v>ANALYSE AUTOMATIQUE</x:v>
      </x:c>
      <x:c r="K12" s="49" t="str"/>
      <x:c r="L12" s="2"/>
      <x:c r="M12" s="2"/>
      <x:c r="N12" s="2"/>
    </x:row>
    <x:row r="13" ht="22" customHeight="1">
      <x:c r="A13" s="38" t="str">
        <x:v>Salaires</x:v>
      </x:c>
      <x:c r="B13" s="38" t="str">
        <x:v>RH</x:v>
      </x:c>
      <x:c r="C13" s="40" t="n">
        <x:v>15000</x:v>
      </x:c>
      <x:c r="D13" s="40" t="n">
        <x:v>14500</x:v>
      </x:c>
      <x:c r="E13" s="40" t="n">
        <x:f>D13-C13</x:f>
        <x:v>-500</x:v>
      </x:c>
      <x:c r="F13" s="44" t="n">
        <x:f>IF(C13=0,0,E13/C13)</x:f>
        <x:v>-0.03333333333333333</x:v>
      </x:c>
      <x:c r="G13" s="44" t="n">
        <x:f>IF(C13=0,0,D13/C13)</x:f>
        <x:v>0.9666666666666667</x:v>
      </x:c>
      <x:c r="H13" s="38" t="str">
        <x:f>IF(D13&lt;=C13,"Conforme",IF(D13&lt;=C13*1.1,"Vigilance","Dépassement"))</x:f>
        <x:v>Conforme</x:v>
      </x:c>
      <x:c r="I13" s="38" t="str">
        <x:v>Masse salariale maîtrisée</x:v>
      </x:c>
      <x:c r="J13" s="53" t="str">
        <x:v>Poste le + consommateur</x:v>
      </x:c>
      <x:c r="K13" s="56" t="str">
        <x:f>INDEX(A13:A24,MATCH(MAX(D13:D24),D13:D24,0))</x:f>
        <x:v>Salaires</x:v>
      </x:c>
      <x:c r="L13" s="2"/>
      <x:c r="M13" s="2"/>
      <x:c r="N13" s="2"/>
    </x:row>
    <x:row r="14" ht="22" customHeight="1">
      <x:c r="A14" s="36" t="str">
        <x:v>Charges sociales</x:v>
      </x:c>
      <x:c r="B14" s="36" t="str">
        <x:v>RH</x:v>
      </x:c>
      <x:c r="C14" s="41" t="n">
        <x:v>4300</x:v>
      </x:c>
      <x:c r="D14" s="41" t="n">
        <x:v>4100</x:v>
      </x:c>
      <x:c r="E14" s="41" t="n">
        <x:f>D14-C14</x:f>
        <x:v>-200</x:v>
      </x:c>
      <x:c r="F14" s="45" t="n">
        <x:f>IF(C14=0,0,E14/C14)</x:f>
        <x:v>-0.046511627906976744</x:v>
      </x:c>
      <x:c r="G14" s="45" t="n">
        <x:f>IF(C14=0,0,D14/C14)</x:f>
        <x:v>0.9534883720930233</x:v>
      </x:c>
      <x:c r="H14" s="36" t="str">
        <x:f>IF(D14&lt;=C14,"Conforme",IF(D14&lt;=C14*1.1,"Vigilance","Dépassement"))</x:f>
        <x:v>Conforme</x:v>
      </x:c>
      <x:c r="I14" s="36" t="str">
        <x:v>Écart favorable</x:v>
      </x:c>
      <x:c r="J14" s="53" t="str">
        <x:v>Plus fort dépassement</x:v>
      </x:c>
      <x:c r="K14" s="56" t="str">
        <x:f>INDEX(A13:A24,MATCH(MAX(E13:E24),E13:E24,0))</x:f>
        <x:v>Achats matières</x:v>
      </x:c>
      <x:c r="L14" s="2"/>
      <x:c r="M14" s="2"/>
      <x:c r="N14" s="2"/>
    </x:row>
    <x:row r="15" ht="22" customHeight="1">
      <x:c r="A15" s="38" t="str">
        <x:v>Loyer</x:v>
      </x:c>
      <x:c r="B15" s="38" t="str">
        <x:v>Fixe</x:v>
      </x:c>
      <x:c r="C15" s="40" t="n">
        <x:v>2500</x:v>
      </x:c>
      <x:c r="D15" s="40" t="n">
        <x:v>2500</x:v>
      </x:c>
      <x:c r="E15" s="40" t="n">
        <x:f>D15-C15</x:f>
        <x:v>0</x:v>
      </x:c>
      <x:c r="F15" s="44" t="n">
        <x:f>IF(C15=0,0,E15/C15)</x:f>
        <x:v>0</x:v>
      </x:c>
      <x:c r="G15" s="44" t="n">
        <x:f>IF(C15=0,0,D15/C15)</x:f>
        <x:v>1</x:v>
      </x:c>
      <x:c r="H15" s="38" t="str">
        <x:f>IF(D15&lt;=C15,"Conforme",IF(D15&lt;=C15*1.1,"Vigilance","Dépassement"))</x:f>
        <x:v>Conforme</x:v>
      </x:c>
      <x:c r="I15" s="38" t="str">
        <x:v>Stable</x:v>
      </x:c>
      <x:c r="J15" s="53" t="str">
        <x:v>Nombre dépassements</x:v>
      </x:c>
      <x:c r="K15" s="56" t="n">
        <x:f>COUNTIF(H13:H24,"Dépassement")</x:f>
        <x:v>3</x:v>
      </x:c>
      <x:c r="L15" s="2"/>
      <x:c r="M15" s="2"/>
      <x:c r="N15" s="2"/>
    </x:row>
    <x:row r="16" ht="22" customHeight="1">
      <x:c r="A16" s="36" t="str">
        <x:v>Énergie</x:v>
      </x:c>
      <x:c r="B16" s="36" t="str">
        <x:v>Fixe</x:v>
      </x:c>
      <x:c r="C16" s="41" t="n">
        <x:v>1200</x:v>
      </x:c>
      <x:c r="D16" s="41" t="n">
        <x:v>1380</x:v>
      </x:c>
      <x:c r="E16" s="41" t="n">
        <x:f>D16-C16</x:f>
        <x:v>180</x:v>
      </x:c>
      <x:c r="F16" s="45" t="n">
        <x:f>IF(C16=0,0,E16/C16)</x:f>
        <x:v>0.15</x:v>
      </x:c>
      <x:c r="G16" s="45" t="n">
        <x:f>IF(C16=0,0,D16/C16)</x:f>
        <x:v>1.15</x:v>
      </x:c>
      <x:c r="H16" s="36" t="str">
        <x:f>IF(D16&lt;=C16,"Conforme",IF(D16&lt;=C16*1.1,"Vigilance","Dépassement"))</x:f>
        <x:v>Dépassement</x:v>
      </x:c>
      <x:c r="I16" s="36" t="str">
        <x:v>Hausse énergie</x:v>
      </x:c>
      <x:c r="J16" s="53" t="str">
        <x:v>Alerte direction</x:v>
      </x:c>
      <x:c r="K16" s="56" t="str">
        <x:f>IF(J6&gt;1,"Budget dépassé",IF(J6&gt;0.9,"Surveillance renforcée","Budget maîtrisé"))</x:f>
        <x:v>Surveillance renforcée</x:v>
      </x:c>
      <x:c r="L16" s="2"/>
      <x:c r="M16" s="2"/>
      <x:c r="N16" s="2"/>
    </x:row>
    <x:row r="17" ht="22" customHeight="1">
      <x:c r="A17" s="38" t="str">
        <x:v>Télécom</x:v>
      </x:c>
      <x:c r="B17" s="38" t="str">
        <x:v>Fixe</x:v>
      </x:c>
      <x:c r="C17" s="40" t="n">
        <x:v>600</x:v>
      </x:c>
      <x:c r="D17" s="40" t="n">
        <x:v>520</x:v>
      </x:c>
      <x:c r="E17" s="40" t="n">
        <x:f>D17-C17</x:f>
        <x:v>-80</x:v>
      </x:c>
      <x:c r="F17" s="44" t="n">
        <x:f>IF(C17=0,0,E17/C17)</x:f>
        <x:v>-0.13333333333333333</x:v>
      </x:c>
      <x:c r="G17" s="44" t="n">
        <x:f>IF(C17=0,0,D17/C17)</x:f>
        <x:v>0.8666666666666667</x:v>
      </x:c>
      <x:c r="H17" s="38" t="str">
        <x:f>IF(D17&lt;=C17,"Conforme",IF(D17&lt;=C17*1.1,"Vigilance","Dépassement"))</x:f>
        <x:v>Conforme</x:v>
      </x:c>
      <x:c r="I17" s="38" t="str">
        <x:v>Optimisation</x:v>
      </x:c>
      <x:c r="J17" s="53" t="str">
        <x:v>Jauge budget</x:v>
      </x:c>
      <x:c r="K17" s="56" t="str">
        <x:f>REPT("|",ROUND(J6*20,0))</x:f>
        <x:v>||||||||||||||||||||</x:v>
      </x:c>
      <x:c r="L17" s="2"/>
      <x:c r="M17" s="2"/>
      <x:c r="N17" s="2"/>
    </x:row>
    <x:row r="18" ht="22" customHeight="1">
      <x:c r="A18" s="36" t="str">
        <x:v>Achats matières</x:v>
      </x:c>
      <x:c r="B18" s="36" t="str">
        <x:v>Production</x:v>
      </x:c>
      <x:c r="C18" s="41" t="n">
        <x:v>8000</x:v>
      </x:c>
      <x:c r="D18" s="41" t="n">
        <x:v>8700</x:v>
      </x:c>
      <x:c r="E18" s="41" t="n">
        <x:f>D18-C18</x:f>
        <x:v>700</x:v>
      </x:c>
      <x:c r="F18" s="45" t="n">
        <x:f>IF(C18=0,0,E18/C18)</x:f>
        <x:v>0.0875</x:v>
      </x:c>
      <x:c r="G18" s="45" t="n">
        <x:f>IF(C18=0,0,D18/C18)</x:f>
        <x:v>1.0875</x:v>
      </x:c>
      <x:c r="H18" s="36" t="str">
        <x:f>IF(D18&lt;=C18,"Conforme",IF(D18&lt;=C18*1.1,"Vigilance","Dépassement"))</x:f>
        <x:v>Vigilance</x:v>
      </x:c>
      <x:c r="I18" s="36" t="str">
        <x:v>Fournisseur à revoir</x:v>
      </x:c>
      <x:c r="J18" s="53" t="str">
        <x:v>Postes conformes</x:v>
      </x:c>
      <x:c r="K18" s="56" t="n">
        <x:f>COUNTIF(H13:H24,"Conforme")</x:f>
        <x:v>7</x:v>
      </x:c>
      <x:c r="L18" s="2"/>
      <x:c r="M18" s="2"/>
      <x:c r="N18" s="2"/>
    </x:row>
    <x:row r="19" ht="22" customHeight="1">
      <x:c r="A19" s="38" t="str">
        <x:v>Marketing</x:v>
      </x:c>
      <x:c r="B19" s="38" t="str">
        <x:v>Commercial</x:v>
      </x:c>
      <x:c r="C19" s="40" t="n">
        <x:v>3500</x:v>
      </x:c>
      <x:c r="D19" s="40" t="n">
        <x:v>3100</x:v>
      </x:c>
      <x:c r="E19" s="40" t="n">
        <x:f>D19-C19</x:f>
        <x:v>-400</x:v>
      </x:c>
      <x:c r="F19" s="44" t="n">
        <x:f>IF(C19=0,0,E19/C19)</x:f>
        <x:v>-0.11428571428571428</x:v>
      </x:c>
      <x:c r="G19" s="44" t="n">
        <x:f>IF(C19=0,0,D19/C19)</x:f>
        <x:v>0.8857142857142857</x:v>
      </x:c>
      <x:c r="H19" s="38" t="str">
        <x:f>IF(D19&lt;=C19,"Conforme",IF(D19&lt;=C19*1.1,"Vigilance","Dépassement"))</x:f>
        <x:v>Conforme</x:v>
      </x:c>
      <x:c r="I19" s="38" t="str">
        <x:v>Campagne reportée</x:v>
      </x:c>
      <x:c r="J19" s="53" t="str">
        <x:v>Postes vigilance</x:v>
      </x:c>
      <x:c r="K19" s="56" t="n">
        <x:f>COUNTIF(H13:H24,"Vigilance")</x:f>
        <x:v>2</x:v>
      </x:c>
      <x:c r="L19" s="2"/>
      <x:c r="M19" s="2"/>
      <x:c r="N19" s="2"/>
    </x:row>
    <x:row r="20" ht="22" customHeight="1">
      <x:c r="A20" s="36" t="str">
        <x:v>Transport</x:v>
      </x:c>
      <x:c r="B20" s="36" t="str">
        <x:v>Logistique</x:v>
      </x:c>
      <x:c r="C20" s="41" t="n">
        <x:v>1500</x:v>
      </x:c>
      <x:c r="D20" s="41" t="n">
        <x:v>1300</x:v>
      </x:c>
      <x:c r="E20" s="41" t="n">
        <x:f>D20-C20</x:f>
        <x:v>-200</x:v>
      </x:c>
      <x:c r="F20" s="45" t="n">
        <x:f>IF(C20=0,0,E20/C20)</x:f>
        <x:v>-0.13333333333333333</x:v>
      </x:c>
      <x:c r="G20" s="45" t="n">
        <x:f>IF(C20=0,0,D20/C20)</x:f>
        <x:v>0.8666666666666667</x:v>
      </x:c>
      <x:c r="H20" s="36" t="str">
        <x:f>IF(D20&lt;=C20,"Conforme",IF(D20&lt;=C20*1.1,"Vigilance","Dépassement"))</x:f>
        <x:v>Conforme</x:v>
      </x:c>
      <x:c r="I20" s="36" t="str">
        <x:v>Maîtrisé</x:v>
      </x:c>
      <x:c r="J20" s="2"/>
      <x:c r="K20" s="2"/>
      <x:c r="L20" s="2"/>
      <x:c r="M20" s="2"/>
      <x:c r="N20" s="2"/>
    </x:row>
    <x:row r="21" ht="22" customHeight="1">
      <x:c r="A21" s="38" t="str">
        <x:v>Formation</x:v>
      </x:c>
      <x:c r="B21" s="38" t="str">
        <x:v>RH</x:v>
      </x:c>
      <x:c r="C21" s="40" t="n">
        <x:v>1200</x:v>
      </x:c>
      <x:c r="D21" s="40" t="n">
        <x:v>900</x:v>
      </x:c>
      <x:c r="E21" s="40" t="n">
        <x:f>D21-C21</x:f>
        <x:v>-300</x:v>
      </x:c>
      <x:c r="F21" s="44" t="n">
        <x:f>IF(C21=0,0,E21/C21)</x:f>
        <x:v>-0.25</x:v>
      </x:c>
      <x:c r="G21" s="44" t="n">
        <x:f>IF(C21=0,0,D21/C21)</x:f>
        <x:v>0.75</x:v>
      </x:c>
      <x:c r="H21" s="38" t="str">
        <x:f>IF(D21&lt;=C21,"Conforme",IF(D21&lt;=C21*1.1,"Vigilance","Dépassement"))</x:f>
        <x:v>Conforme</x:v>
      </x:c>
      <x:c r="I21" s="38" t="str">
        <x:v>Report partiel</x:v>
      </x:c>
      <x:c r="J21" s="2"/>
      <x:c r="K21" s="2"/>
      <x:c r="L21" s="2"/>
      <x:c r="M21" s="2"/>
      <x:c r="N21" s="2"/>
    </x:row>
    <x:row r="22" ht="22" customHeight="1">
      <x:c r="A22" s="36" t="str">
        <x:v>Maintenance</x:v>
      </x:c>
      <x:c r="B22" s="36" t="str">
        <x:v>Technique</x:v>
      </x:c>
      <x:c r="C22" s="41" t="n">
        <x:v>1800</x:v>
      </x:c>
      <x:c r="D22" s="41" t="n">
        <x:v>2200</x:v>
      </x:c>
      <x:c r="E22" s="41" t="n">
        <x:f>D22-C22</x:f>
        <x:v>400</x:v>
      </x:c>
      <x:c r="F22" s="45" t="n">
        <x:f>IF(C22=0,0,E22/C22)</x:f>
        <x:v>0.2222222222222222</x:v>
      </x:c>
      <x:c r="G22" s="45" t="n">
        <x:f>IF(C22=0,0,D22/C22)</x:f>
        <x:v>1.2222222222222223</x:v>
      </x:c>
      <x:c r="H22" s="36" t="str">
        <x:f>IF(D22&lt;=C22,"Conforme",IF(D22&lt;=C22*1.1,"Vigilance","Dépassement"))</x:f>
        <x:v>Dépassement</x:v>
      </x:c>
      <x:c r="I22" s="36" t="str">
        <x:v>Intervention urgente</x:v>
      </x:c>
      <x:c r="J22" s="2"/>
      <x:c r="K22" s="2"/>
      <x:c r="L22" s="2"/>
      <x:c r="M22" s="2"/>
      <x:c r="N22" s="2"/>
    </x:row>
    <x:row r="23" ht="22" customHeight="1">
      <x:c r="A23" s="38" t="str">
        <x:v>Logiciels</x:v>
      </x:c>
      <x:c r="B23" s="38" t="str">
        <x:v>IT</x:v>
      </x:c>
      <x:c r="C23" s="40" t="n">
        <x:v>1400</x:v>
      </x:c>
      <x:c r="D23" s="40" t="n">
        <x:v>1420</x:v>
      </x:c>
      <x:c r="E23" s="40" t="n">
        <x:f>D23-C23</x:f>
        <x:v>20</x:v>
      </x:c>
      <x:c r="F23" s="44" t="n">
        <x:f>IF(C23=0,0,E23/C23)</x:f>
        <x:v>0.014285714285714285</x:v>
      </x:c>
      <x:c r="G23" s="44" t="n">
        <x:f>IF(C23=0,0,D23/C23)</x:f>
        <x:v>1.0142857142857142</x:v>
      </x:c>
      <x:c r="H23" s="38" t="str">
        <x:f>IF(D23&lt;=C23,"Conforme",IF(D23&lt;=C23*1.1,"Vigilance","Dépassement"))</x:f>
        <x:v>Vigilance</x:v>
      </x:c>
      <x:c r="I23" s="38" t="str">
        <x:v>Conforme</x:v>
      </x:c>
      <x:c r="J23" s="2"/>
      <x:c r="K23" s="2"/>
      <x:c r="L23" s="2"/>
      <x:c r="M23" s="2"/>
      <x:c r="N23" s="2"/>
    </x:row>
    <x:row r="24" ht="22" customHeight="1">
      <x:c r="A24" s="36" t="str">
        <x:v>Divers</x:v>
      </x:c>
      <x:c r="B24" s="36" t="str">
        <x:v>Autres</x:v>
      </x:c>
      <x:c r="C24" s="41" t="n">
        <x:v>900</x:v>
      </x:c>
      <x:c r="D24" s="41" t="n">
        <x:v>1050</x:v>
      </x:c>
      <x:c r="E24" s="41" t="n">
        <x:f>D24-C24</x:f>
        <x:v>150</x:v>
      </x:c>
      <x:c r="F24" s="45" t="n">
        <x:f>IF(C24=0,0,E24/C24)</x:f>
        <x:v>0.16666666666666666</x:v>
      </x:c>
      <x:c r="G24" s="45" t="n">
        <x:f>IF(C24=0,0,D24/C24)</x:f>
        <x:v>1.1666666666666667</x:v>
      </x:c>
      <x:c r="H24" s="36" t="str">
        <x:f>IF(D24&lt;=C24,"Conforme",IF(D24&lt;=C24*1.1,"Vigilance","Dépassement"))</x:f>
        <x:v>Dépassement</x:v>
      </x:c>
      <x:c r="I24" s="36" t="str">
        <x:v>À justifier</x:v>
      </x:c>
      <x:c r="J24" s="2"/>
      <x:c r="K24" s="2"/>
      <x:c r="L24" s="2"/>
      <x:c r="M24" s="2"/>
      <x:c r="N24" s="2"/>
    </x:row>
    <x:row r="25" ht="22" customHeight="1">
      <x:c r="A25" s="2"/>
      <x:c r="B25" s="2"/>
      <x:c r="C25" s="2"/>
      <x:c r="D25" s="2"/>
      <x:c r="E25" s="2"/>
      <x:c r="F25" s="2"/>
      <x:c r="G25" s="2"/>
      <x:c r="H25" s="2"/>
      <x:c r="I25" s="2"/>
      <x:c r="J25" s="2"/>
      <x:c r="K25" s="2"/>
      <x:c r="L25" s="2"/>
      <x:c r="M25" s="2"/>
      <x:c r="N25" s="2"/>
    </x:row>
    <x:row r="26" ht="22" customHeight="1">
      <x:c r="A26" s="2"/>
      <x:c r="B26" s="2"/>
      <x:c r="C26" s="2"/>
      <x:c r="D26" s="2"/>
      <x:c r="E26" s="2"/>
      <x:c r="F26" s="2"/>
      <x:c r="G26" s="2"/>
      <x:c r="H26" s="2"/>
      <x:c r="I26" s="2"/>
      <x:c r="J26" s="2"/>
      <x:c r="K26" s="2"/>
      <x:c r="L26" s="2"/>
      <x:c r="M26" s="2"/>
      <x:c r="N26" s="2"/>
    </x:row>
    <x:row r="27" ht="22" customHeight="1">
      <x:c r="A27" s="18" t="str">
        <x:v>SYNTHÈSE DE LECTURE — À COPIER DANS UN RAPPORT DE GESTION</x:v>
      </x:c>
      <x:c r="B27" s="18"/>
      <x:c r="C27" s="18"/>
      <x:c r="D27" s="18"/>
      <x:c r="E27" s="18"/>
      <x:c r="F27" s="18"/>
      <x:c r="G27" s="18"/>
      <x:c r="H27" s="18"/>
      <x:c r="I27" s="18"/>
      <x:c r="J27" s="18"/>
      <x:c r="K27" s="18"/>
      <x:c r="L27" s="18"/>
      <x:c r="M27" s="18"/>
      <x:c r="N27" s="18"/>
    </x:row>
    <x:row r="28" ht="22" customHeight="1">
      <x:c r="A28" s="58" t="str">
        <x:f>CONCAT("Le budget total s’élève à ",TEXT(D6,"#,##0 €"),", pour un réalisé de ",TEXT(F6,"#,##0 €"),". Le taux de consommation atteint ",TEXT(J6,"0.0%"),". Alerte : ",K16,".")</x:f>
        <x:v>Le budget total s’élève à 41,900 €, pour un réalisé de 41,670 €. Le taux de consommation atteint 99.5%. Alerte : Surveillance renforcée.</x:v>
      </x:c>
      <x:c r="B28" s="58"/>
      <x:c r="C28" s="58"/>
      <x:c r="D28" s="58"/>
      <x:c r="E28" s="58"/>
      <x:c r="F28" s="58"/>
      <x:c r="G28" s="58"/>
      <x:c r="H28" s="58"/>
      <x:c r="I28" s="58"/>
      <x:c r="J28" s="58"/>
      <x:c r="K28" s="58"/>
      <x:c r="L28" s="58"/>
      <x:c r="M28" s="58"/>
      <x:c r="N28" s="58"/>
    </x:row>
    <x:row r="29" ht="22" customHeight="1">
      <x:c r="A29" s="58"/>
      <x:c r="B29" s="58"/>
      <x:c r="C29" s="58"/>
      <x:c r="D29" s="58"/>
      <x:c r="E29" s="58"/>
      <x:c r="F29" s="58"/>
      <x:c r="G29" s="58"/>
      <x:c r="H29" s="58"/>
      <x:c r="I29" s="58"/>
      <x:c r="J29" s="58"/>
      <x:c r="K29" s="58"/>
      <x:c r="L29" s="58"/>
      <x:c r="M29" s="58"/>
      <x:c r="N29" s="58"/>
    </x:row>
    <x:row r="30" ht="22" customHeight="1">
      <x:c r="A30" s="58"/>
      <x:c r="B30" s="58"/>
      <x:c r="C30" s="58"/>
      <x:c r="D30" s="58"/>
      <x:c r="E30" s="58"/>
      <x:c r="F30" s="58"/>
      <x:c r="G30" s="58"/>
      <x:c r="H30" s="58"/>
      <x:c r="I30" s="58"/>
      <x:c r="J30" s="58"/>
      <x:c r="K30" s="58"/>
      <x:c r="L30" s="58"/>
      <x:c r="M30" s="58"/>
      <x:c r="N30" s="58"/>
    </x:row>
    <x:row r="31" ht="22" customHeight="1">
      <x:c r="A31" s="58"/>
      <x:c r="B31" s="58"/>
      <x:c r="C31" s="58"/>
      <x:c r="D31" s="58"/>
      <x:c r="E31" s="58"/>
      <x:c r="F31" s="58"/>
      <x:c r="G31" s="58"/>
      <x:c r="H31" s="58"/>
      <x:c r="I31" s="58"/>
      <x:c r="J31" s="58"/>
      <x:c r="K31" s="58"/>
      <x:c r="L31" s="58"/>
      <x:c r="M31" s="58"/>
      <x:c r="N31" s="58"/>
    </x:row>
    <x:row r="32" ht="22" customHeight="1">
      <x:c r="A32" s="2"/>
      <x:c r="B32" s="2"/>
      <x:c r="C32" s="2"/>
      <x:c r="D32" s="2"/>
      <x:c r="E32" s="2"/>
      <x:c r="F32" s="2"/>
      <x:c r="G32" s="2"/>
      <x:c r="H32" s="2"/>
      <x:c r="I32" s="2"/>
      <x:c r="J32" s="2"/>
      <x:c r="K32" s="2"/>
      <x:c r="L32" s="2"/>
      <x:c r="M32" s="2"/>
      <x:c r="N32" s="2"/>
    </x:row>
    <x:row r="33" ht="22" customHeight="1">
      <x:c r="A33" s="2"/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  <x:c r="N33" s="2"/>
    </x:row>
    <x:row r="34" ht="22" customHeight="1">
      <x:c r="A34" s="2"/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  <x:c r="N34" s="2"/>
    </x:row>
    <x:row r="35" ht="22" customHeight="1">
      <x:c r="A35" s="2"/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  <x:c r="N35" s="2"/>
    </x:row>
  </x:sheetData>
  <x:pageMargins left="0.7" right="0.7" top="0.75" bottom="0.75" header="0.3" footer="0.3"/>
</x:worksheet>
</file>