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omments/comment1.xml" ContentType="application/vnd.openxmlformats-officedocument.spreadsheetml.comments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Planification" sheetId="1" state="visible" r:id="rId1"/>
    <sheet xmlns:r="http://schemas.openxmlformats.org/officeDocument/2006/relationships" name="Listes" sheetId="2" state="visible" r:id="rId2"/>
  </sheets>
  <definedNames>
    <definedName name="_xlnm.Print_Titles" localSheetId="0">'Planification'!$1:$10</definedName>
    <definedName name="_xlnm.Print_Area" localSheetId="0">'Planification'!$A$1:$W$29</definedName>
  </definedNames>
  <calcPr calcId="124519" calcMode="auto" fullCalcOnLoad="1" forceFullCalc="1"/>
</workbook>
</file>

<file path=xl/styles.xml><?xml version="1.0" encoding="utf-8"?>
<styleSheet xmlns="http://schemas.openxmlformats.org/spreadsheetml/2006/main">
  <numFmts count="3">
    <numFmt numFmtId="164" formatCode="dd/mm/yyyy"/>
    <numFmt numFmtId="165" formatCode="hh:mm"/>
    <numFmt numFmtId="166" formatCode="[h]:mm"/>
  </numFmts>
  <fonts count="22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1F4E78"/>
      <sz val="10"/>
    </font>
    <font>
      <b val="1"/>
      <color rgb="00FFFFFF"/>
    </font>
    <font>
      <b val="1"/>
      <color rgb="001F4E78"/>
    </font>
    <font>
      <b val="1"/>
      <color rgb="000000FF"/>
    </font>
    <font>
      <b val="1"/>
      <color rgb="000B6E69"/>
      <sz val="14"/>
    </font>
    <font>
      <b val="1"/>
      <color rgb="0038761D"/>
      <sz val="14"/>
    </font>
    <font>
      <b val="1"/>
      <color rgb="001F4E78"/>
      <sz val="14"/>
    </font>
    <font>
      <b val="1"/>
      <color rgb="008A6D00"/>
      <sz val="14"/>
    </font>
    <font>
      <b val="1"/>
      <color rgb="00A64D00"/>
      <sz val="14"/>
    </font>
    <font>
      <b val="1"/>
      <color rgb="008B0000"/>
      <sz val="14"/>
    </font>
    <font>
      <color rgb="001F4E78"/>
      <sz val="9"/>
    </font>
    <font>
      <color rgb="00000000"/>
    </font>
    <font>
      <color rgb="000000FF"/>
    </font>
    <font>
      <i val="1"/>
      <color rgb="001F4E78"/>
      <sz val="9"/>
    </font>
    <font>
      <b val="1"/>
      <color rgb="0017365D"/>
    </font>
    <font>
      <b val="1"/>
      <color rgb="000F766E"/>
      <sz val="13"/>
    </font>
    <font>
      <b val="1"/>
      <color rgb="00FFFFFF"/>
      <sz val="14"/>
    </font>
    <font>
      <b val="1"/>
      <color rgb="000F766E"/>
    </font>
    <font>
      <i val="1"/>
      <color rgb="00666666"/>
    </font>
    <font>
      <i val="1"/>
      <color rgb="00555555"/>
    </font>
  </fonts>
  <fills count="21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EAF3FB"/>
      </patternFill>
    </fill>
    <fill>
      <patternFill patternType="solid">
        <fgColor rgb="002F75B5"/>
      </patternFill>
    </fill>
    <fill>
      <patternFill patternType="solid">
        <fgColor rgb="00F3F5F7"/>
      </patternFill>
    </fill>
    <fill>
      <patternFill patternType="solid">
        <fgColor rgb="00D9EAF7"/>
      </patternFill>
    </fill>
    <fill>
      <patternFill patternType="solid">
        <fgColor rgb="00D9EDEB"/>
      </patternFill>
    </fill>
    <fill>
      <patternFill patternType="solid">
        <fgColor rgb="00FFFFFF"/>
      </patternFill>
    </fill>
    <fill>
      <patternFill patternType="solid">
        <fgColor rgb="00E2F0D9"/>
      </patternFill>
    </fill>
    <fill>
      <patternFill patternType="solid">
        <fgColor rgb="00FFF2CC"/>
      </patternFill>
    </fill>
    <fill>
      <patternFill patternType="solid">
        <fgColor rgb="00FCE4D6"/>
      </patternFill>
    </fill>
    <fill>
      <patternFill patternType="solid">
        <fgColor rgb="00FDE9E7"/>
      </patternFill>
    </fill>
    <fill>
      <patternFill patternType="solid">
        <fgColor rgb="00FAFBFC"/>
      </patternFill>
    </fill>
    <fill>
      <patternFill patternType="solid">
        <fgColor rgb="0017365D"/>
      </patternFill>
    </fill>
    <fill>
      <patternFill patternType="solid">
        <fgColor rgb="00DCE6F1"/>
      </patternFill>
    </fill>
    <fill>
      <patternFill patternType="solid">
        <fgColor rgb="00EAF3FF"/>
      </patternFill>
    </fill>
    <fill>
      <patternFill patternType="solid">
        <fgColor rgb="000F766E"/>
      </patternFill>
    </fill>
    <fill>
      <patternFill patternType="solid">
        <fgColor rgb="00EAF7F5"/>
      </patternFill>
    </fill>
    <fill>
      <patternFill patternType="solid">
        <fgColor rgb="00F9FBFD"/>
      </patternFill>
    </fill>
    <fill>
      <patternFill patternType="solid">
        <fgColor rgb="00F4F6F8"/>
      </patternFill>
    </fill>
  </fills>
  <borders count="17">
    <border>
      <left/>
      <right/>
      <top/>
      <bottom/>
      <diagonal/>
    </border>
    <border>
      <left style="thin">
        <color rgb="00D0D7DE"/>
      </left>
      <right style="thin">
        <color rgb="00D0D7DE"/>
      </right>
      <top style="thin">
        <color rgb="00D0D7DE"/>
      </top>
      <bottom style="thin">
        <color rgb="00D0D7DE"/>
      </bottom>
    </border>
    <border>
      <left/>
      <right/>
      <top style="thin">
        <color rgb="00D0D7DE"/>
      </top>
      <bottom/>
      <diagonal/>
    </border>
    <border>
      <left/>
      <right style="thin">
        <color rgb="00D0D7DE"/>
      </right>
      <top style="thin">
        <color rgb="00D0D7DE"/>
      </top>
      <bottom/>
      <diagonal/>
    </border>
    <border>
      <left/>
      <right style="thin">
        <color rgb="00D0D7DE"/>
      </right>
      <top style="thin">
        <color rgb="00D0D7DE"/>
      </top>
      <bottom style="thin">
        <color rgb="00D0D7DE"/>
      </bottom>
      <diagonal/>
    </border>
    <border>
      <left/>
      <right/>
      <top style="thin">
        <color rgb="00D0D7DE"/>
      </top>
      <bottom style="thin">
        <color rgb="00D0D7DE"/>
      </bottom>
      <diagonal/>
    </border>
    <border>
      <left style="thin">
        <color rgb="00B7C9E2"/>
      </left>
      <right style="thin">
        <color rgb="00B7C9E2"/>
      </right>
      <top style="thin">
        <color rgb="00B7C9E2"/>
      </top>
      <bottom style="thin">
        <color rgb="00B7C9E2"/>
      </bottom>
    </border>
    <border>
      <left/>
      <right/>
      <top style="thin">
        <color rgb="00B7C9E2"/>
      </top>
      <bottom/>
      <diagonal/>
    </border>
    <border>
      <left/>
      <right style="thin">
        <color rgb="00B7C9E2"/>
      </right>
      <top style="thin">
        <color rgb="00B7C9E2"/>
      </top>
      <bottom/>
      <diagonal/>
    </border>
    <border>
      <left/>
      <right style="thin">
        <color rgb="00B7C9E2"/>
      </right>
      <top style="thin">
        <color rgb="00B7C9E2"/>
      </top>
      <bottom style="thin">
        <color rgb="00B7C9E2"/>
      </bottom>
      <diagonal/>
    </border>
    <border>
      <left style="thin">
        <color rgb="00B7C9E2"/>
      </left>
      <right/>
      <top/>
      <bottom/>
      <diagonal/>
    </border>
    <border>
      <left/>
      <right style="thin">
        <color rgb="00B7C9E2"/>
      </right>
      <top/>
      <bottom/>
      <diagonal/>
    </border>
    <border>
      <left style="thin">
        <color rgb="00B7C9E2"/>
      </left>
      <right/>
      <top/>
      <bottom style="thin">
        <color rgb="00B7C9E2"/>
      </bottom>
      <diagonal/>
    </border>
    <border>
      <left/>
      <right style="thin">
        <color rgb="00B7C9E2"/>
      </right>
      <top/>
      <bottom style="thin">
        <color rgb="00B7C9E2"/>
      </bottom>
      <diagonal/>
    </border>
    <border>
      <left style="thin">
        <color rgb="00B7C9E2"/>
      </left>
      <right style="thin">
        <color rgb="00B7C9E2"/>
      </right>
      <top style="medium">
        <color rgb="0017365D"/>
      </top>
      <bottom style="medium">
        <color rgb="0017365D"/>
      </bottom>
    </border>
    <border>
      <left/>
      <right/>
      <top style="thin">
        <color rgb="00B7C9E2"/>
      </top>
      <bottom style="thin">
        <color rgb="00B7C9E2"/>
      </bottom>
      <diagonal/>
    </border>
    <border>
      <left/>
      <right/>
      <top/>
      <bottom style="thin">
        <color rgb="00B7C9E2"/>
      </bottom>
      <diagonal/>
    </border>
  </borders>
  <cellStyleXfs count="1">
    <xf numFmtId="0" fontId="0" fillId="0" borderId="0"/>
  </cellStyleXfs>
  <cellXfs count="8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left" vertical="center"/>
    </xf>
    <xf numFmtId="0" fontId="3" fillId="4" borderId="1" applyAlignment="1" pivotButton="0" quotePrefix="0" xfId="0">
      <alignment horizontal="left" vertical="center"/>
    </xf>
    <xf numFmtId="0" fontId="0" fillId="0" borderId="1" pivotButton="0" quotePrefix="0" xfId="0"/>
    <xf numFmtId="0" fontId="3" fillId="4" borderId="1" applyAlignment="1" pivotButton="0" quotePrefix="0" xfId="0">
      <alignment horizontal="center" vertical="center"/>
    </xf>
    <xf numFmtId="0" fontId="4" fillId="5" borderId="1" applyAlignment="1" pivotButton="0" quotePrefix="0" xfId="0">
      <alignment horizontal="left" vertical="center"/>
    </xf>
    <xf numFmtId="164" fontId="5" fillId="6" borderId="1" applyAlignment="1" pivotButton="0" quotePrefix="0" xfId="0">
      <alignment horizontal="center" vertical="center"/>
    </xf>
    <xf numFmtId="0" fontId="5" fillId="6" borderId="1" applyAlignment="1" pivotButton="0" quotePrefix="0" xfId="0">
      <alignment horizontal="center" vertical="center"/>
    </xf>
    <xf numFmtId="0" fontId="4" fillId="7" borderId="1" applyAlignment="1" pivotButton="0" quotePrefix="0" xfId="0">
      <alignment horizontal="center" vertical="center"/>
    </xf>
    <xf numFmtId="0" fontId="4" fillId="9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/>
    </xf>
    <xf numFmtId="0" fontId="12" fillId="5" borderId="1" applyAlignment="1" pivotButton="0" quotePrefix="0" xfId="0">
      <alignment horizontal="left" vertical="center" wrapText="1"/>
    </xf>
    <xf numFmtId="165" fontId="5" fillId="6" borderId="1" applyAlignment="1" pivotButton="0" quotePrefix="0" xfId="0">
      <alignment horizontal="center" vertical="center"/>
    </xf>
    <xf numFmtId="1" fontId="5" fillId="6" borderId="1" applyAlignment="1" pivotButton="0" quotePrefix="0" xfId="0">
      <alignment horizontal="center" vertical="center"/>
    </xf>
    <xf numFmtId="0" fontId="6" fillId="8" borderId="1" applyAlignment="1" pivotButton="0" quotePrefix="0" xfId="0">
      <alignment horizontal="center" vertical="center"/>
    </xf>
    <xf numFmtId="0" fontId="7" fillId="8" borderId="1" applyAlignment="1" pivotButton="0" quotePrefix="0" xfId="0">
      <alignment horizontal="center" vertical="center"/>
    </xf>
    <xf numFmtId="0" fontId="8" fillId="8" borderId="1" applyAlignment="1" pivotButton="0" quotePrefix="0" xfId="0">
      <alignment horizontal="center" vertical="center"/>
    </xf>
    <xf numFmtId="9" fontId="5" fillId="6" borderId="1" applyAlignment="1" pivotButton="0" quotePrefix="0" xfId="0">
      <alignment horizontal="center" vertical="center"/>
    </xf>
    <xf numFmtId="0" fontId="4" fillId="10" borderId="1" applyAlignment="1" pivotButton="0" quotePrefix="0" xfId="0">
      <alignment horizontal="center" vertical="center"/>
    </xf>
    <xf numFmtId="0" fontId="4" fillId="11" borderId="1" applyAlignment="1" pivotButton="0" quotePrefix="0" xfId="0">
      <alignment horizontal="center" vertical="center"/>
    </xf>
    <xf numFmtId="0" fontId="4" fillId="12" borderId="1" applyAlignment="1" pivotButton="0" quotePrefix="0" xfId="0">
      <alignment horizontal="center" vertical="center"/>
    </xf>
    <xf numFmtId="166" fontId="9" fillId="8" borderId="1" applyAlignment="1" pivotButton="0" quotePrefix="0" xfId="0">
      <alignment horizontal="center" vertical="center"/>
    </xf>
    <xf numFmtId="0" fontId="10" fillId="8" borderId="1" applyAlignment="1" pivotButton="0" quotePrefix="0" xfId="0">
      <alignment horizontal="center" vertical="center"/>
    </xf>
    <xf numFmtId="0" fontId="11" fillId="8" borderId="1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 wrapText="1"/>
    </xf>
    <xf numFmtId="0" fontId="13" fillId="8" borderId="1" applyAlignment="1" pivotButton="0" quotePrefix="0" xfId="0">
      <alignment horizontal="center" vertical="center"/>
    </xf>
    <xf numFmtId="0" fontId="14" fillId="8" borderId="1" applyAlignment="1" pivotButton="0" quotePrefix="0" xfId="0">
      <alignment horizontal="left" vertical="center" wrapText="1"/>
    </xf>
    <xf numFmtId="165" fontId="14" fillId="8" borderId="1" applyAlignment="1" pivotButton="0" quotePrefix="0" xfId="0">
      <alignment horizontal="center" vertical="center"/>
    </xf>
    <xf numFmtId="166" fontId="13" fillId="8" borderId="1" applyAlignment="1" pivotButton="0" quotePrefix="0" xfId="0">
      <alignment horizontal="center" vertical="center"/>
    </xf>
    <xf numFmtId="1" fontId="14" fillId="8" borderId="1" applyAlignment="1" pivotButton="0" quotePrefix="0" xfId="0">
      <alignment horizontal="center" vertical="center"/>
    </xf>
    <xf numFmtId="9" fontId="14" fillId="8" borderId="1" applyAlignment="1" pivotButton="0" quotePrefix="0" xfId="0">
      <alignment horizontal="center" vertical="center"/>
    </xf>
    <xf numFmtId="0" fontId="13" fillId="13" borderId="1" applyAlignment="1" pivotButton="0" quotePrefix="0" xfId="0">
      <alignment horizontal="center" vertical="center"/>
    </xf>
    <xf numFmtId="0" fontId="14" fillId="13" borderId="1" applyAlignment="1" pivotButton="0" quotePrefix="0" xfId="0">
      <alignment horizontal="left" vertical="center" wrapText="1"/>
    </xf>
    <xf numFmtId="165" fontId="14" fillId="13" borderId="1" applyAlignment="1" pivotButton="0" quotePrefix="0" xfId="0">
      <alignment horizontal="center" vertical="center"/>
    </xf>
    <xf numFmtId="166" fontId="13" fillId="13" borderId="1" applyAlignment="1" pivotButton="0" quotePrefix="0" xfId="0">
      <alignment horizontal="center" vertical="center"/>
    </xf>
    <xf numFmtId="1" fontId="14" fillId="13" borderId="1" applyAlignment="1" pivotButton="0" quotePrefix="0" xfId="0">
      <alignment horizontal="center" vertical="center"/>
    </xf>
    <xf numFmtId="9" fontId="14" fillId="13" borderId="1" applyAlignment="1" pivotButton="0" quotePrefix="0" xfId="0">
      <alignment horizontal="center" vertical="center"/>
    </xf>
    <xf numFmtId="0" fontId="15" fillId="5" borderId="1" applyAlignment="1" pivotButton="0" quotePrefix="0" xfId="0">
      <alignment horizontal="left" vertical="center"/>
    </xf>
    <xf numFmtId="0" fontId="0" fillId="0" borderId="5" pivotButton="0" quotePrefix="0" xfId="0"/>
    <xf numFmtId="0" fontId="0" fillId="0" borderId="4" pivotButton="0" quotePrefix="0" xfId="0"/>
    <xf numFmtId="0" fontId="18" fillId="14" borderId="6" applyAlignment="1" pivotButton="0" quotePrefix="0" xfId="0">
      <alignment horizontal="center" vertical="center"/>
    </xf>
    <xf numFmtId="0" fontId="0" fillId="0" borderId="15" pivotButton="0" quotePrefix="0" xfId="0"/>
    <xf numFmtId="0" fontId="0" fillId="0" borderId="9" pivotButton="0" quotePrefix="0" xfId="0"/>
    <xf numFmtId="0" fontId="0" fillId="0" borderId="6" applyAlignment="1" pivotButton="0" quotePrefix="0" xfId="0">
      <alignment horizontal="center" vertical="center"/>
    </xf>
    <xf numFmtId="0" fontId="3" fillId="2" borderId="6" applyAlignment="1" pivotButton="0" quotePrefix="0" xfId="0">
      <alignment horizontal="center" vertical="center"/>
    </xf>
    <xf numFmtId="0" fontId="3" fillId="14" borderId="6" applyAlignment="1" pivotButton="0" quotePrefix="0" xfId="0">
      <alignment horizontal="center" vertical="center"/>
    </xf>
    <xf numFmtId="0" fontId="3" fillId="2" borderId="6" applyAlignment="1" pivotButton="0" quotePrefix="0" xfId="0">
      <alignment horizontal="center"/>
    </xf>
    <xf numFmtId="0" fontId="0" fillId="0" borderId="6" pivotButton="0" quotePrefix="0" xfId="0"/>
    <xf numFmtId="0" fontId="16" fillId="15" borderId="6" applyAlignment="1" pivotButton="0" quotePrefix="0" xfId="0">
      <alignment horizontal="center" vertical="center"/>
    </xf>
    <xf numFmtId="164" fontId="5" fillId="16" borderId="6" applyAlignment="1" pivotButton="0" quotePrefix="0" xfId="0">
      <alignment horizontal="center" vertical="center"/>
    </xf>
    <xf numFmtId="0" fontId="5" fillId="16" borderId="6" applyAlignment="1" pivotButton="0" quotePrefix="0" xfId="0">
      <alignment horizontal="center" vertical="center"/>
    </xf>
    <xf numFmtId="1" fontId="17" fillId="7" borderId="6" applyAlignment="1" pivotButton="0" quotePrefix="0" xfId="0">
      <alignment horizontal="center" vertical="center"/>
    </xf>
    <xf numFmtId="4" fontId="17" fillId="7" borderId="6" applyAlignment="1" pivotButton="0" quotePrefix="0" xfId="0">
      <alignment horizontal="center" vertical="center"/>
    </xf>
    <xf numFmtId="9" fontId="0" fillId="0" borderId="6" applyAlignment="1" pivotButton="0" quotePrefix="0" xfId="0">
      <alignment horizontal="center" vertical="center"/>
    </xf>
    <xf numFmtId="165" fontId="5" fillId="16" borderId="6" applyAlignment="1" pivotButton="0" quotePrefix="0" xfId="0">
      <alignment horizontal="center" vertical="center"/>
    </xf>
    <xf numFmtId="1" fontId="5" fillId="16" borderId="6" applyAlignment="1" pivotButton="0" quotePrefix="0" xfId="0">
      <alignment horizontal="center" vertical="center"/>
    </xf>
    <xf numFmtId="9" fontId="5" fillId="16" borderId="6" applyAlignment="1" pivotButton="0" quotePrefix="0" xfId="0">
      <alignment horizontal="center" vertical="center"/>
    </xf>
    <xf numFmtId="0" fontId="3" fillId="17" borderId="6" applyAlignment="1" pivotButton="0" quotePrefix="0" xfId="0">
      <alignment horizontal="center"/>
    </xf>
    <xf numFmtId="4" fontId="5" fillId="16" borderId="6" applyAlignment="1" pivotButton="0" quotePrefix="0" xfId="0">
      <alignment horizontal="center" vertical="center"/>
    </xf>
    <xf numFmtId="1" fontId="17" fillId="18" borderId="6" applyAlignment="1" pivotButton="0" quotePrefix="0" xfId="0">
      <alignment horizontal="center" vertical="center"/>
    </xf>
    <xf numFmtId="9" fontId="17" fillId="18" borderId="6" applyAlignment="1" pivotButton="0" quotePrefix="0" xfId="0">
      <alignment horizontal="center" vertical="center"/>
    </xf>
    <xf numFmtId="0" fontId="3" fillId="14" borderId="14" applyAlignment="1" pivotButton="0" quotePrefix="0" xfId="0">
      <alignment horizontal="center"/>
    </xf>
    <xf numFmtId="0" fontId="13" fillId="8" borderId="6" applyAlignment="1" pivotButton="0" quotePrefix="0" xfId="0">
      <alignment horizontal="center" vertical="center"/>
    </xf>
    <xf numFmtId="0" fontId="14" fillId="8" borderId="6" applyAlignment="1" pivotButton="0" quotePrefix="0" xfId="0">
      <alignment horizontal="left" vertical="center" wrapText="1"/>
    </xf>
    <xf numFmtId="165" fontId="14" fillId="8" borderId="6" applyAlignment="1" pivotButton="0" quotePrefix="0" xfId="0">
      <alignment horizontal="center" vertical="center"/>
    </xf>
    <xf numFmtId="166" fontId="13" fillId="8" borderId="6" applyAlignment="1" pivotButton="0" quotePrefix="0" xfId="0">
      <alignment horizontal="center" vertical="center"/>
    </xf>
    <xf numFmtId="1" fontId="14" fillId="8" borderId="6" applyAlignment="1" pivotButton="0" quotePrefix="0" xfId="0">
      <alignment horizontal="center" vertical="center"/>
    </xf>
    <xf numFmtId="9" fontId="14" fillId="8" borderId="6" applyAlignment="1" pivotButton="0" quotePrefix="0" xfId="0">
      <alignment horizontal="center" vertical="center"/>
    </xf>
    <xf numFmtId="0" fontId="13" fillId="19" borderId="6" applyAlignment="1" pivotButton="0" quotePrefix="0" xfId="0">
      <alignment horizontal="center" vertical="center"/>
    </xf>
    <xf numFmtId="0" fontId="14" fillId="19" borderId="6" applyAlignment="1" pivotButton="0" quotePrefix="0" xfId="0">
      <alignment horizontal="left" vertical="center" wrapText="1"/>
    </xf>
    <xf numFmtId="165" fontId="14" fillId="19" borderId="6" applyAlignment="1" pivotButton="0" quotePrefix="0" xfId="0">
      <alignment horizontal="center" vertical="center"/>
    </xf>
    <xf numFmtId="166" fontId="13" fillId="19" borderId="6" applyAlignment="1" pivotButton="0" quotePrefix="0" xfId="0">
      <alignment horizontal="center" vertical="center"/>
    </xf>
    <xf numFmtId="1" fontId="14" fillId="19" borderId="6" applyAlignment="1" pivotButton="0" quotePrefix="0" xfId="0">
      <alignment horizontal="center" vertical="center"/>
    </xf>
    <xf numFmtId="0" fontId="14" fillId="13" borderId="6" applyAlignment="1" pivotButton="0" quotePrefix="0" xfId="0">
      <alignment horizontal="left" vertical="center" wrapText="1"/>
    </xf>
    <xf numFmtId="9" fontId="14" fillId="13" borderId="6" applyAlignment="1" pivotButton="0" quotePrefix="0" xfId="0">
      <alignment horizontal="center" vertical="center"/>
    </xf>
    <xf numFmtId="0" fontId="13" fillId="13" borderId="6" applyAlignment="1" pivotButton="0" quotePrefix="0" xfId="0">
      <alignment horizontal="center" vertical="center"/>
    </xf>
    <xf numFmtId="0" fontId="3" fillId="17" borderId="6" applyAlignment="1" pivotButton="0" quotePrefix="0" xfId="0">
      <alignment horizontal="center" vertical="center"/>
    </xf>
    <xf numFmtId="0" fontId="19" fillId="7" borderId="6" applyAlignment="1" pivotButton="0" quotePrefix="0" xfId="0">
      <alignment horizontal="center" vertical="center"/>
    </xf>
    <xf numFmtId="0" fontId="4" fillId="0" borderId="6" applyAlignment="1" pivotButton="0" quotePrefix="0" xfId="0">
      <alignment horizontal="center" vertical="center"/>
    </xf>
    <xf numFmtId="0" fontId="21" fillId="20" borderId="0" applyAlignment="1" pivotButton="0" quotePrefix="0" xfId="0">
      <alignment vertical="center" wrapText="1"/>
    </xf>
    <xf numFmtId="0" fontId="20" fillId="20" borderId="6" applyAlignment="1" pivotButton="0" quotePrefix="0" xfId="0">
      <alignment vertical="center" wrapText="1"/>
    </xf>
    <xf numFmtId="0" fontId="0" fillId="0" borderId="7" pivotButton="0" quotePrefix="0" xfId="0"/>
    <xf numFmtId="0" fontId="0" fillId="0" borderId="8" pivotButton="0" quotePrefix="0" xfId="0"/>
    <xf numFmtId="0" fontId="0" fillId="0" borderId="12" pivotButton="0" quotePrefix="0" xfId="0"/>
    <xf numFmtId="0" fontId="0" fillId="0" borderId="16" pivotButton="0" quotePrefix="0" xfId="0"/>
    <xf numFmtId="0" fontId="0" fillId="0" borderId="13" pivotButton="0" quotePrefix="0" xfId="0"/>
  </cellXfs>
  <cellStyles count="1">
    <cellStyle name="Normal" xfId="0"/>
  </cellStyles>
  <dxfs count="10">
    <dxf>
      <font>
        <b val="1"/>
        <color rgb="00C00000"/>
      </font>
      <fill>
        <patternFill>
          <bgColor rgb="00FDE9E7"/>
        </patternFill>
      </fill>
    </dxf>
    <dxf>
      <font>
        <b val="1"/>
        <color rgb="009E6500"/>
      </font>
      <fill>
        <patternFill>
          <bgColor rgb="00FFF2CC"/>
        </patternFill>
      </fill>
    </dxf>
    <dxf>
      <font>
        <b val="1"/>
        <color rgb="00006100"/>
      </font>
      <fill>
        <patternFill>
          <bgColor rgb="00E2F0D9"/>
        </patternFill>
      </fill>
    </dxf>
    <dxf>
      <font>
        <b val="1"/>
        <color rgb="001F4E78"/>
      </font>
      <fill>
        <patternFill>
          <bgColor rgb="00EAF3FB"/>
        </patternFill>
      </fill>
    </dxf>
    <dxf>
      <fill>
        <patternFill>
          <bgColor rgb="00FDE9E7"/>
        </patternFill>
      </fill>
    </dxf>
    <dxf>
      <fill>
        <patternFill>
          <bgColor rgb="00FFF2CC"/>
        </patternFill>
      </fill>
    </dxf>
    <dxf>
      <fill>
        <patternFill patternType="solid">
          <fgColor rgb="00F4CCCC"/>
        </patternFill>
      </fill>
    </dxf>
    <dxf>
      <fill>
        <patternFill patternType="solid">
          <fgColor rgb="00FCE5CD"/>
        </patternFill>
      </fill>
    </dxf>
    <dxf>
      <fill>
        <patternFill patternType="solid">
          <fgColor rgb="00D9EAD3"/>
        </patternFill>
      </fill>
    </dxf>
    <dxf>
      <fill>
        <patternFill patternType="solid">
          <fgColor rgb="00FFF2CC"/>
        </patternFill>
      </fill>
    </dxf>
  </dxf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harts/chart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Km par chauffeur</a:t>
            </a:r>
          </a:p>
        </rich>
      </tx>
    </title>
    <plotArea>
      <barChart>
        <barDir val="bar"/>
        <grouping val="clustered"/>
        <ser>
          <idx val="0"/>
          <order val="0"/>
          <tx>
            <strRef>
              <f>'Planification'!R4</f>
            </strRef>
          </tx>
          <spPr>
            <a:ln xmlns:a="http://schemas.openxmlformats.org/drawingml/2006/main">
              <a:prstDash val="solid"/>
            </a:ln>
          </spPr>
          <cat>
            <numRef>
              <f>'Planification'!$P$5:$P$10</f>
            </numRef>
          </cat>
          <val>
            <numRef>
              <f>'Planification'!$R$5:$R$10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Km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Chauffeur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OpenAI</author>
  </authors>
  <commentList>
    <comment ref="A2" authorId="0" shapeId="0">
      <text>
        <t>Source d’inspiration : https://lecoursgratuit.com/tableau-ops-logistique-doptimisation-pour-la-planification-des-tournees/
Le modèle Excel ci-dessous automatise surtout la planification visuelle et le suivi, pas l’optimisation algorithmique pure.</t>
      </text>
    </comment>
    <comment ref="F6" authorId="0" shapeId="0">
      <text>
        <t>Seuil distance au-delà duquel la ligne passe en alerte.</t>
      </text>
    </comment>
    <comment ref="F7" authorId="0" shapeId="0">
      <text>
        <t>Temps tampon ajouté après l’heure d’arrivée pour vérifier le respect de la fin de journée.</t>
      </text>
    </comment>
    <comment ref="B8" authorId="0" shapeId="0">
      <text>
        <t>Coût moyen du kilomètre utilisé pour calculer le coût estimatif journalier.</t>
      </text>
    </comment>
    <comment ref="D8" authorId="0" shapeId="0">
      <text>
        <t>Objectif minimal de livraisons par tournée. Une valeur inférieure active une alerte.</t>
      </text>
    </comment>
    <comment ref="M10" authorId="0" shapeId="0">
      <text>
        <t>Alerte sur retard, surcharge, dépassement kilométrique, chevauchement de véhicule ou volume insuffisant.</t>
      </text>
    </comment>
    <comment ref="M11" authorId="0" shapeId="0">
      <text>
        <t>Alerte automatique : retard, dépassement km max, charge &gt; 100% ou arrivée+buffer hors plage.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20</col>
      <colOff>0</colOff>
      <row>3</row>
      <rowOff>0</rowOff>
    </from>
    <ext cx="288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blTournees" displayName="tblTournees" ref="A10:N24" headerRowCount="1">
  <autoFilter ref="A10:N24"/>
  <tableColumns count="14">
    <tableColumn id="1" name="Ordre"/>
    <tableColumn id="2" name="Chauffeur"/>
    <tableColumn id="3" name="Véhicule"/>
    <tableColumn id="4" name="Secteur"/>
    <tableColumn id="5" name="Départ"/>
    <tableColumn id="6" name="Arrivée"/>
    <tableColumn id="7" name="Durée"/>
    <tableColumn id="8" name="Distance (km)"/>
    <tableColumn id="9" name="Livraisons"/>
    <tableColumn id="10" name="Priorité"/>
    <tableColumn id="11" name="Statut"/>
    <tableColumn id="12" name="Charge %"/>
    <tableColumn id="13" name="Alerte"/>
    <tableColumn id="14" name="Observations"/>
  </tableColumns>
  <tableStyleInfo name="TableStyleMedium2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table" Target="/xl/tables/table1.xml" Id="rId2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29"/>
  <sheetViews>
    <sheetView showGridLines="0"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8" customWidth="1" min="1" max="1"/>
    <col width="14" customWidth="1" min="2" max="2"/>
    <col width="13" customWidth="1" min="3" max="3"/>
    <col width="15" customWidth="1" min="4" max="4"/>
    <col width="10" customWidth="1" min="5" max="5"/>
    <col width="12" customWidth="1" min="6" max="6"/>
    <col width="10" customWidth="1" min="7" max="7"/>
    <col width="12" customWidth="1" min="8" max="8"/>
    <col width="12" customWidth="1" min="9" max="9"/>
    <col width="11" customWidth="1" min="10" max="10"/>
    <col width="12" customWidth="1" min="11" max="11"/>
    <col width="10" customWidth="1" min="12" max="12"/>
    <col width="14" customWidth="1" min="13" max="13"/>
    <col width="28" customWidth="1" min="14" max="14"/>
    <col width="12" customWidth="1" min="15" max="15"/>
    <col width="16" customWidth="1" min="16" max="16"/>
    <col width="16" customWidth="1" min="17" max="17"/>
    <col hidden="1" width="14" customWidth="1" min="18" max="18"/>
    <col hidden="1" width="14" customWidth="1" min="19" max="19"/>
    <col hidden="1" width="12" customWidth="1" min="20" max="20"/>
    <col width="16" customWidth="1" min="21" max="21"/>
    <col width="14" customWidth="1" min="22" max="22"/>
    <col width="14" customWidth="1" min="23" max="23"/>
  </cols>
  <sheetData>
    <row r="1" ht="24" customHeight="1">
      <c r="A1" s="1" t="inlineStr">
        <is>
          <t>PLANIFICATION DES TOURNÉES — MODÈLE ONE PAGE</t>
        </is>
      </c>
      <c r="P1" s="41" t="inlineStr">
        <is>
          <t>TABLEAU DE PILOTAGE JOURNALIER</t>
        </is>
      </c>
      <c r="Q1" s="42" t="n"/>
      <c r="R1" s="42" t="n"/>
      <c r="S1" s="42" t="n"/>
      <c r="T1" s="42" t="n"/>
      <c r="U1" s="42" t="n"/>
      <c r="V1" s="42" t="n"/>
      <c r="W1" s="43" t="n"/>
    </row>
    <row r="2" ht="22" customHeight="1">
      <c r="A2" s="2" t="inlineStr">
        <is>
          <t>Modèle inspiré de l’exemple de tableau OPS logistique (itinéraire, départ/arrivée, durée, distance, livraisons, priorités, observations).</t>
        </is>
      </c>
      <c r="P2" s="44" t="n"/>
      <c r="Q2" s="44" t="n"/>
      <c r="R2" s="44" t="n"/>
      <c r="S2" s="44" t="n"/>
      <c r="T2" s="44" t="n"/>
      <c r="U2" s="44" t="n"/>
      <c r="V2" s="44" t="n"/>
      <c r="W2" s="44" t="n"/>
    </row>
    <row r="3">
      <c r="P3" s="45" t="inlineStr">
        <is>
          <t>Synthèse par chauffeur</t>
        </is>
      </c>
      <c r="Q3" s="42" t="n"/>
      <c r="R3" s="42" t="n"/>
      <c r="S3" s="42" t="n"/>
      <c r="T3" s="43" t="n"/>
      <c r="U3" s="44" t="n"/>
      <c r="V3" s="44" t="n"/>
      <c r="W3" s="44" t="n"/>
    </row>
    <row r="4" ht="20" customHeight="1">
      <c r="A4" s="46" t="inlineStr">
        <is>
          <t>PARAMÈTRES DE PLANIFICATION</t>
        </is>
      </c>
      <c r="B4" s="46" t="n"/>
      <c r="C4" s="46" t="n"/>
      <c r="D4" s="46" t="n"/>
      <c r="E4" s="46" t="n"/>
      <c r="F4" s="46" t="n"/>
      <c r="H4" s="47" t="inlineStr">
        <is>
          <t>Tournées</t>
        </is>
      </c>
      <c r="I4" s="48" t="n"/>
      <c r="J4" s="47" t="inlineStr">
        <is>
          <t>Km totaux</t>
        </is>
      </c>
      <c r="K4" s="48" t="n"/>
      <c r="L4" s="47" t="inlineStr">
        <is>
          <t>Livraisons</t>
        </is>
      </c>
      <c r="M4" s="48" t="n"/>
      <c r="N4" s="47" t="inlineStr">
        <is>
          <t>Coût estimé</t>
        </is>
      </c>
      <c r="O4" s="48" t="n"/>
      <c r="P4" s="49" t="inlineStr">
        <is>
          <t>Chauffeur</t>
        </is>
      </c>
      <c r="Q4" s="49" t="inlineStr">
        <is>
          <t>Tournées</t>
        </is>
      </c>
      <c r="R4" s="49" t="inlineStr">
        <is>
          <t>Km</t>
        </is>
      </c>
      <c r="S4" s="49" t="inlineStr">
        <is>
          <t>Livr.</t>
        </is>
      </c>
      <c r="T4" s="49" t="inlineStr">
        <is>
          <t>Charge moy.</t>
        </is>
      </c>
      <c r="U4" s="44" t="n"/>
      <c r="V4" s="44" t="n"/>
      <c r="W4" s="44" t="n"/>
    </row>
    <row r="5" ht="22" customHeight="1">
      <c r="A5" s="49" t="inlineStr">
        <is>
          <t>Date</t>
        </is>
      </c>
      <c r="B5" s="50" t="inlineStr">
        <is>
          <t>24/03/2026</t>
        </is>
      </c>
      <c r="C5" s="49" t="inlineStr">
        <is>
          <t>Dépôt</t>
        </is>
      </c>
      <c r="D5" s="51" t="inlineStr">
        <is>
          <t>Hub Nord</t>
        </is>
      </c>
      <c r="E5" s="49" t="inlineStr">
        <is>
          <t>Responsable</t>
        </is>
      </c>
      <c r="F5" s="51" t="inlineStr">
        <is>
          <t>Exploitation</t>
        </is>
      </c>
      <c r="H5" s="52">
        <f>COUNTIF($B$11:$B$24,"&lt;&gt;")</f>
        <v/>
      </c>
      <c r="I5" s="48" t="n"/>
      <c r="J5" s="52">
        <f>SUM($H$11:$H$24)</f>
        <v/>
      </c>
      <c r="K5" s="48" t="n"/>
      <c r="L5" s="52">
        <f>SUM($I$11:$I$24)</f>
        <v/>
      </c>
      <c r="M5" s="48" t="n"/>
      <c r="N5" s="53">
        <f>SUM($R$11:$R$24)</f>
        <v/>
      </c>
      <c r="O5" s="48" t="n"/>
      <c r="P5" s="44">
        <f>IFERROR(INDEX(Listes!$D$1:$D$8,ROW()-4),"")</f>
        <v/>
      </c>
      <c r="Q5" s="44">
        <f>IF(P5="","",COUNTIF($B$11:$B$24,P5))</f>
        <v/>
      </c>
      <c r="R5" s="44">
        <f>IF(P5="","",SUMIF($B$11:$B$24,P5,$H$11:$H$24))</f>
        <v/>
      </c>
      <c r="S5" s="44">
        <f>IF(P5="","",SUMIF($B$11:$B$24,P5,$I$11:$I$24))</f>
        <v/>
      </c>
      <c r="T5" s="54">
        <f>IF(P5="","",IFERROR(AVERAGEIF($B$11:$B$24,P5,$L$11:$L$24),0))</f>
        <v/>
      </c>
      <c r="U5" s="44" t="n"/>
      <c r="V5" s="44" t="n"/>
      <c r="W5" s="44" t="n"/>
    </row>
    <row r="6" ht="22" customHeight="1">
      <c r="A6" s="49" t="inlineStr">
        <is>
          <t>Début</t>
        </is>
      </c>
      <c r="B6" s="55" t="n">
        <v>0.3333333333333333</v>
      </c>
      <c r="C6" s="49" t="inlineStr">
        <is>
          <t>Fin journée</t>
        </is>
      </c>
      <c r="D6" s="55" t="n">
        <v>0.75</v>
      </c>
      <c r="E6" s="49" t="inlineStr">
        <is>
          <t>Km max / tournée</t>
        </is>
      </c>
      <c r="F6" s="56" t="n">
        <v>60</v>
      </c>
      <c r="H6" s="48" t="n"/>
      <c r="I6" s="48" t="n"/>
      <c r="J6" s="48" t="n"/>
      <c r="K6" s="48" t="n"/>
      <c r="L6" s="48" t="n"/>
      <c r="M6" s="48" t="n"/>
      <c r="N6" s="48" t="n"/>
      <c r="O6" s="48" t="n"/>
      <c r="P6" s="44">
        <f>IFERROR(INDEX(Listes!$D$1:$D$8,ROW()-4),"")</f>
        <v/>
      </c>
      <c r="Q6" s="44">
        <f>IF(P6="","",COUNTIF($B$11:$B$24,P6))</f>
        <v/>
      </c>
      <c r="R6" s="44">
        <f>IF(P6="","",SUMIF($B$11:$B$24,P6,$H$11:$H$24))</f>
        <v/>
      </c>
      <c r="S6" s="44">
        <f>IF(P6="","",SUMIF($B$11:$B$24,P6,$I$11:$I$24))</f>
        <v/>
      </c>
      <c r="T6" s="54">
        <f>IF(P6="","",IFERROR(AVERAGEIF($B$11:$B$24,P6,$L$11:$L$24),0))</f>
        <v/>
      </c>
      <c r="U6" s="44" t="n"/>
      <c r="V6" s="44" t="n"/>
      <c r="W6" s="44" t="n"/>
    </row>
    <row r="7" ht="22" customHeight="1">
      <c r="A7" s="49" t="inlineStr">
        <is>
          <t>Véhicules dispo</t>
        </is>
      </c>
      <c r="B7" s="56" t="n">
        <v>4</v>
      </c>
      <c r="C7" s="49" t="inlineStr">
        <is>
          <t>Charge max</t>
        </is>
      </c>
      <c r="D7" s="57" t="n">
        <v>0.85</v>
      </c>
      <c r="E7" s="49" t="inlineStr">
        <is>
          <t>Buffer (min)</t>
        </is>
      </c>
      <c r="F7" s="56" t="n">
        <v>15</v>
      </c>
      <c r="H7" s="58" t="inlineStr">
        <is>
          <t>Priorité haute</t>
        </is>
      </c>
      <c r="I7" s="48" t="n"/>
      <c r="J7" s="58" t="inlineStr">
        <is>
          <t>Retards</t>
        </is>
      </c>
      <c r="K7" s="48" t="n"/>
      <c r="L7" s="58" t="inlineStr">
        <is>
          <t>Charge moy.</t>
        </is>
      </c>
      <c r="M7" s="48" t="n"/>
      <c r="N7" s="58" t="inlineStr">
        <is>
          <t>Utilisation flotte</t>
        </is>
      </c>
      <c r="O7" s="48" t="n"/>
      <c r="P7" s="44">
        <f>IFERROR(INDEX(Listes!$D$1:$D$8,ROW()-4),"")</f>
        <v/>
      </c>
      <c r="Q7" s="44">
        <f>IF(P7="","",COUNTIF($B$11:$B$24,P7))</f>
        <v/>
      </c>
      <c r="R7" s="44">
        <f>IF(P7="","",SUMIF($B$11:$B$24,P7,$H$11:$H$24))</f>
        <v/>
      </c>
      <c r="S7" s="44">
        <f>IF(P7="","",SUMIF($B$11:$B$24,P7,$I$11:$I$24))</f>
        <v/>
      </c>
      <c r="T7" s="54">
        <f>IF(P7="","",IFERROR(AVERAGEIF($B$11:$B$24,P7,$L$11:$L$24),0))</f>
        <v/>
      </c>
      <c r="U7" s="44" t="n"/>
      <c r="V7" s="44" t="n"/>
      <c r="W7" s="44" t="n"/>
    </row>
    <row r="8" ht="22" customHeight="1">
      <c r="A8" s="49" t="inlineStr">
        <is>
          <t>Coût / km</t>
        </is>
      </c>
      <c r="B8" s="59" t="n">
        <v>6.5</v>
      </c>
      <c r="C8" s="49" t="inlineStr">
        <is>
          <t>Objectif livr./tournée</t>
        </is>
      </c>
      <c r="D8" s="51" t="n">
        <v>4</v>
      </c>
      <c r="E8" s="49" t="inlineStr">
        <is>
          <t>Service / arrêt (min)</t>
        </is>
      </c>
      <c r="F8" s="51" t="n">
        <v>12</v>
      </c>
      <c r="H8" s="60">
        <f>COUNTIF($J$11:$J$24,"Haute")</f>
        <v/>
      </c>
      <c r="I8" s="48" t="n"/>
      <c r="J8" s="60">
        <f>COUNTIF($K$11:$K$24,"Retard")</f>
        <v/>
      </c>
      <c r="K8" s="48" t="n"/>
      <c r="L8" s="61">
        <f>IFERROR(AVERAGE($L$11:$L$24),0)</f>
        <v/>
      </c>
      <c r="M8" s="48" t="n"/>
      <c r="N8" s="61">
        <f>IFERROR(COUNTIF($C$11:$C$24,"&lt;&gt;")/$B$7,0)</f>
        <v/>
      </c>
      <c r="O8" s="48" t="n"/>
      <c r="P8" s="44">
        <f>IFERROR(INDEX(Listes!$D$1:$D$8,ROW()-4),"")</f>
        <v/>
      </c>
      <c r="Q8" s="44">
        <f>IF(P8="","",COUNTIF($B$11:$B$24,P8))</f>
        <v/>
      </c>
      <c r="R8" s="44">
        <f>IF(P8="","",SUMIF($B$11:$B$24,P8,$H$11:$H$24))</f>
        <v/>
      </c>
      <c r="S8" s="44">
        <f>IF(P8="","",SUMIF($B$11:$B$24,P8,$I$11:$I$24))</f>
        <v/>
      </c>
      <c r="T8" s="54">
        <f>IF(P8="","",IFERROR(AVERAGEIF($B$11:$B$24,P8,$L$11:$L$24),0))</f>
        <v/>
      </c>
      <c r="U8" s="44" t="n"/>
      <c r="V8" s="44" t="n"/>
      <c r="W8" s="44" t="n"/>
    </row>
    <row r="9">
      <c r="P9" s="44">
        <f>IFERROR(INDEX(Listes!$D$1:$D$8,ROW()-4),"")</f>
        <v/>
      </c>
      <c r="Q9" s="44">
        <f>IF(P9="","",COUNTIF($B$11:$B$24,P9))</f>
        <v/>
      </c>
      <c r="R9" s="44">
        <f>IF(P9="","",SUMIF($B$11:$B$24,P9,$H$11:$H$24))</f>
        <v/>
      </c>
      <c r="S9" s="44">
        <f>IF(P9="","",SUMIF($B$11:$B$24,P9,$I$11:$I$24))</f>
        <v/>
      </c>
      <c r="T9" s="54">
        <f>IF(P9="","",IFERROR(AVERAGEIF($B$11:$B$24,P9,$L$11:$L$24),0))</f>
        <v/>
      </c>
      <c r="U9" s="44" t="n"/>
      <c r="V9" s="44" t="n"/>
      <c r="W9" s="44" t="n"/>
    </row>
    <row r="10" ht="24" customHeight="1">
      <c r="A10" s="62" t="inlineStr">
        <is>
          <t>Ordre</t>
        </is>
      </c>
      <c r="B10" s="62" t="inlineStr">
        <is>
          <t>Chauffeur</t>
        </is>
      </c>
      <c r="C10" s="62" t="inlineStr">
        <is>
          <t>Véhicule</t>
        </is>
      </c>
      <c r="D10" s="62" t="inlineStr">
        <is>
          <t>Secteur</t>
        </is>
      </c>
      <c r="E10" s="62" t="inlineStr">
        <is>
          <t>Départ</t>
        </is>
      </c>
      <c r="F10" s="62" t="inlineStr">
        <is>
          <t>Arrivée</t>
        </is>
      </c>
      <c r="G10" s="62" t="inlineStr">
        <is>
          <t>Durée</t>
        </is>
      </c>
      <c r="H10" s="62" t="inlineStr">
        <is>
          <t>Distance (km)</t>
        </is>
      </c>
      <c r="I10" s="62" t="inlineStr">
        <is>
          <t>Livraisons</t>
        </is>
      </c>
      <c r="J10" s="62" t="inlineStr">
        <is>
          <t>Priorité</t>
        </is>
      </c>
      <c r="K10" s="62" t="inlineStr">
        <is>
          <t>Statut</t>
        </is>
      </c>
      <c r="L10" s="62" t="inlineStr">
        <is>
          <t>Charge %</t>
        </is>
      </c>
      <c r="M10" s="62" t="inlineStr">
        <is>
          <t>Alerte</t>
        </is>
      </c>
      <c r="N10" s="62" t="inlineStr">
        <is>
          <t>Observations</t>
        </is>
      </c>
      <c r="P10" s="44">
        <f>IFERROR(INDEX(Listes!$D$1:$D$8,ROW()-4),"")</f>
        <v/>
      </c>
      <c r="Q10" s="44">
        <f>IF(P10="","",COUNTIF($B$11:$B$24,P10))</f>
        <v/>
      </c>
      <c r="R10" s="44">
        <f>IF(P10="","",SUMIF($B$11:$B$24,P10,$H$11:$H$24))</f>
        <v/>
      </c>
      <c r="S10" s="44">
        <f>IF(P10="","",SUMIF($B$11:$B$24,P10,$I$11:$I$24))</f>
        <v/>
      </c>
      <c r="T10" s="54">
        <f>IF(P10="","",IFERROR(AVERAGEIF($B$11:$B$24,P10,$L$11:$L$24),0))</f>
        <v/>
      </c>
      <c r="U10" s="44" t="n"/>
      <c r="V10" s="44" t="n"/>
      <c r="W10" s="44" t="n"/>
    </row>
    <row r="11" ht="21" customHeight="1">
      <c r="A11" s="63">
        <f>IF(B11&lt;&gt;"",ROW()-10,"")</f>
        <v/>
      </c>
      <c r="B11" s="64" t="inlineStr">
        <is>
          <t>Nadia</t>
        </is>
      </c>
      <c r="C11" s="64" t="inlineStr">
        <is>
          <t>VAN-01</t>
        </is>
      </c>
      <c r="D11" s="64" t="inlineStr">
        <is>
          <t>Centre</t>
        </is>
      </c>
      <c r="E11" s="65" t="n">
        <v>0.3333333333333333</v>
      </c>
      <c r="F11" s="65" t="n">
        <v>0.3958333333333333</v>
      </c>
      <c r="G11" s="66">
        <f>IF(OR(B11="",E11="",F11=""),"",MOD(F11-E11,1))</f>
        <v/>
      </c>
      <c r="H11" s="67" t="n">
        <v>50</v>
      </c>
      <c r="I11" s="67" t="n">
        <v>5</v>
      </c>
      <c r="J11" s="64" t="inlineStr">
        <is>
          <t>Haute</t>
        </is>
      </c>
      <c r="K11" s="64" t="inlineStr">
        <is>
          <t>Planifiée</t>
        </is>
      </c>
      <c r="L11" s="68" t="n">
        <v>0.78</v>
      </c>
      <c r="M11" s="63">
        <f>IF(B11="","",IF(OR(F11+($F$7/1440)&gt;$D$6,H11&gt;$F$6,L11&gt;$D$7,K11="Retard",S11&lt;&gt;"",I11&lt;$D$8),"⚠ Vérifier",IF(OR(J11="Haute",K11="En cours"),"Suivi","OK")))</f>
        <v/>
      </c>
      <c r="N11" s="64" t="inlineStr">
        <is>
          <t>Rue principale fermée pour travaux</t>
        </is>
      </c>
      <c r="P11" s="44" t="n"/>
      <c r="Q11" s="44" t="n"/>
      <c r="R11" s="44">
        <f>IF(H11="","",H11*$B$8)</f>
        <v/>
      </c>
      <c r="S11" s="44">
        <f>IF(OR(C11="",E11="",F11=""),"",IF(COUNTIFS($C$11:$C$24,C11,$E$11:$E$24,"&lt;"&amp;F11,$F$11:$F$24,"&gt;"&amp;E11)&gt;1,"Chevauchement",""))</f>
        <v/>
      </c>
      <c r="T11" s="44">
        <f>IFERROR(I11/(G11*24),"")</f>
        <v/>
      </c>
      <c r="U11" s="44" t="n"/>
      <c r="V11" s="44" t="n"/>
      <c r="W11" s="44" t="n"/>
    </row>
    <row r="12" ht="21" customHeight="1">
      <c r="A12" s="69">
        <f>IF(B12&lt;&gt;"",ROW()-10,"")</f>
        <v/>
      </c>
      <c r="B12" s="70" t="inlineStr">
        <is>
          <t>Yassine</t>
        </is>
      </c>
      <c r="C12" s="70" t="inlineStr">
        <is>
          <t>VAN-02</t>
        </is>
      </c>
      <c r="D12" s="70" t="inlineStr">
        <is>
          <t>Est</t>
        </is>
      </c>
      <c r="E12" s="71" t="n">
        <v>0.40625</v>
      </c>
      <c r="F12" s="71" t="n">
        <v>0.46875</v>
      </c>
      <c r="G12" s="72">
        <f>IF(OR(B12="",E12="",F12=""),"",MOD(F12-E12,1))</f>
        <v/>
      </c>
      <c r="H12" s="73" t="n">
        <v>45</v>
      </c>
      <c r="I12" s="73" t="n">
        <v>3</v>
      </c>
      <c r="J12" s="74" t="inlineStr">
        <is>
          <t>Moyenne</t>
        </is>
      </c>
      <c r="K12" s="74" t="inlineStr">
        <is>
          <t>En cours</t>
        </is>
      </c>
      <c r="L12" s="75" t="n">
        <v>0.64</v>
      </c>
      <c r="M12" s="76">
        <f>IF(B12="","",IF(OR(F12+($F$7/1440)&gt;$D$6,H12&gt;$F$6,L12&gt;$D$7,K12="Retard",S12&lt;&gt;"",I12&lt;$D$8),"⚠ Vérifier",IF(OR(J12="Haute",K12="En cours"),"Suivi","OK")))</f>
        <v/>
      </c>
      <c r="N12" s="70" t="inlineStr">
        <is>
          <t>Client 2 nécessite une assistance spéciale</t>
        </is>
      </c>
      <c r="P12" s="77" t="inlineStr">
        <is>
          <t>Synthèse par véhicule</t>
        </is>
      </c>
      <c r="Q12" s="42" t="n"/>
      <c r="R12" s="42" t="n"/>
      <c r="S12" s="42" t="n"/>
      <c r="T12" s="43" t="n"/>
      <c r="U12" s="44" t="n"/>
      <c r="V12" s="44" t="n"/>
      <c r="W12" s="44" t="n"/>
    </row>
    <row r="13" ht="21" customHeight="1">
      <c r="A13" s="63">
        <f>IF(B13&lt;&gt;"",ROW()-10,"")</f>
        <v/>
      </c>
      <c r="B13" s="64" t="inlineStr">
        <is>
          <t>Sara</t>
        </is>
      </c>
      <c r="C13" s="64" t="inlineStr">
        <is>
          <t>VAN-03</t>
        </is>
      </c>
      <c r="D13" s="64" t="inlineStr">
        <is>
          <t>Sud</t>
        </is>
      </c>
      <c r="E13" s="65" t="n">
        <v>0.4791666666666667</v>
      </c>
      <c r="F13" s="65" t="n">
        <v>0.5416666666666666</v>
      </c>
      <c r="G13" s="66">
        <f>IF(OR(B13="",E13="",F13=""),"",MOD(F13-E13,1))</f>
        <v/>
      </c>
      <c r="H13" s="67" t="n">
        <v>55</v>
      </c>
      <c r="I13" s="67" t="n">
        <v>4</v>
      </c>
      <c r="J13" s="64" t="inlineStr">
        <is>
          <t>Basse</t>
        </is>
      </c>
      <c r="K13" s="64" t="inlineStr">
        <is>
          <t>Terminée</t>
        </is>
      </c>
      <c r="L13" s="68" t="n">
        <v>0.71</v>
      </c>
      <c r="M13" s="63">
        <f>IF(B13="","",IF(OR(F13+($F$7/1440)&gt;$D$6,H13&gt;$F$6,L13&gt;$D$7,K13="Retard",S13&lt;&gt;"",I13&lt;$D$8),"⚠ Vérifier",IF(OR(J13="Haute",K13="En cours"),"Suivi","OK")))</f>
        <v/>
      </c>
      <c r="N13" s="64" t="inlineStr">
        <is>
          <t>Pas de contraintes particulières</t>
        </is>
      </c>
      <c r="P13" s="78" t="inlineStr">
        <is>
          <t>Véhicule</t>
        </is>
      </c>
      <c r="Q13" s="78" t="inlineStr">
        <is>
          <t>Tournées</t>
        </is>
      </c>
      <c r="R13" s="78" t="inlineStr">
        <is>
          <t>Km</t>
        </is>
      </c>
      <c r="S13" s="78" t="inlineStr">
        <is>
          <t>Retards</t>
        </is>
      </c>
      <c r="T13" s="78" t="inlineStr">
        <is>
          <t>Chev.</t>
        </is>
      </c>
      <c r="U13" s="44" t="n"/>
      <c r="V13" s="44" t="n"/>
      <c r="W13" s="44" t="n"/>
    </row>
    <row r="14" ht="21" customHeight="1">
      <c r="A14" s="69">
        <f>IF(B14&lt;&gt;"",ROW()-10,"")</f>
        <v/>
      </c>
      <c r="B14" s="70" t="inlineStr">
        <is>
          <t>Karim</t>
        </is>
      </c>
      <c r="C14" s="70" t="inlineStr">
        <is>
          <t>VAN-04</t>
        </is>
      </c>
      <c r="D14" s="70" t="inlineStr">
        <is>
          <t>Ouest</t>
        </is>
      </c>
      <c r="E14" s="71" t="n">
        <v>0.5520833333333334</v>
      </c>
      <c r="F14" s="71" t="n">
        <v>0.6145833333333334</v>
      </c>
      <c r="G14" s="72">
        <f>IF(OR(B14="",E14="",F14=""),"",MOD(F14-E14,1))</f>
        <v/>
      </c>
      <c r="H14" s="73" t="n">
        <v>60</v>
      </c>
      <c r="I14" s="73" t="n">
        <v>6</v>
      </c>
      <c r="J14" s="74" t="inlineStr">
        <is>
          <t>Haute</t>
        </is>
      </c>
      <c r="K14" s="74" t="inlineStr">
        <is>
          <t>Retard</t>
        </is>
      </c>
      <c r="L14" s="75" t="n">
        <v>1.05</v>
      </c>
      <c r="M14" s="76">
        <f>IF(B14="","",IF(OR(F14+($F$7/1440)&gt;$D$6,H14&gt;$F$6,L14&gt;$D$7,K14="Retard",S14&lt;&gt;"",I14&lt;$D$8),"⚠ Vérifier",IF(OR(J14="Haute",K14="En cours"),"Suivi","OK")))</f>
        <v/>
      </c>
      <c r="N14" s="70" t="inlineStr">
        <is>
          <t>Livraison urgente pour le client 3</t>
        </is>
      </c>
      <c r="P14" s="44">
        <f>IFERROR(INDEX(Listes!$E$1:$E$6,ROW()-13),"")</f>
        <v/>
      </c>
      <c r="Q14" s="44">
        <f>IF(P14="","",COUNTIF($C$11:$C$24,P14))</f>
        <v/>
      </c>
      <c r="R14" s="44">
        <f>IF(P14="","",SUMIF($C$11:$C$24,P14,$H$11:$H$24))</f>
        <v/>
      </c>
      <c r="S14" s="44">
        <f>IF(P14="","",COUNTIFS($C$11:$C$24,P14,$K$11:$K$24,"Retard"))</f>
        <v/>
      </c>
      <c r="T14" s="44">
        <f>IF(P14="","",COUNTIFS($C$11:$C$24,P14,$S$11:$S$24,"Chevauchement"))</f>
        <v/>
      </c>
      <c r="U14" s="44" t="n"/>
      <c r="V14" s="44" t="n"/>
      <c r="W14" s="44" t="n"/>
    </row>
    <row r="15" ht="21" customHeight="1">
      <c r="A15" s="63">
        <f>IF(B15&lt;&gt;"",ROW()-10,"")</f>
        <v/>
      </c>
      <c r="B15" s="64" t="inlineStr">
        <is>
          <t>Nadia</t>
        </is>
      </c>
      <c r="C15" s="64" t="inlineStr">
        <is>
          <t>VAN-01</t>
        </is>
      </c>
      <c r="D15" s="64" t="inlineStr">
        <is>
          <t>Nord</t>
        </is>
      </c>
      <c r="E15" s="65" t="n">
        <v>0.625</v>
      </c>
      <c r="F15" s="65" t="n">
        <v>0.6805555555555556</v>
      </c>
      <c r="G15" s="66">
        <f>IF(OR(B15="",E15="",F15=""),"",MOD(F15-E15,1))</f>
        <v/>
      </c>
      <c r="H15" s="67" t="n">
        <v>38</v>
      </c>
      <c r="I15" s="67" t="n">
        <v>2</v>
      </c>
      <c r="J15" s="64" t="inlineStr">
        <is>
          <t>Moyenne</t>
        </is>
      </c>
      <c r="K15" s="64" t="inlineStr">
        <is>
          <t>Planifiée</t>
        </is>
      </c>
      <c r="L15" s="68" t="n">
        <v>0.52</v>
      </c>
      <c r="M15" s="63">
        <f>IF(B15="","",IF(OR(F15+($F$7/1440)&gt;$D$6,H15&gt;$F$6,L15&gt;$D$7,K15="Retard",S15&lt;&gt;"",I15&lt;$D$8),"⚠ Vérifier",IF(OR(J15="Haute",K15="En cours"),"Suivi","OK")))</f>
        <v/>
      </c>
      <c r="N15" s="64" t="inlineStr">
        <is>
          <t>Fenêtre client serrée</t>
        </is>
      </c>
      <c r="P15" s="44">
        <f>IFERROR(INDEX(Listes!$E$1:$E$6,ROW()-13),"")</f>
        <v/>
      </c>
      <c r="Q15" s="44">
        <f>IF(P15="","",COUNTIF($C$11:$C$24,P15))</f>
        <v/>
      </c>
      <c r="R15" s="44">
        <f>IF(P15="","",SUMIF($C$11:$C$24,P15,$H$11:$H$24))</f>
        <v/>
      </c>
      <c r="S15" s="44">
        <f>IF(P15="","",COUNTIFS($C$11:$C$24,P15,$K$11:$K$24,"Retard"))</f>
        <v/>
      </c>
      <c r="T15" s="44">
        <f>IF(P15="","",COUNTIFS($C$11:$C$24,P15,$S$11:$S$24,"Chevauchement"))</f>
        <v/>
      </c>
      <c r="U15" s="44" t="n"/>
      <c r="V15" s="44" t="n"/>
      <c r="W15" s="44" t="n"/>
    </row>
    <row r="16" ht="21" customHeight="1">
      <c r="A16" s="69">
        <f>IF(B16&lt;&gt;"",ROW()-10,"")</f>
        <v/>
      </c>
      <c r="B16" s="70" t="inlineStr">
        <is>
          <t>Yassine</t>
        </is>
      </c>
      <c r="C16" s="70" t="inlineStr">
        <is>
          <t>VAN-02</t>
        </is>
      </c>
      <c r="D16" s="70" t="inlineStr">
        <is>
          <t>Périphérie</t>
        </is>
      </c>
      <c r="E16" s="71" t="n">
        <v>0.6875</v>
      </c>
      <c r="F16" s="71" t="n">
        <v>0.7430555555555556</v>
      </c>
      <c r="G16" s="72">
        <f>IF(OR(B16="",E16="",F16=""),"",MOD(F16-E16,1))</f>
        <v/>
      </c>
      <c r="H16" s="73" t="n">
        <v>42</v>
      </c>
      <c r="I16" s="73" t="n">
        <v>4</v>
      </c>
      <c r="J16" s="74" t="inlineStr">
        <is>
          <t>Basse</t>
        </is>
      </c>
      <c r="K16" s="74" t="inlineStr">
        <is>
          <t>Planifiée</t>
        </is>
      </c>
      <c r="L16" s="75" t="n">
        <v>0.68</v>
      </c>
      <c r="M16" s="76">
        <f>IF(B16="","",IF(OR(F16+($F$7/1440)&gt;$D$6,H16&gt;$F$6,L16&gt;$D$7,K16="Retard",S16&lt;&gt;"",I16&lt;$D$8),"⚠ Vérifier",IF(OR(J16="Haute",K16="En cours"),"Suivi","OK")))</f>
        <v/>
      </c>
      <c r="N16" s="70" t="inlineStr">
        <is>
          <t>Retour dépôt prévu</t>
        </is>
      </c>
      <c r="P16" s="44">
        <f>IFERROR(INDEX(Listes!$E$1:$E$6,ROW()-13),"")</f>
        <v/>
      </c>
      <c r="Q16" s="44">
        <f>IF(P16="","",COUNTIF($C$11:$C$24,P16))</f>
        <v/>
      </c>
      <c r="R16" s="44">
        <f>IF(P16="","",SUMIF($C$11:$C$24,P16,$H$11:$H$24))</f>
        <v/>
      </c>
      <c r="S16" s="44">
        <f>IF(P16="","",COUNTIFS($C$11:$C$24,P16,$K$11:$K$24,"Retard"))</f>
        <v/>
      </c>
      <c r="T16" s="44">
        <f>IF(P16="","",COUNTIFS($C$11:$C$24,P16,$S$11:$S$24,"Chevauchement"))</f>
        <v/>
      </c>
      <c r="U16" s="44" t="n"/>
      <c r="V16" s="44" t="n"/>
      <c r="W16" s="44" t="n"/>
    </row>
    <row r="17" ht="21" customHeight="1">
      <c r="A17" s="63">
        <f>IF(B17&lt;&gt;"",ROW()-10,"")</f>
        <v/>
      </c>
      <c r="B17" s="64" t="n"/>
      <c r="C17" s="64" t="n"/>
      <c r="D17" s="64" t="n"/>
      <c r="E17" s="65" t="n"/>
      <c r="F17" s="65" t="n"/>
      <c r="G17" s="66">
        <f>IF(OR(B17="",E17="",F17=""),"",MOD(F17-E17,1))</f>
        <v/>
      </c>
      <c r="H17" s="67" t="n"/>
      <c r="I17" s="67" t="n"/>
      <c r="J17" s="64" t="n"/>
      <c r="K17" s="64" t="n"/>
      <c r="L17" s="68" t="n"/>
      <c r="M17" s="63">
        <f>IF(B17="","",IF(OR(F17+($F$7/1440)&gt;$D$6,H17&gt;$F$6,L17&gt;$D$7,K17="Retard",S17&lt;&gt;"",I17&lt;$D$8),"⚠ Vérifier",IF(OR(J17="Haute",K17="En cours"),"Suivi","OK")))</f>
        <v/>
      </c>
      <c r="N17" s="64" t="n"/>
      <c r="P17" s="44">
        <f>IFERROR(INDEX(Listes!$E$1:$E$6,ROW()-13),"")</f>
        <v/>
      </c>
      <c r="Q17" s="44">
        <f>IF(P17="","",COUNTIF($C$11:$C$24,P17))</f>
        <v/>
      </c>
      <c r="R17" s="44">
        <f>IF(P17="","",SUMIF($C$11:$C$24,P17,$H$11:$H$24))</f>
        <v/>
      </c>
      <c r="S17" s="44">
        <f>IF(P17="","",COUNTIFS($C$11:$C$24,P17,$K$11:$K$24,"Retard"))</f>
        <v/>
      </c>
      <c r="T17" s="44">
        <f>IF(P17="","",COUNTIFS($C$11:$C$24,P17,$S$11:$S$24,"Chevauchement"))</f>
        <v/>
      </c>
      <c r="U17" s="44" t="n"/>
      <c r="V17" s="44" t="n"/>
      <c r="W17" s="44" t="n"/>
    </row>
    <row r="18" ht="21" customHeight="1">
      <c r="A18" s="69">
        <f>IF(B18&lt;&gt;"",ROW()-10,"")</f>
        <v/>
      </c>
      <c r="B18" s="70" t="n"/>
      <c r="C18" s="70" t="n"/>
      <c r="D18" s="70" t="n"/>
      <c r="E18" s="71" t="n"/>
      <c r="F18" s="71" t="n"/>
      <c r="G18" s="72">
        <f>IF(OR(B18="",E18="",F18=""),"",MOD(F18-E18,1))</f>
        <v/>
      </c>
      <c r="H18" s="73" t="n"/>
      <c r="I18" s="73" t="n"/>
      <c r="J18" s="74" t="n"/>
      <c r="K18" s="74" t="n"/>
      <c r="L18" s="75" t="n"/>
      <c r="M18" s="76">
        <f>IF(B18="","",IF(OR(F18+($F$7/1440)&gt;$D$6,H18&gt;$F$6,L18&gt;$D$7,K18="Retard",S18&lt;&gt;"",I18&lt;$D$8),"⚠ Vérifier",IF(OR(J18="Haute",K18="En cours"),"Suivi","OK")))</f>
        <v/>
      </c>
      <c r="N18" s="70" t="n"/>
      <c r="P18" s="44">
        <f>IFERROR(INDEX(Listes!$E$1:$E$6,ROW()-13),"")</f>
        <v/>
      </c>
      <c r="Q18" s="44">
        <f>IF(P18="","",COUNTIF($C$11:$C$24,P18))</f>
        <v/>
      </c>
      <c r="R18" s="44">
        <f>IF(P18="","",SUMIF($C$11:$C$24,P18,$H$11:$H$24))</f>
        <v/>
      </c>
      <c r="S18" s="44">
        <f>IF(P18="","",COUNTIFS($C$11:$C$24,P18,$K$11:$K$24,"Retard"))</f>
        <v/>
      </c>
      <c r="T18" s="44">
        <f>IF(P18="","",COUNTIFS($C$11:$C$24,P18,$S$11:$S$24,"Chevauchement"))</f>
        <v/>
      </c>
      <c r="U18" s="44" t="n"/>
      <c r="V18" s="44" t="n"/>
      <c r="W18" s="44" t="n"/>
    </row>
    <row r="19" ht="21" customHeight="1">
      <c r="A19" s="63">
        <f>IF(B19&lt;&gt;"",ROW()-10,"")</f>
        <v/>
      </c>
      <c r="B19" s="64" t="n"/>
      <c r="C19" s="64" t="n"/>
      <c r="D19" s="64" t="n"/>
      <c r="E19" s="65" t="n"/>
      <c r="F19" s="65" t="n"/>
      <c r="G19" s="66">
        <f>IF(OR(B19="",E19="",F19=""),"",MOD(F19-E19,1))</f>
        <v/>
      </c>
      <c r="H19" s="67" t="n"/>
      <c r="I19" s="67" t="n"/>
      <c r="J19" s="64" t="n"/>
      <c r="K19" s="64" t="n"/>
      <c r="L19" s="68" t="n"/>
      <c r="M19" s="63">
        <f>IF(B19="","",IF(OR(F19+($F$7/1440)&gt;$D$6,H19&gt;$F$6,L19&gt;$D$7,K19="Retard",S19&lt;&gt;"",I19&lt;$D$8),"⚠ Vérifier",IF(OR(J19="Haute",K19="En cours"),"Suivi","OK")))</f>
        <v/>
      </c>
      <c r="N19" s="64" t="n"/>
      <c r="P19" s="44">
        <f>IFERROR(INDEX(Listes!$E$1:$E$6,ROW()-13),"")</f>
        <v/>
      </c>
      <c r="Q19" s="44">
        <f>IF(P19="","",COUNTIF($C$11:$C$24,P19))</f>
        <v/>
      </c>
      <c r="R19" s="44">
        <f>IF(P19="","",SUMIF($C$11:$C$24,P19,$H$11:$H$24))</f>
        <v/>
      </c>
      <c r="S19" s="44">
        <f>IF(P19="","",COUNTIFS($C$11:$C$24,P19,$K$11:$K$24,"Retard"))</f>
        <v/>
      </c>
      <c r="T19" s="44">
        <f>IF(P19="","",COUNTIFS($C$11:$C$24,P19,$S$11:$S$24,"Chevauchement"))</f>
        <v/>
      </c>
      <c r="U19" s="44" t="n"/>
      <c r="V19" s="44" t="n"/>
      <c r="W19" s="44" t="n"/>
    </row>
    <row r="20" ht="21" customHeight="1">
      <c r="A20" s="69">
        <f>IF(B20&lt;&gt;"",ROW()-10,"")</f>
        <v/>
      </c>
      <c r="B20" s="70" t="n"/>
      <c r="C20" s="70" t="n"/>
      <c r="D20" s="70" t="n"/>
      <c r="E20" s="71" t="n"/>
      <c r="F20" s="71" t="n"/>
      <c r="G20" s="72">
        <f>IF(OR(B20="",E20="",F20=""),"",MOD(F20-E20,1))</f>
        <v/>
      </c>
      <c r="H20" s="73" t="n"/>
      <c r="I20" s="73" t="n"/>
      <c r="J20" s="74" t="n"/>
      <c r="K20" s="74" t="n"/>
      <c r="L20" s="75" t="n"/>
      <c r="M20" s="76">
        <f>IF(B20="","",IF(OR(F20+($F$7/1440)&gt;$D$6,H20&gt;$F$6,L20&gt;$D$7,K20="Retard",S20&lt;&gt;"",I20&lt;$D$8),"⚠ Vérifier",IF(OR(J20="Haute",K20="En cours"),"Suivi","OK")))</f>
        <v/>
      </c>
      <c r="N20" s="70" t="n"/>
      <c r="P20" s="44" t="n"/>
      <c r="Q20" s="44" t="n"/>
      <c r="R20" s="44">
        <f>IF(H20="","",H20*$B$8)</f>
        <v/>
      </c>
      <c r="S20" s="44">
        <f>IF(OR(C20="",E20="",F20=""),"",IF(COUNTIFS($C$11:$C$24,C20,$E$11:$E$24,"&lt;"&amp;F20,$F$11:$F$24,"&gt;"&amp;E20)&gt;1,"Chevauchement",""))</f>
        <v/>
      </c>
      <c r="T20" s="44">
        <f>IFERROR(I20/(G20*24),"")</f>
        <v/>
      </c>
      <c r="U20" s="44" t="n"/>
      <c r="V20" s="44" t="n"/>
      <c r="W20" s="44" t="n"/>
    </row>
    <row r="21" ht="21" customHeight="1">
      <c r="A21" s="63">
        <f>IF(B21&lt;&gt;"",ROW()-10,"")</f>
        <v/>
      </c>
      <c r="B21" s="64" t="n"/>
      <c r="C21" s="64" t="n"/>
      <c r="D21" s="64" t="n"/>
      <c r="E21" s="65" t="n"/>
      <c r="F21" s="65" t="n"/>
      <c r="G21" s="66">
        <f>IF(OR(B21="",E21="",F21=""),"",MOD(F21-E21,1))</f>
        <v/>
      </c>
      <c r="H21" s="67" t="n"/>
      <c r="I21" s="67" t="n"/>
      <c r="J21" s="64" t="n"/>
      <c r="K21" s="64" t="n"/>
      <c r="L21" s="68" t="n"/>
      <c r="M21" s="63">
        <f>IF(B21="","",IF(OR(F21+($F$7/1440)&gt;$D$6,H21&gt;$F$6,L21&gt;$D$7,K21="Retard",S21&lt;&gt;"",I21&lt;$D$8),"⚠ Vérifier",IF(OR(J21="Haute",K21="En cours"),"Suivi","OK")))</f>
        <v/>
      </c>
      <c r="N21" s="64" t="n"/>
      <c r="P21" s="45" t="inlineStr">
        <is>
          <t>Répartition et contrôle</t>
        </is>
      </c>
      <c r="Q21" s="42" t="n"/>
      <c r="R21" s="42" t="n"/>
      <c r="S21" s="42" t="n"/>
      <c r="T21" s="43" t="n"/>
      <c r="U21" s="44" t="n"/>
      <c r="V21" s="44" t="n"/>
      <c r="W21" s="44" t="n"/>
    </row>
    <row r="22" ht="21" customHeight="1">
      <c r="A22" s="69">
        <f>IF(B22&lt;&gt;"",ROW()-10,"")</f>
        <v/>
      </c>
      <c r="B22" s="70" t="n"/>
      <c r="C22" s="70" t="n"/>
      <c r="D22" s="70" t="n"/>
      <c r="E22" s="71" t="n"/>
      <c r="F22" s="71" t="n"/>
      <c r="G22" s="72">
        <f>IF(OR(B22="",E22="",F22=""),"",MOD(F22-E22,1))</f>
        <v/>
      </c>
      <c r="H22" s="73" t="n"/>
      <c r="I22" s="73" t="n"/>
      <c r="J22" s="74" t="n"/>
      <c r="K22" s="74" t="n"/>
      <c r="L22" s="75" t="n"/>
      <c r="M22" s="76">
        <f>IF(B22="","",IF(OR(F22+($F$7/1440)&gt;$D$6,H22&gt;$F$6,L22&gt;$D$7,K22="Retard",S22&lt;&gt;"",I22&lt;$D$8),"⚠ Vérifier",IF(OR(J22="Haute",K22="En cours"),"Suivi","OK")))</f>
        <v/>
      </c>
      <c r="N22" s="70" t="n"/>
      <c r="P22" s="44" t="inlineStr">
        <is>
          <t>Priorité haute</t>
        </is>
      </c>
      <c r="Q22" s="44">
        <f>COUNTIF($J$11:$J$24,"Haute")</f>
        <v/>
      </c>
      <c r="R22" s="79">
        <f>REPT("■",MIN(10,COUNTIF($J$11:$J$24,"Haute")))</f>
        <v/>
      </c>
      <c r="S22" s="44">
        <f>IF(OR(C22="",E22="",F22=""),"",IF(COUNTIFS($C$11:$C$24,C22,$E$11:$E$24,"&lt;"&amp;F22,$F$11:$F$24,"&gt;"&amp;E22)&gt;1,"Chevauchement",""))</f>
        <v/>
      </c>
      <c r="T22" s="44">
        <f>IFERROR(I22/(G22*24),"")</f>
        <v/>
      </c>
      <c r="U22" s="44" t="n"/>
      <c r="V22" s="44" t="n"/>
      <c r="W22" s="44" t="n"/>
    </row>
    <row r="23" ht="21" customHeight="1">
      <c r="A23" s="63">
        <f>IF(B23&lt;&gt;"",ROW()-10,"")</f>
        <v/>
      </c>
      <c r="B23" s="64" t="n"/>
      <c r="C23" s="64" t="n"/>
      <c r="D23" s="64" t="n"/>
      <c r="E23" s="65" t="n"/>
      <c r="F23" s="65" t="n"/>
      <c r="G23" s="66">
        <f>IF(OR(B23="",E23="",F23=""),"",MOD(F23-E23,1))</f>
        <v/>
      </c>
      <c r="H23" s="67" t="n"/>
      <c r="I23" s="67" t="n"/>
      <c r="J23" s="64" t="n"/>
      <c r="K23" s="64" t="n"/>
      <c r="L23" s="68" t="n"/>
      <c r="M23" s="63">
        <f>IF(B23="","",IF(OR(F23+($F$7/1440)&gt;$D$6,H23&gt;$F$6,L23&gt;$D$7,K23="Retard",S23&lt;&gt;"",I23&lt;$D$8),"⚠ Vérifier",IF(OR(J23="Haute",K23="En cours"),"Suivi","OK")))</f>
        <v/>
      </c>
      <c r="N23" s="64" t="n"/>
      <c r="P23" s="44" t="inlineStr">
        <is>
          <t>Priorité moyenne</t>
        </is>
      </c>
      <c r="Q23" s="44">
        <f>COUNTIF($J$11:$J$24,"Moyenne")</f>
        <v/>
      </c>
      <c r="R23" s="79">
        <f>REPT("■",MIN(10,COUNTIF($J$11:$J$24,"Moyenne")))</f>
        <v/>
      </c>
      <c r="S23" s="44">
        <f>IF(OR(C23="",E23="",F23=""),"",IF(COUNTIFS($C$11:$C$24,C23,$E$11:$E$24,"&lt;"&amp;F23,$F$11:$F$24,"&gt;"&amp;E23)&gt;1,"Chevauchement",""))</f>
        <v/>
      </c>
      <c r="T23" s="44">
        <f>IFERROR(I23/(G23*24),"")</f>
        <v/>
      </c>
      <c r="U23" s="44" t="n"/>
      <c r="V23" s="44" t="n"/>
      <c r="W23" s="44" t="n"/>
    </row>
    <row r="24" ht="21" customHeight="1">
      <c r="A24" s="69">
        <f>IF(B24&lt;&gt;"",ROW()-10,"")</f>
        <v/>
      </c>
      <c r="B24" s="70" t="n"/>
      <c r="C24" s="70" t="n"/>
      <c r="D24" s="70" t="n"/>
      <c r="E24" s="71" t="n"/>
      <c r="F24" s="71" t="n"/>
      <c r="G24" s="72">
        <f>IF(OR(B24="",E24="",F24=""),"",MOD(F24-E24,1))</f>
        <v/>
      </c>
      <c r="H24" s="73" t="n"/>
      <c r="I24" s="73" t="n"/>
      <c r="J24" s="74" t="n"/>
      <c r="K24" s="74" t="n"/>
      <c r="L24" s="75" t="n"/>
      <c r="M24" s="76">
        <f>IF(B24="","",IF(OR(F24+($F$7/1440)&gt;$D$6,H24&gt;$F$6,L24&gt;$D$7,K24="Retard",S24&lt;&gt;"",I24&lt;$D$8),"⚠ Vérifier",IF(OR(J24="Haute",K24="En cours"),"Suivi","OK")))</f>
        <v/>
      </c>
      <c r="N24" s="70" t="n"/>
      <c r="P24" s="44" t="inlineStr">
        <is>
          <t>Priorité basse</t>
        </is>
      </c>
      <c r="Q24" s="44">
        <f>COUNTIF($J$11:$J$24,"Basse")</f>
        <v/>
      </c>
      <c r="R24" s="79">
        <f>REPT("■",MIN(10,COUNTIF($J$11:$J$24,"Basse")))</f>
        <v/>
      </c>
      <c r="S24" s="44">
        <f>IF(OR(C24="",E24="",F24=""),"",IF(COUNTIFS($C$11:$C$24,C24,$E$11:$E$24,"&lt;"&amp;F24,$F$11:$F$24,"&gt;"&amp;E24)&gt;1,"Chevauchement",""))</f>
        <v/>
      </c>
      <c r="T24" s="44">
        <f>IFERROR(I24/(G24*24),"")</f>
        <v/>
      </c>
      <c r="U24" s="44" t="n"/>
      <c r="V24" s="44" t="n"/>
      <c r="W24" s="44" t="n"/>
    </row>
    <row r="25">
      <c r="A25" s="38" t="inlineStr">
        <is>
          <t>Zone de saisie : lignes 11 à 24 • Les colonnes Durée, Ordre et Alerte sont automatiques • Astuce : remplacez les données de démonstration par vos tournées.</t>
        </is>
      </c>
      <c r="P25" s="44" t="inlineStr">
        <is>
          <t>Tournées retard</t>
        </is>
      </c>
      <c r="Q25" s="44">
        <f>COUNTIF($K$11:$K$24,"Retard")</f>
        <v/>
      </c>
      <c r="R25" s="79">
        <f>REPT("■",MIN(10,COUNTIF($K$11:$K$24,"Retard")))</f>
        <v/>
      </c>
      <c r="S25" s="44" t="n"/>
      <c r="T25" s="44" t="n"/>
      <c r="U25" s="44" t="n"/>
      <c r="V25" s="44" t="n"/>
      <c r="W25" s="44" t="n"/>
    </row>
    <row r="26" ht="36" customHeight="1">
      <c r="A26" s="80" t="inlineStr">
        <is>
          <t>Mode d’emploi rapide  Renseignez les paramètres, choisissez chauffeurs, véhicules, secteurs, horaires et priorités. Les KPI se mettent à jour automatiquement, le coût estimatif se calcule via le coût au kilomètre, et la colonne Alerte signale les tournées à revoir.</t>
        </is>
      </c>
      <c r="P26" s="44" t="inlineStr">
        <is>
          <t>Alertes actives</t>
        </is>
      </c>
      <c r="Q26" s="44">
        <f>COUNTIF($M$11:$M$24,"⚠ Vérifier")</f>
        <v/>
      </c>
      <c r="R26" s="79">
        <f>REPT("■",MIN(10,COUNTIF($M$11:$M$24,"⚠ Vérifier")))</f>
        <v/>
      </c>
      <c r="S26" s="44" t="n"/>
      <c r="T26" s="44" t="n"/>
      <c r="U26" s="44" t="n"/>
      <c r="V26" s="44" t="n"/>
      <c r="W26" s="44" t="n"/>
    </row>
    <row r="27">
      <c r="P27" s="44" t="n"/>
      <c r="Q27" s="44" t="n"/>
      <c r="R27" s="44" t="n"/>
      <c r="S27" s="44" t="n"/>
      <c r="T27" s="44" t="n"/>
      <c r="U27" s="44" t="n"/>
      <c r="V27" s="44" t="n"/>
      <c r="W27" s="44" t="n"/>
    </row>
    <row r="28" ht="42" customHeight="1">
      <c r="P28" s="81" t="inlineStr">
        <is>
          <t>Le modèle contrôle automatiquement les retards, les dépassements, la surcharge, l’occupation de flotte et les chevauchements de véhicule.</t>
        </is>
      </c>
      <c r="Q28" s="82" t="n"/>
      <c r="R28" s="82" t="n"/>
      <c r="S28" s="82" t="n"/>
      <c r="T28" s="83" t="n"/>
      <c r="U28" s="44" t="n"/>
      <c r="V28" s="44" t="n"/>
      <c r="W28" s="44" t="n"/>
    </row>
    <row r="29">
      <c r="P29" s="84" t="n"/>
      <c r="Q29" s="85" t="n"/>
      <c r="R29" s="85" t="n"/>
      <c r="S29" s="85" t="n"/>
      <c r="T29" s="86" t="n"/>
      <c r="U29" s="44" t="n"/>
      <c r="V29" s="44" t="n"/>
      <c r="W29" s="44" t="n"/>
    </row>
  </sheetData>
  <mergeCells count="25">
    <mergeCell ref="L7:M7"/>
    <mergeCell ref="N7:O7"/>
    <mergeCell ref="P1:W1"/>
    <mergeCell ref="H4:I4"/>
    <mergeCell ref="P28:T29"/>
    <mergeCell ref="A1:N1"/>
    <mergeCell ref="P21:T21"/>
    <mergeCell ref="A4:F4"/>
    <mergeCell ref="H5:I6"/>
    <mergeCell ref="L8:M8"/>
    <mergeCell ref="J5:K6"/>
    <mergeCell ref="N8:O8"/>
    <mergeCell ref="J4:K4"/>
    <mergeCell ref="L4:M4"/>
    <mergeCell ref="H7:I7"/>
    <mergeCell ref="A2:N2"/>
    <mergeCell ref="J7:K7"/>
    <mergeCell ref="A26:O27"/>
    <mergeCell ref="P12:T12"/>
    <mergeCell ref="P3:T3"/>
    <mergeCell ref="H8:I8"/>
    <mergeCell ref="L5:M6"/>
    <mergeCell ref="J8:K8"/>
    <mergeCell ref="N5:O6"/>
    <mergeCell ref="N4:O4"/>
  </mergeCells>
  <conditionalFormatting sqref="J11:J24">
    <cfRule type="expression" priority="1" dxfId="0">
      <formula>J11="Haute"</formula>
    </cfRule>
    <cfRule type="expression" priority="2" dxfId="1">
      <formula>J11="Moyenne"</formula>
    </cfRule>
    <cfRule type="expression" priority="3" dxfId="2">
      <formula>J11="Basse"</formula>
    </cfRule>
    <cfRule type="expression" priority="15" dxfId="6">
      <formula>J11="Haute"</formula>
    </cfRule>
    <cfRule type="expression" priority="16" dxfId="7">
      <formula>J11="Moyenne"</formula>
    </cfRule>
    <cfRule type="expression" priority="17" dxfId="8">
      <formula>J11="Basse"</formula>
    </cfRule>
  </conditionalFormatting>
  <conditionalFormatting sqref="K11:K24">
    <cfRule type="expression" priority="4" dxfId="3">
      <formula>K11="Planifiée"</formula>
    </cfRule>
    <cfRule type="expression" priority="5" dxfId="1">
      <formula>K11="En cours"</formula>
    </cfRule>
    <cfRule type="expression" priority="6" dxfId="2">
      <formula>K11="Terminée"</formula>
    </cfRule>
    <cfRule type="expression" priority="7" dxfId="0">
      <formula>K11="Retard"</formula>
    </cfRule>
    <cfRule type="expression" priority="18" dxfId="6">
      <formula>K11="Retard"</formula>
    </cfRule>
    <cfRule type="expression" priority="19" dxfId="9">
      <formula>K11="En cours"</formula>
    </cfRule>
    <cfRule type="expression" priority="20" dxfId="8">
      <formula>K11="Terminée"</formula>
    </cfRule>
  </conditionalFormatting>
  <conditionalFormatting sqref="M11:M24">
    <cfRule type="expression" priority="8" dxfId="2">
      <formula>M11="OK"</formula>
    </cfRule>
    <cfRule type="expression" priority="9" dxfId="1">
      <formula>M11="Suivi"</formula>
    </cfRule>
    <cfRule type="expression" priority="10" dxfId="0">
      <formula>M11="⚠ Vérifier"</formula>
    </cfRule>
    <cfRule type="expression" priority="21" dxfId="6">
      <formula>M11="⚠ Vérifier"</formula>
    </cfRule>
    <cfRule type="expression" priority="22" dxfId="7">
      <formula>M11="Suivi"</formula>
    </cfRule>
    <cfRule type="expression" priority="23" dxfId="8">
      <formula>M11="OK"</formula>
    </cfRule>
  </conditionalFormatting>
  <conditionalFormatting sqref="H11:H24">
    <cfRule type="expression" priority="11" dxfId="4">
      <formula>H11&gt;$F$6</formula>
    </cfRule>
    <cfRule type="dataBar" priority="25">
      <dataBar showValue="1">
        <cfvo type="num" val="0"/>
        <cfvo type="formula" val="$F$6"/>
        <color rgb="005B9BD5"/>
      </dataBar>
    </cfRule>
  </conditionalFormatting>
  <conditionalFormatting sqref="L11:L24">
    <cfRule type="expression" priority="12" dxfId="5">
      <formula>L11&gt;$D$7</formula>
      <formula>L11&lt;=1</formula>
    </cfRule>
    <cfRule type="expression" priority="13" dxfId="0">
      <formula>L11&gt;1</formula>
    </cfRule>
    <cfRule type="dataBar" priority="14">
      <dataBar>
        <cfvo type="num" val="0"/>
        <cfvo type="num" val="1"/>
        <color rgb="005B9BD5"/>
      </dataBar>
    </cfRule>
    <cfRule type="colorScale" priority="24">
      <colorScale>
        <cfvo type="num" val="0"/>
        <cfvo type="num" val="0.85"/>
        <cfvo type="num" val="1.2"/>
        <color rgb="00D9EAD3"/>
        <color rgb="00FFF2CC"/>
        <color rgb="00F4CCCC"/>
      </colorScale>
    </cfRule>
  </conditionalFormatting>
  <dataValidations count="11">
    <dataValidation sqref="J11:J24" showDropDown="0" showInputMessage="0" showErrorMessage="0" allowBlank="1" type="list">
      <formula1>=Listes!$A$1:$A$3</formula1>
    </dataValidation>
    <dataValidation sqref="K11:K24" showDropDown="0" showInputMessage="0" showErrorMessage="0" allowBlank="1" type="list">
      <formula1>=Listes!$B$1:$B$4</formula1>
    </dataValidation>
    <dataValidation sqref="E11:F24" showDropDown="0" showInputMessage="0" showErrorMessage="0" allowBlank="1" type="time" operator="between">
      <formula1>TIME(0,0,0)</formula1>
      <formula2>TIME(23,59,59)</formula2>
    </dataValidation>
    <dataValidation sqref="L11:L24" showDropDown="0" showInputMessage="0" showErrorMessage="0" allowBlank="1" type="decimal" operator="between">
      <formula1>0</formula1>
      <formula2>1.5</formula2>
    </dataValidation>
    <dataValidation sqref="H11:I24" showDropDown="0" showInputMessage="0" showErrorMessage="0" allowBlank="1" type="whole" operator="between">
      <formula1>0</formula1>
      <formula2>999</formula2>
    </dataValidation>
    <dataValidation sqref="B11:B24" showDropDown="0" showInputMessage="0" showErrorMessage="0" allowBlank="1" type="list">
      <formula1>=Listes!$D$1:$D$8</formula1>
    </dataValidation>
    <dataValidation sqref="C11:C24" showDropDown="0" showInputMessage="0" showErrorMessage="0" allowBlank="1" type="list">
      <formula1>=Listes!$E$1:$E$6</formula1>
    </dataValidation>
    <dataValidation sqref="D11:D24" showDropDown="0" showInputMessage="0" showErrorMessage="0" allowBlank="1" type="list">
      <formula1>=Listes!$F$1:$F$8</formula1>
    </dataValidation>
    <dataValidation sqref="J11:J24" showDropDown="0" showInputMessage="0" showErrorMessage="0" allowBlank="1" type="list">
      <formula1>=Listes!$A$1:$A$3</formula1>
    </dataValidation>
    <dataValidation sqref="K11:K24" showDropDown="0" showInputMessage="0" showErrorMessage="0" allowBlank="1" type="list">
      <formula1>=Listes!$B$1:$B$4</formula1>
    </dataValidation>
    <dataValidation sqref="L11:L24" showDropDown="0" showInputMessage="0" showErrorMessage="0" allowBlank="1" type="decimal" operator="between">
      <formula1>0</formula1>
      <formula2>1.5</formula2>
    </dataValidation>
  </dataValidations>
  <pageMargins left="0.25" right="0.25" top="0.4" bottom="0.4" header="0.3" footer="0.3"/>
  <pageSetup orientation="landscape" paperSize="9" fitToHeight="1" fitToWidth="1"/>
  <drawing xmlns:r="http://schemas.openxmlformats.org/officeDocument/2006/relationships" r:id="rId1"/>
  <legacyDrawing xmlns:r="http://schemas.openxmlformats.org/officeDocument/2006/relationships" r:id="anysvml"/>
  <tableParts count="1"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8"/>
  <sheetViews>
    <sheetView workbookViewId="0">
      <selection activeCell="A1" sqref="A1"/>
    </sheetView>
  </sheetViews>
  <sheetFormatPr baseColWidth="8" defaultRowHeight="15"/>
  <sheetData>
    <row r="1">
      <c r="A1" t="inlineStr">
        <is>
          <t>Haute</t>
        </is>
      </c>
      <c r="B1" t="inlineStr">
        <is>
          <t>Planifiée</t>
        </is>
      </c>
      <c r="D1" t="inlineStr">
        <is>
          <t>Nadia</t>
        </is>
      </c>
      <c r="E1" t="inlineStr">
        <is>
          <t>VAN-01</t>
        </is>
      </c>
      <c r="F1" t="inlineStr">
        <is>
          <t>Centre</t>
        </is>
      </c>
      <c r="G1" t="inlineStr">
        <is>
          <t>Source</t>
        </is>
      </c>
      <c r="H1" t="inlineStr">
        <is>
          <t>https://lecoursgratuit.com/tableau-ops-logistique-doptimisation-pour-la-planification-des-tournees/</t>
        </is>
      </c>
    </row>
    <row r="2">
      <c r="A2" t="inlineStr">
        <is>
          <t>Moyenne</t>
        </is>
      </c>
      <c r="B2" t="inlineStr">
        <is>
          <t>En cours</t>
        </is>
      </c>
      <c r="D2" t="inlineStr">
        <is>
          <t>Yassine</t>
        </is>
      </c>
      <c r="E2" t="inlineStr">
        <is>
          <t>VAN-02</t>
        </is>
      </c>
      <c r="F2" t="inlineStr">
        <is>
          <t>Nord</t>
        </is>
      </c>
    </row>
    <row r="3">
      <c r="A3" t="inlineStr">
        <is>
          <t>Basse</t>
        </is>
      </c>
      <c r="B3" t="inlineStr">
        <is>
          <t>Terminée</t>
        </is>
      </c>
      <c r="D3" t="inlineStr">
        <is>
          <t>Sara</t>
        </is>
      </c>
      <c r="E3" t="inlineStr">
        <is>
          <t>VAN-03</t>
        </is>
      </c>
      <c r="F3" t="inlineStr">
        <is>
          <t>Sud</t>
        </is>
      </c>
    </row>
    <row r="4">
      <c r="B4" t="inlineStr">
        <is>
          <t>Retard</t>
        </is>
      </c>
      <c r="D4" t="inlineStr">
        <is>
          <t>Karim</t>
        </is>
      </c>
      <c r="E4" t="inlineStr">
        <is>
          <t>VAN-04</t>
        </is>
      </c>
      <c r="F4" t="inlineStr">
        <is>
          <t>Est</t>
        </is>
      </c>
    </row>
    <row r="5">
      <c r="D5" t="inlineStr">
        <is>
          <t>Salma</t>
        </is>
      </c>
      <c r="E5" t="inlineStr">
        <is>
          <t>TRUCK-01</t>
        </is>
      </c>
      <c r="F5" t="inlineStr">
        <is>
          <t>Ouest</t>
        </is>
      </c>
    </row>
    <row r="6">
      <c r="D6" t="inlineStr">
        <is>
          <t>Omar</t>
        </is>
      </c>
      <c r="E6" t="inlineStr">
        <is>
          <t>TRUCK-02</t>
        </is>
      </c>
      <c r="F6" t="inlineStr">
        <is>
          <t>Périphérie</t>
        </is>
      </c>
    </row>
    <row r="7">
      <c r="D7" t="inlineStr">
        <is>
          <t>Amina</t>
        </is>
      </c>
      <c r="F7" t="inlineStr">
        <is>
          <t>Zone industrielle</t>
        </is>
      </c>
    </row>
    <row r="8">
      <c r="D8" t="inlineStr">
        <is>
          <t>Hicham</t>
        </is>
      </c>
      <c r="F8" t="inlineStr">
        <is>
          <t>Rural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2026-03-24T14:57:26Z</dcterms:created>
  <dcterms:modified xmlns:dcterms="http://purl.org/dc/terms/" xmlns:xsi="http://www.w3.org/2001/XMLSchema-instance" xsi:type="dcterms:W3CDTF">2026-03-24T14:57:26Z</dcterms:modified>
</cp:coreProperties>
</file>