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drawings/charts/chart5.xml" ContentType="application/vnd.openxmlformats-officedocument.drawingml.chart+xml"/>
  <Override PartName="/xl/drawings/charts/chart6.xml" ContentType="application/vnd.openxmlformats-officedocument.drawingml.char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drawings/charts/chart7.xml" ContentType="application/vnd.openxmlformats-officedocument.drawingml.chart+xml"/>
  <Override PartName="/xl/drawings/charts/chart8.xml" ContentType="application/vnd.openxmlformats-officedocument.drawingml.char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drawings/charts/chart9.xml" ContentType="application/vnd.openxmlformats-officedocument.drawingml.chart+xml"/>
  <Override PartName="/xl/drawings/charts/chart10.xml" ContentType="application/vnd.openxmlformats-officedocument.drawingml.chart+xml"/>
  <Override PartName="/xl/tables/table4.xml" ContentType="application/vnd.openxmlformats-officedocument.spreadsheetml.table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drawings/charts/chart11.xml" ContentType="application/vnd.openxmlformats-officedocument.drawingml.chart+xml"/>
  <Override PartName="/xl/drawings/charts/chart12.xml" ContentType="application/vnd.openxmlformats-officedocument.drawingml.chart+xml"/>
  <Override PartName="/xl/tables/table5.xml" ContentType="application/vnd.openxmlformats-officedocument.spreadsheetml.table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drawings/charts/chart13.xml" ContentType="application/vnd.openxmlformats-officedocument.drawingml.chart+xml"/>
  <Override PartName="/xl/drawings/charts/chart14.xml" ContentType="application/vnd.openxmlformats-officedocument.drawingml.chart+xml"/>
  <Override PartName="/xl/tables/table6.xml" ContentType="application/vnd.openxmlformats-officedocument.spreadsheetml.table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drawings/charts/chart15.xml" ContentType="application/vnd.openxmlformats-officedocument.drawingml.chart+xml"/>
  <Override PartName="/xl/drawings/charts/chart16.xml" ContentType="application/vnd.openxmlformats-officedocument.drawingml.chart+xml"/>
  <Override PartName="/xl/tables/table7.xml" ContentType="application/vnd.openxmlformats-officedocument.spreadsheetml.table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6670c4f4f74b5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f9203ad02a8438d"/>
    <x:sheet xmlns:r="http://schemas.openxmlformats.org/officeDocument/2006/relationships" name="Direction" sheetId="2" r:id="R3c0e683854e64b46"/>
    <x:sheet xmlns:r="http://schemas.openxmlformats.org/officeDocument/2006/relationships" name="Commercial" sheetId="3" r:id="Rcfa240a5e52c4788"/>
    <x:sheet xmlns:r="http://schemas.openxmlformats.org/officeDocument/2006/relationships" name="RH" sheetId="4" r:id="R974bf7107e424511"/>
    <x:sheet xmlns:r="http://schemas.openxmlformats.org/officeDocument/2006/relationships" name="Maintenance" sheetId="5" r:id="R4329a22e00d941e4"/>
    <x:sheet xmlns:r="http://schemas.openxmlformats.org/officeDocument/2006/relationships" name="Logistique" sheetId="6" r:id="R7675fbf65fc54dba"/>
    <x:sheet xmlns:r="http://schemas.openxmlformats.org/officeDocument/2006/relationships" name="Projet" sheetId="7" r:id="R0e291dbd25e14d7b"/>
    <x:sheet xmlns:r="http://schemas.openxmlformats.org/officeDocument/2006/relationships" name="Marketing" sheetId="8" r:id="Rf2b7c19ba0a14fb3"/>
    <x:sheet xmlns:r="http://schemas.openxmlformats.org/officeDocument/2006/relationships" name="Guide" sheetId="9" r:id="R719b5c39937f419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0%"/>
    <x:numFmt numFmtId="201" formatCode="0"/>
    <x:numFmt numFmtId="202" formatCode="0.00"/>
    <x:numFmt numFmtId="203" formatCode="#,##0 €"/>
    <x:numFmt numFmtId="204" formatCode="0.0%"/>
    <x:numFmt numFmtId="205" formatCode="#,##0.00"/>
  </x:numFmts>
  <x:fonts count="10">
    <x:font>
      <x:sz val="11"/>
      <x:name val="Carlito"/>
    </x:font>
    <x:font>
      <x:b/>
      <x:sz val="16"/>
      <x:color rgb="FFFFFF"/>
      <x:name val="Carlito"/>
    </x:font>
    <x:font>
      <x:sz val="11"/>
      <x:color rgb="0F172A"/>
      <x:name val="Carlito"/>
    </x:font>
    <x:font>
      <x:b/>
      <x:sz val="11"/>
      <x:color rgb="FFFFFF"/>
      <x:name val="Carlito"/>
    </x:font>
    <x:font>
      <x:b/>
      <x:sz val="15"/>
      <x:color rgb="FFFFFF"/>
      <x:name val="Carlito"/>
    </x:font>
    <x:font>
      <x:sz val="11"/>
      <x:color rgb="334155"/>
      <x:name val="Carlito"/>
    </x:font>
    <x:font>
      <x:b/>
      <x:sz val="14"/>
      <x:name val="Carlito"/>
    </x:font>
    <x:font>
      <x:b/>
      <x:sz val="11"/>
      <x:name val="Carlito"/>
    </x:font>
    <x:font>
      <x:b/>
      <x:sz val="18"/>
      <x:color rgb="FFFFFF"/>
      <x:name val="Carlito"/>
    </x:font>
    <x:font>
      <x:b/>
      <x:sz val="12"/>
      <x:name val="Carlito"/>
    </x:font>
  </x:fonts>
  <x:fills count="18">
    <x:fill>
      <x:patternFill patternType="none"/>
    </x:fill>
    <x:fill>
      <x:patternFill patternType="gray125"/>
    </x:fill>
    <x:fill>
      <x:patternFill patternType="solid">
        <x:fgColor rgb="0F3C68"/>
      </x:patternFill>
    </x:fill>
    <x:fill>
      <x:patternFill patternType="solid">
        <x:fgColor rgb="EFF6FF"/>
      </x:patternFill>
    </x:fill>
    <x:fill>
      <x:patternFill patternType="solid">
        <x:fgColor rgb="2563EB"/>
      </x:patternFill>
    </x:fill>
    <x:fill>
      <x:patternFill patternType="solid">
        <x:fgColor rgb="F8FAFC"/>
      </x:patternFill>
    </x:fill>
    <x:fill>
      <x:patternFill patternType="solid">
        <x:fgColor rgb="0F172A"/>
      </x:patternFill>
    </x:fill>
    <x:fill>
      <x:patternFill patternType="solid">
        <x:fgColor rgb="16A34A"/>
      </x:patternFill>
    </x:fill>
    <x:fill>
      <x:patternFill patternType="solid">
        <x:fgColor rgb="9333EA"/>
      </x:patternFill>
    </x:fill>
    <x:fill>
      <x:patternFill patternType="solid">
        <x:fgColor rgb="EA580C"/>
      </x:patternFill>
    </x:fill>
    <x:fill>
      <x:patternFill patternType="solid">
        <x:fgColor rgb="0891B2"/>
      </x:patternFill>
    </x:fill>
    <x:fill>
      <x:patternFill patternType="solid">
        <x:fgColor rgb="4F46E5"/>
      </x:patternFill>
    </x:fill>
    <x:fill>
      <x:patternFill patternType="solid">
        <x:fgColor rgb="DB2777"/>
      </x:patternFill>
    </x:fill>
    <x:fill>
      <x:patternFill patternType="solid">
        <x:fgColor rgb="0F3C68"/>
      </x:patternFill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F8FAFC"/>
      </x:patternFill>
    </x:fill>
    <x:fill>
      <x:patternFill patternType="solid">
        <x:fgColor rgb="2563EB"/>
      </x:patternFill>
    </x:fill>
  </x:fills>
  <x:borders count="17">
    <x:border/>
    <x:border/>
    <x:border>
      <x:right>
        <x:color rgb="CBD5E1"/>
      </x:right>
      <x:bottom>
        <x:color rgb="CBD5E1"/>
      </x:bottom>
    </x:border>
    <x:border>
      <x:left>
        <x:color rgb="CBD5E1"/>
      </x:left>
      <x:right>
        <x:color rgb="CBD5E1"/>
      </x:right>
      <x:bottom>
        <x:color rgb="CBD5E1"/>
      </x:bottom>
    </x:border>
    <x:border>
      <x:left>
        <x:color rgb="CBD5E1"/>
      </x:left>
      <x:bottom>
        <x:color rgb="CBD5E1"/>
      </x:bottom>
    </x:border>
    <x:border>
      <x:right>
        <x:color rgb="CBD5E1"/>
      </x:right>
      <x:top>
        <x:color rgb="CBD5E1"/>
      </x:top>
    </x:border>
    <x:border>
      <x:left>
        <x:color rgb="CBD5E1"/>
      </x:left>
      <x:right>
        <x:color rgb="CBD5E1"/>
      </x:right>
      <x:top>
        <x:color rgb="CBD5E1"/>
      </x:top>
    </x:border>
    <x:border>
      <x:left>
        <x:color rgb="CBD5E1"/>
      </x:left>
      <x:top>
        <x:color rgb="CBD5E1"/>
      </x:top>
    </x:border>
    <x:border>
      <x:right>
        <x:color rgb="E5E7EB"/>
      </x:right>
      <x:bottom>
        <x:color rgb="E5E7EB"/>
      </x:bottom>
    </x:border>
    <x:border>
      <x:left>
        <x:color rgb="E5E7EB"/>
      </x:left>
      <x:right>
        <x:color rgb="E5E7EB"/>
      </x:right>
      <x:bottom>
        <x:color rgb="E5E7EB"/>
      </x:bottom>
    </x:border>
    <x:border>
      <x:left>
        <x:color rgb="E5E7EB"/>
      </x:left>
      <x:bottom>
        <x:color rgb="E5E7EB"/>
      </x:bottom>
    </x:border>
    <x:border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right>
        <x:color rgb="E5E7EB"/>
      </x:right>
      <x:top>
        <x:color rgb="E5E7EB"/>
      </x:top>
      <x:bottom>
        <x:color rgb="E5E7EB"/>
      </x:bottom>
    </x:border>
    <x:border>
      <x:left>
        <x:color rgb="E5E7EB"/>
      </x:left>
      <x:top>
        <x:color rgb="E5E7EB"/>
      </x:top>
      <x:bottom>
        <x:color rgb="E5E7EB"/>
      </x:bottom>
    </x:border>
    <x:border>
      <x:right>
        <x:color rgb="E5E7EB"/>
      </x:right>
      <x:top>
        <x:color rgb="E5E7EB"/>
      </x:top>
    </x:border>
    <x:border>
      <x:left>
        <x:color rgb="E5E7EB"/>
      </x:left>
      <x:right>
        <x:color rgb="E5E7EB"/>
      </x:right>
      <x:top>
        <x:color rgb="E5E7EB"/>
      </x:top>
    </x:border>
    <x:border>
      <x:left>
        <x:color rgb="E5E7EB"/>
      </x:left>
      <x:top>
        <x:color rgb="E5E7EB"/>
      </x:top>
    </x:border>
  </x:borders>
  <x:cellStyleXfs count="1">
    <x:xf numFmtId="0" fontId="0" fillId="0" borderId="0"/>
  </x:cellStyleXfs>
  <x:cellXfs count="21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 applyAlignment="1">
      <x:alignment vertical="center"/>
    </x:xf>
    <x:xf numFmtId="200" fontId="0" fillId="0" borderId="1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horizontal="center"/>
    </x:xf>
    <x:xf numFmtId="200" fontId="6" fillId="3" borderId="0" xfId="0" applyNumberFormat="1" applyFont="1" applyFill="1" applyBorder="1" applyAlignment="1">
      <x:alignment horizontal="center"/>
    </x:xf>
    <x:xf numFmtId="200" fontId="6" fillId="3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7" fillId="0" borderId="0" xfId="0" applyNumberFormat="1" applyFont="1" applyFill="1" applyBorder="1" applyAlignment="1">
      <x:alignment vertical="center"/>
    </x:xf>
    <x:xf numFmtId="0" fontId="7" fillId="0" borderId="0" xfId="0" applyNumberFormat="1" applyFont="1" applyFill="1" applyBorder="1" applyAlignment="1">
      <x:alignment vertical="center" wrapText="1"/>
    </x:xf>
    <x:xf numFmtId="0" fontId="7" fillId="0" borderId="1" xfId="0" applyNumberFormat="1" applyFont="1" applyFill="1" applyBorder="1" applyAlignment="1">
      <x:alignment vertical="center"/>
    </x:xf>
    <x:xf numFmtId="0" fontId="7" fillId="0" borderId="1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/>
    </x:xf>
    <x:xf numFmtId="202" fontId="0" fillId="0" borderId="1" xfId="0" applyNumberFormat="1" applyFont="1" applyFill="1" applyBorder="1" applyAlignment="1">
      <x:alignment vertical="center"/>
    </x:xf>
    <x:xf numFmtId="203" fontId="0" fillId="0" borderId="0" xfId="0" applyNumberFormat="1" applyFont="1" applyFill="1" applyBorder="1" applyAlignment="1">
      <x:alignment vertical="center"/>
    </x:xf>
    <x:xf numFmtId="203" fontId="0" fillId="0" borderId="1" xfId="0" applyNumberFormat="1" applyFont="1" applyFill="1" applyBorder="1" applyAlignment="1">
      <x:alignment vertical="center"/>
    </x:xf>
    <x:xf numFmtId="204" fontId="0" fillId="0" borderId="0" xfId="0" applyNumberFormat="1" applyFont="1" applyFill="1" applyBorder="1" applyAlignment="1">
      <x:alignment vertical="center"/>
    </x:xf>
    <x:xf numFmtId="204" fontId="0" fillId="0" borderId="1" xfId="0" applyNumberFormat="1" applyFont="1" applyFill="1" applyBorder="1" applyAlignment="1">
      <x:alignment vertical="center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horizontal="center"/>
    </x:xf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  <x:xf numFmtId="0" fontId="4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horizontal="center"/>
    </x:xf>
    <x:xf numFmtId="0" fontId="4" fillId="10" borderId="1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4" fillId="11" borderId="0" xfId="0" applyNumberFormat="1" applyFont="1" applyFill="1" applyBorder="1"/>
    <x:xf numFmtId="0" fontId="4" fillId="11" borderId="0" xfId="0" applyNumberFormat="1" applyFont="1" applyFill="1" applyBorder="1" applyAlignment="1">
      <x:alignment horizontal="center"/>
    </x:xf>
    <x:xf numFmtId="0" fontId="4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4" fillId="11" borderId="1" xfId="0" applyNumberFormat="1" applyFont="1" applyFill="1" applyBorder="1"/>
    <x:xf numFmtId="0" fontId="4" fillId="11" borderId="1" xfId="0" applyNumberFormat="1" applyFont="1" applyFill="1" applyBorder="1" applyAlignment="1">
      <x:alignment horizontal="center"/>
    </x:xf>
    <x:xf numFmtId="0" fontId="4" fillId="11" borderId="1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/>
    <x:xf numFmtId="0" fontId="3" fillId="11" borderId="0" xfId="0" applyNumberFormat="1" applyFont="1" applyFill="1" applyBorder="1" applyAlignment="1">
      <x:alignment horizontal="center"/>
    </x:xf>
    <x:xf numFmtId="0" fontId="3" fillId="11" borderId="1" xfId="0" applyNumberFormat="1" applyFont="1" applyFill="1" applyBorder="1"/>
    <x:xf numFmtId="0" fontId="3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4" fillId="12" borderId="0" xfId="0" applyNumberFormat="1" applyFont="1" applyFill="1" applyBorder="1"/>
    <x:xf numFmtId="0" fontId="4" fillId="12" borderId="0" xfId="0" applyNumberFormat="1" applyFont="1" applyFill="1" applyBorder="1" applyAlignment="1">
      <x:alignment horizontal="center"/>
    </x:xf>
    <x:xf numFmtId="0" fontId="4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4" fillId="12" borderId="1" xfId="0" applyNumberFormat="1" applyFont="1" applyFill="1" applyBorder="1"/>
    <x:xf numFmtId="0" fontId="4" fillId="12" borderId="1" xfId="0" applyNumberFormat="1" applyFont="1" applyFill="1" applyBorder="1" applyAlignment="1">
      <x:alignment horizontal="center"/>
    </x:xf>
    <x:xf numFmtId="0" fontId="4" fillId="12" borderId="1" xfId="0" applyNumberFormat="1" applyFont="1" applyFill="1" applyBorder="1" applyAlignment="1">
      <x:alignment horizontal="center" vertical="center"/>
    </x:xf>
    <x:xf numFmtId="0" fontId="3" fillId="12" borderId="0" xfId="0" applyNumberFormat="1" applyFont="1" applyFill="1" applyBorder="1"/>
    <x:xf numFmtId="0" fontId="3" fillId="12" borderId="0" xfId="0" applyNumberFormat="1" applyFont="1" applyFill="1" applyBorder="1" applyAlignment="1">
      <x:alignment horizontal="center"/>
    </x:xf>
    <x:xf numFmtId="0" fontId="3" fillId="12" borderId="1" xfId="0" applyNumberFormat="1" applyFont="1" applyFill="1" applyBorder="1"/>
    <x:xf numFmtId="0" fontId="3" fillId="12" borderId="1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0" fillId="13" borderId="0" xfId="0" applyNumberFormat="1" applyFont="1" applyFill="1" applyBorder="1"/>
    <x:xf numFmtId="0" fontId="3" fillId="13" borderId="0" xfId="0" applyNumberFormat="1" applyFont="1" applyFill="1" applyBorder="1"/>
    <x:xf numFmtId="0" fontId="3" fillId="13" borderId="0" xfId="0" applyNumberFormat="1" applyFont="1" applyFill="1" applyBorder="1" applyAlignment="1">
      <x:alignment wrapText="1"/>
    </x:xf>
    <x:xf numFmtId="0" fontId="3" fillId="13" borderId="0" xfId="0" applyNumberFormat="1" applyFont="1" applyFill="1" applyBorder="1" applyAlignment="1">
      <x:alignment horizontal="center" wrapText="1"/>
    </x:xf>
    <x:xf numFmtId="0" fontId="3" fillId="13" borderId="0" xfId="0" applyNumberFormat="1" applyFont="1" applyFill="1" applyBorder="1" applyAlignment="1">
      <x:alignment horizontal="center" vertical="center" wrapText="1"/>
    </x:xf>
    <x:xf numFmtId="0" fontId="4" fillId="14" borderId="0" xfId="0" applyNumberFormat="1" applyFont="1" applyFill="1" applyBorder="1" applyAlignment="1">
      <x:alignment horizontal="center" vertical="center"/>
    </x:xf>
    <x:xf numFmtId="0" fontId="1" fillId="14" borderId="0" xfId="0" applyNumberFormat="1" applyFont="1" applyFill="1" applyBorder="1" applyAlignment="1">
      <x:alignment horizontal="center" vertical="center"/>
    </x:xf>
    <x:xf numFmtId="0" fontId="5" fillId="15" borderId="0" xfId="0" applyNumberFormat="1" applyFont="1" applyFill="1" applyBorder="1" applyAlignment="1">
      <x:alignment wrapText="1"/>
    </x:xf>
    <x:xf numFmtId="0" fontId="2" fillId="15" borderId="0" xfId="0" applyNumberFormat="1" applyFont="1" applyFill="1" applyBorder="1" applyAlignment="1">
      <x:alignment wrapText="1"/>
    </x:xf>
    <x:xf numFmtId="0" fontId="3" fillId="16" borderId="0" xfId="0" applyNumberFormat="1" applyFont="1" applyFill="1" applyBorder="1" applyAlignment="1">
      <x:alignment horizontal="center"/>
    </x:xf>
    <x:xf numFmtId="200" fontId="6" fillId="16" borderId="0" xfId="0" applyNumberFormat="1" applyFont="1" applyFill="1" applyBorder="1" applyAlignment="1">
      <x:alignment horizontal="center"/>
    </x:xf>
    <x:xf numFmtId="0" fontId="6" fillId="16" borderId="0" xfId="0" applyNumberFormat="1" applyFont="1" applyFill="1" applyBorder="1" applyAlignment="1">
      <x:alignment horizontal="center"/>
    </x:xf>
    <x:xf numFmtId="0" fontId="3" fillId="16" borderId="2" xfId="0" applyNumberFormat="1" applyFont="1" applyFill="1" applyBorder="1" applyAlignment="1">
      <x:alignment horizontal="center"/>
    </x:xf>
    <x:xf numFmtId="0" fontId="3" fillId="16" borderId="3" xfId="0" applyNumberFormat="1" applyFont="1" applyFill="1" applyBorder="1" applyAlignment="1">
      <x:alignment horizontal="center"/>
    </x:xf>
    <x:xf numFmtId="0" fontId="3" fillId="16" borderId="4" xfId="0" applyNumberFormat="1" applyFont="1" applyFill="1" applyBorder="1" applyAlignment="1">
      <x:alignment horizontal="center"/>
    </x:xf>
    <x:xf numFmtId="200" fontId="6" fillId="16" borderId="5" xfId="0" applyNumberFormat="1" applyFont="1" applyFill="1" applyBorder="1" applyAlignment="1">
      <x:alignment horizontal="center"/>
    </x:xf>
    <x:xf numFmtId="0" fontId="6" fillId="16" borderId="6" xfId="0" applyNumberFormat="1" applyFont="1" applyFill="1" applyBorder="1" applyAlignment="1">
      <x:alignment horizontal="center"/>
    </x:xf>
    <x:xf numFmtId="0" fontId="6" fillId="16" borderId="7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 applyAlignment="1">
      <x:alignment vertical="center"/>
    </x:xf>
    <x:xf numFmtId="0" fontId="3" fillId="13" borderId="0" xfId="0" applyNumberFormat="1" applyFont="1" applyFill="1" applyBorder="1" applyAlignment="1">
      <x:alignment vertical="center"/>
    </x:xf>
    <x:xf numFmtId="0" fontId="3" fillId="13" borderId="0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4" fontId="0" fillId="0" borderId="0" xfId="0" applyNumberFormat="1" applyFont="1" applyFill="1" applyBorder="1" applyAlignment="1">
      <x:alignment vertical="center" wrapText="1"/>
    </x:xf>
    <x:xf numFmtId="205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vertical="center" wrapText="1"/>
    </x:xf>
    <x:xf numFmtId="0" fontId="8" fillId="14" borderId="0" xfId="0" applyNumberFormat="1" applyFont="1" applyFill="1" applyBorder="1" applyAlignment="1">
      <x:alignment horizontal="center" vertical="center"/>
    </x:xf>
    <x:xf numFmtId="0" fontId="2" fillId="15" borderId="0" xfId="0" applyNumberFormat="1" applyFont="1" applyFill="1" applyBorder="1" applyAlignment="1">
      <x:alignment vertical="center" wrapText="1"/>
    </x:xf>
    <x:xf numFmtId="0" fontId="3" fillId="13" borderId="0" xfId="0" applyNumberFormat="1" applyFont="1" applyFill="1" applyBorder="1" applyAlignment="1">
      <x:alignment horizontal="center" vertical="center"/>
    </x:xf>
    <x:xf numFmtId="0" fontId="0" fillId="0" borderId="8" xfId="0" applyNumberFormat="1" applyFont="1" applyFill="1" applyBorder="1" applyAlignment="1">
      <x:alignment vertical="center"/>
    </x:xf>
    <x:xf numFmtId="201" fontId="0" fillId="0" borderId="9" xfId="0" applyNumberFormat="1" applyFont="1" applyFill="1" applyBorder="1" applyAlignment="1">
      <x:alignment vertical="center"/>
    </x:xf>
    <x:xf numFmtId="200" fontId="0" fillId="0" borderId="9" xfId="0" applyNumberFormat="1" applyFont="1" applyFill="1" applyBorder="1" applyAlignment="1">
      <x:alignment vertical="center"/>
    </x:xf>
    <x:xf numFmtId="0" fontId="0" fillId="0" borderId="9" xfId="0" applyNumberFormat="1" applyFont="1" applyFill="1" applyBorder="1" applyAlignment="1">
      <x:alignment vertical="center"/>
    </x:xf>
    <x:xf numFmtId="0" fontId="0" fillId="0" borderId="10" xfId="0" applyNumberFormat="1" applyFont="1" applyFill="1" applyBorder="1" applyAlignment="1">
      <x:alignment vertical="center"/>
    </x:xf>
    <x:xf numFmtId="0" fontId="0" fillId="0" borderId="11" xfId="0" applyNumberFormat="1" applyFont="1" applyFill="1" applyBorder="1" applyAlignment="1">
      <x:alignment vertical="center"/>
    </x:xf>
    <x:xf numFmtId="201" fontId="0" fillId="0" borderId="12" xfId="0" applyNumberFormat="1" applyFont="1" applyFill="1" applyBorder="1" applyAlignment="1">
      <x:alignment vertical="center"/>
    </x:xf>
    <x:xf numFmtId="200" fontId="0" fillId="0" borderId="12" xfId="0" applyNumberFormat="1" applyFont="1" applyFill="1" applyBorder="1" applyAlignment="1">
      <x:alignment vertical="center"/>
    </x:xf>
    <x:xf numFmtId="0" fontId="0" fillId="0" borderId="12" xfId="0" applyNumberFormat="1" applyFont="1" applyFill="1" applyBorder="1" applyAlignment="1">
      <x:alignment vertical="center"/>
    </x:xf>
    <x:xf numFmtId="0" fontId="0" fillId="0" borderId="13" xfId="0" applyNumberFormat="1" applyFont="1" applyFill="1" applyBorder="1" applyAlignment="1">
      <x:alignment vertical="center"/>
    </x:xf>
    <x:xf numFmtId="0" fontId="0" fillId="0" borderId="14" xfId="0" applyNumberFormat="1" applyFont="1" applyFill="1" applyBorder="1" applyAlignment="1">
      <x:alignment vertical="center"/>
    </x:xf>
    <x:xf numFmtId="201" fontId="0" fillId="0" borderId="15" xfId="0" applyNumberFormat="1" applyFont="1" applyFill="1" applyBorder="1" applyAlignment="1">
      <x:alignment vertical="center"/>
    </x:xf>
    <x:xf numFmtId="200" fontId="0" fillId="0" borderId="15" xfId="0" applyNumberFormat="1" applyFont="1" applyFill="1" applyBorder="1" applyAlignment="1">
      <x:alignment vertical="center"/>
    </x:xf>
    <x:xf numFmtId="0" fontId="0" fillId="0" borderId="15" xfId="0" applyNumberFormat="1" applyFont="1" applyFill="1" applyBorder="1" applyAlignment="1">
      <x:alignment vertical="center"/>
    </x:xf>
    <x:xf numFmtId="0" fontId="0" fillId="0" borderId="16" xfId="0" applyNumberFormat="1" applyFont="1" applyFill="1" applyBorder="1" applyAlignment="1">
      <x:alignment vertical="center"/>
    </x:xf>
    <x:xf numFmtId="0" fontId="0" fillId="17" borderId="0" xfId="0" applyNumberFormat="1" applyFont="1" applyFill="1" applyBorder="1"/>
    <x:xf numFmtId="0" fontId="3" fillId="17" borderId="0" xfId="0" applyNumberFormat="1" applyFont="1" applyFill="1" applyBorder="1"/>
    <x:xf numFmtId="0" fontId="3" fillId="17" borderId="0" xfId="0" applyNumberFormat="1" applyFont="1" applyFill="1" applyBorder="1" applyAlignment="1">
      <x:alignment horizontal="center"/>
    </x:xf>
    <x:xf numFmtId="0" fontId="0" fillId="16" borderId="0" xfId="0" applyNumberFormat="1" applyFont="1" applyFill="1" applyBorder="1"/>
    <x:xf numFmtId="0" fontId="9" fillId="16" borderId="0" xfId="0" applyNumberFormat="1" applyFont="1" applyFill="1" applyBorder="1"/>
    <x:xf numFmtId="0" fontId="9" fillId="16" borderId="0" xfId="0" applyNumberFormat="1" applyFont="1" applyFill="1" applyBorder="1" applyAlignment="1">
      <x:alignment horizontal="center"/>
    </x:xf>
    <x:xf numFmtId="202" fontId="9" fillId="16" borderId="0" xfId="0" applyNumberFormat="1" applyFont="1" applyFill="1" applyBorder="1" applyAlignment="1">
      <x:alignment horizontal="center"/>
    </x:xf>
    <x:xf numFmtId="0" fontId="9" fillId="16" borderId="0" xfId="0" applyNumberFormat="1" applyFont="1" applyFill="1" applyBorder="1" applyAlignment="1">
      <x:alignment horizontal="center" wrapText="1"/>
    </x:xf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0" fillId="0" borderId="10" xfId="0" applyNumberFormat="1" applyFont="1" applyFill="1" applyBorder="1"/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8" xfId="0" applyNumberFormat="1" applyFont="1" applyFill="1" applyBorder="1" applyAlignment="1">
      <x:alignment horizontal="center"/>
    </x:xf>
    <x:xf numFmtId="0" fontId="0" fillId="0" borderId="9" xfId="0" applyNumberFormat="1" applyFont="1" applyFill="1" applyBorder="1" applyAlignment="1">
      <x:alignment horizontal="center"/>
    </x:xf>
    <x:xf numFmtId="0" fontId="0" fillId="0" borderId="10" xfId="0" applyNumberFormat="1" applyFont="1" applyFill="1" applyBorder="1" applyAlignment="1">
      <x:alignment horizontal="center"/>
    </x:xf>
    <x:xf numFmtId="0" fontId="0" fillId="0" borderId="14" xfId="0" applyNumberFormat="1" applyFont="1" applyFill="1" applyBorder="1" applyAlignment="1">
      <x:alignment horizontal="center"/>
    </x:xf>
    <x:xf numFmtId="0" fontId="0" fillId="0" borderId="15" xfId="0" applyNumberFormat="1" applyFont="1" applyFill="1" applyBorder="1" applyAlignment="1">
      <x:alignment horizontal="center"/>
    </x:xf>
    <x:xf numFmtId="0" fontId="0" fillId="0" borderId="16" xfId="0" applyNumberFormat="1" applyFont="1" applyFill="1" applyBorder="1" applyAlignment="1">
      <x:alignment horizontal="center"/>
    </x:xf>
  </x:cellXfs>
  <x:cellStyles count="1">
    <x:cellStyle name="Normal" xfId="0"/>
  </x:cellStyles>
  <x:dxfs count="31"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2400E"/>
      </x:font>
      <x:fill>
        <x:patternFill>
          <x:bgColor rgb="FEF3C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79ea92b7d9c4591" /><Relationship Type="http://schemas.openxmlformats.org/officeDocument/2006/relationships/theme" Target="/xl/theme/theme1.xml" Id="R3d5a491be84f45ad" /><Relationship Type="http://schemas.openxmlformats.org/officeDocument/2006/relationships/sharedStrings" Target="/xl/sharedStrings.xml" Id="Rfe26eec218b34bf8" /><Relationship Type="http://schemas.openxmlformats.org/officeDocument/2006/relationships/worksheet" Target="/xl/worksheets/sheet1.xml" Id="Raf9203ad02a8438d" /><Relationship Type="http://schemas.openxmlformats.org/officeDocument/2006/relationships/worksheet" Target="/xl/worksheets/sheet2.xml" Id="R3c0e683854e64b46" /><Relationship Type="http://schemas.openxmlformats.org/officeDocument/2006/relationships/worksheet" Target="/xl/worksheets/sheet3.xml" Id="Rcfa240a5e52c4788" /><Relationship Type="http://schemas.openxmlformats.org/officeDocument/2006/relationships/worksheet" Target="/xl/worksheets/sheet4.xml" Id="R974bf7107e424511" /><Relationship Type="http://schemas.openxmlformats.org/officeDocument/2006/relationships/worksheet" Target="/xl/worksheets/sheet5.xml" Id="R4329a22e00d941e4" /><Relationship Type="http://schemas.openxmlformats.org/officeDocument/2006/relationships/worksheet" Target="/xl/worksheets/sheet6.xml" Id="R7675fbf65fc54dba" /><Relationship Type="http://schemas.openxmlformats.org/officeDocument/2006/relationships/worksheet" Target="/xl/worksheets/sheet7.xml" Id="R0e291dbd25e14d7b" /><Relationship Type="http://schemas.openxmlformats.org/officeDocument/2006/relationships/worksheet" Target="/xl/worksheets/sheet8.xml" Id="Rf2b7c19ba0a14fb3" /><Relationship Type="http://schemas.openxmlformats.org/officeDocument/2006/relationships/worksheet" Target="/xl/worksheets/sheet9.xml" Id="R719b5c39937f419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7e56c2196c0480e" /><Relationship Type="http://schemas.openxmlformats.org/officeDocument/2006/relationships/chart" Target="/xl/drawings/charts/chart2.xml" Id="R74f59e7340d64f61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3.xml" Id="R509bdaad0a304702" /><Relationship Type="http://schemas.openxmlformats.org/officeDocument/2006/relationships/chart" Target="/xl/drawings/charts/chart4.xml" Id="Rcc408e1bdca344dd" /></Relationships>
</file>

<file path=xl/drawings/_rels/drawing3.xml.rels>&#65279;<?xml version="1.0" encoding="utf-8"?><Relationships xmlns="http://schemas.openxmlformats.org/package/2006/relationships"><Relationship Type="http://schemas.openxmlformats.org/officeDocument/2006/relationships/chart" Target="/xl/drawings/charts/chart5.xml" Id="R0e254d4b3c3c464f" /><Relationship Type="http://schemas.openxmlformats.org/officeDocument/2006/relationships/chart" Target="/xl/drawings/charts/chart6.xml" Id="Rf95da393b2414395" /></Relationships>
</file>

<file path=xl/drawings/_rels/drawing4.xml.rels>&#65279;<?xml version="1.0" encoding="utf-8"?><Relationships xmlns="http://schemas.openxmlformats.org/package/2006/relationships"><Relationship Type="http://schemas.openxmlformats.org/officeDocument/2006/relationships/chart" Target="/xl/drawings/charts/chart7.xml" Id="R0f52229692394b85" /><Relationship Type="http://schemas.openxmlformats.org/officeDocument/2006/relationships/chart" Target="/xl/drawings/charts/chart8.xml" Id="R9a4150254b2d4c7d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chart" Target="/xl/drawings/charts/chart9.xml" Id="R2e4a575d319c432b" /><Relationship Type="http://schemas.openxmlformats.org/officeDocument/2006/relationships/chart" Target="/xl/drawings/charts/chart10.xml" Id="R44991cb9474f495b" /></Relationships>
</file>

<file path=xl/drawings/_rels/drawing6.xml.rels>&#65279;<?xml version="1.0" encoding="utf-8"?><Relationships xmlns="http://schemas.openxmlformats.org/package/2006/relationships"><Relationship Type="http://schemas.openxmlformats.org/officeDocument/2006/relationships/chart" Target="/xl/drawings/charts/chart11.xml" Id="Rb0c16cb2178443d9" /><Relationship Type="http://schemas.openxmlformats.org/officeDocument/2006/relationships/chart" Target="/xl/drawings/charts/chart12.xml" Id="Ref2287500bea44fe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chart" Target="/xl/drawings/charts/chart13.xml" Id="R5245f798645046eb" /><Relationship Type="http://schemas.openxmlformats.org/officeDocument/2006/relationships/chart" Target="/xl/drawings/charts/chart14.xml" Id="R58d29431b2864a52" /></Relationships>
</file>

<file path=xl/drawings/_rels/drawing8.xml.rels>&#65279;<?xml version="1.0" encoding="utf-8"?><Relationships xmlns="http://schemas.openxmlformats.org/package/2006/relationships"><Relationship Type="http://schemas.openxmlformats.org/officeDocument/2006/relationships/chart" Target="/xl/drawings/charts/chart15.xml" Id="R0bd146d526bb4a94" /><Relationship Type="http://schemas.openxmlformats.org/officeDocument/2006/relationships/chart" Target="/xl/drawings/charts/chart16.xml" Id="R93cd9375a99e415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Score moyen par métier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Score moyen</c:v>
          </c:tx>
          <c:cat>
            <c:strLit>
              <c:ptCount val="7"/>
              <c:pt idx="0">
                <c:v>Direction</c:v>
              </c:pt>
              <c:pt idx="1">
                <c:v>Commercial</c:v>
              </c:pt>
              <c:pt idx="2">
                <c:v>RH</c:v>
              </c:pt>
              <c:pt idx="3">
                <c:v>Maintenance</c:v>
              </c:pt>
              <c:pt idx="4">
                <c:v>Logistique</c:v>
              </c:pt>
              <c:pt idx="5">
                <c:v>Projet</c:v>
              </c:pt>
              <c:pt idx="6">
                <c:v>Marketing</c:v>
              </c:pt>
            </c:strLit>
          </c:cat>
          <c:val>
            <c:numLit>
              <c:formatCode/>
              <c:ptCount val="7"/>
              <c:pt idx="0">
                <c:v>1.2034953111679452</c:v>
              </c:pt>
              <c:pt idx="1">
                <c:v>1.1563866688866689</c:v>
              </c:pt>
              <c:pt idx="2">
                <c:v>1.161856280973928</c:v>
              </c:pt>
              <c:pt idx="3">
                <c:v>1.2279451137884874</c:v>
              </c:pt>
              <c:pt idx="4">
                <c:v>1.226530698727495</c:v>
              </c:pt>
              <c:pt idx="5">
                <c:v>1.3041662650215284</c:v>
              </c:pt>
              <c:pt idx="6">
                <c:v>1.2615476190476191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KPI OK vs Alertes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KPI OK</c:v>
          </c:tx>
          <c:cat>
            <c:strLit>
              <c:ptCount val="7"/>
              <c:pt idx="0">
                <c:v>Direction</c:v>
              </c:pt>
              <c:pt idx="1">
                <c:v>Commercial</c:v>
              </c:pt>
              <c:pt idx="2">
                <c:v>RH</c:v>
              </c:pt>
              <c:pt idx="3">
                <c:v>Maintenance</c:v>
              </c:pt>
              <c:pt idx="4">
                <c:v>Logistique</c:v>
              </c:pt>
              <c:pt idx="5">
                <c:v>Projet</c:v>
              </c:pt>
              <c:pt idx="6">
                <c:v>Marketing</c:v>
              </c:pt>
            </c:strLit>
          </c:cat>
          <c:val>
            <c:numLit>
              <c:formatCode/>
              <c:ptCount val="7"/>
              <c:pt idx="0">
                <c:v>6</c:v>
              </c:pt>
              <c:pt idx="1">
                <c:v>6</c:v>
              </c:pt>
              <c:pt idx="2">
                <c:v>6</c:v>
              </c:pt>
              <c:pt idx="3">
                <c:v>6</c:v>
              </c:pt>
              <c:pt idx="4">
                <c:v>6</c:v>
              </c:pt>
              <c:pt idx="5">
                <c:v>6</c:v>
              </c:pt>
              <c:pt idx="6">
                <c:v>6</c:v>
              </c:pt>
            </c:numLit>
          </c:val>
        </c:ser>
        <c:ser>
          <c:idx val="1"/>
          <c:order val="1"/>
          <c:tx>
            <c:v>KPI alerte</c:v>
          </c:tx>
          <c:cat>
            <c:strLit>
              <c:ptCount val="7"/>
              <c:pt idx="0">
                <c:v>Direction</c:v>
              </c:pt>
              <c:pt idx="1">
                <c:v>Commercial</c:v>
              </c:pt>
              <c:pt idx="2">
                <c:v>RH</c:v>
              </c:pt>
              <c:pt idx="3">
                <c:v>Maintenance</c:v>
              </c:pt>
              <c:pt idx="4">
                <c:v>Logistique</c:v>
              </c:pt>
              <c:pt idx="5">
                <c:v>Projet</c:v>
              </c:pt>
              <c:pt idx="6">
                <c:v>Marketing</c:v>
              </c:pt>
            </c:strLit>
          </c:cat>
          <c:val>
            <c:numLit>
              <c:formatCode/>
              <c:ptCount val="7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Direction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Chiffre d'affaires</c:v>
              </c:pt>
              <c:pt idx="1">
                <c:v>Marge nette</c:v>
              </c:pt>
              <c:pt idx="2">
                <c:v>Trésorerie disponible</c:v>
              </c:pt>
              <c:pt idx="3">
                <c:v>Respect budget</c:v>
              </c:pt>
              <c:pt idx="4">
                <c:v>Croissance mensuelle</c:v>
              </c:pt>
              <c:pt idx="5">
                <c:v>Satisfaction client</c:v>
              </c:pt>
            </c:strLit>
          </c:cat>
          <c:val>
            <c:numLit>
              <c:formatCode/>
              <c:ptCount val="6"/>
              <c:pt idx="0">
                <c:v>125000</c:v>
              </c:pt>
              <c:pt idx="1">
                <c:v>0.18</c:v>
              </c:pt>
              <c:pt idx="2">
                <c:v>42000</c:v>
              </c:pt>
              <c:pt idx="3">
                <c:v>0.92</c:v>
              </c:pt>
              <c:pt idx="4">
                <c:v>0.08</c:v>
              </c:pt>
              <c:pt idx="5">
                <c:v>0.89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Chiffre d'affaires</c:v>
              </c:pt>
              <c:pt idx="1">
                <c:v>Marge nette</c:v>
              </c:pt>
              <c:pt idx="2">
                <c:v>Trésorerie disponible</c:v>
              </c:pt>
              <c:pt idx="3">
                <c:v>Respect budget</c:v>
              </c:pt>
              <c:pt idx="4">
                <c:v>Croissance mensuelle</c:v>
              </c:pt>
              <c:pt idx="5">
                <c:v>Satisfaction client</c:v>
              </c:pt>
            </c:strLit>
          </c:cat>
          <c:val>
            <c:numLit>
              <c:formatCode/>
              <c:ptCount val="6"/>
              <c:pt idx="0">
                <c:v>115000</c:v>
              </c:pt>
              <c:pt idx="1">
                <c:v>0.15</c:v>
              </c:pt>
              <c:pt idx="2">
                <c:v>35000</c:v>
              </c:pt>
              <c:pt idx="3">
                <c:v>1</c:v>
              </c:pt>
              <c:pt idx="4">
                <c:v>0.05</c:v>
              </c:pt>
              <c:pt idx="5">
                <c:v>0.85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Direction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Chiffre d'affaires</c:v>
              </c:pt>
              <c:pt idx="1">
                <c:v>Marge nette</c:v>
              </c:pt>
              <c:pt idx="2">
                <c:v>Trésorerie disponible</c:v>
              </c:pt>
              <c:pt idx="3">
                <c:v>Respect budget</c:v>
              </c:pt>
              <c:pt idx="4">
                <c:v>Croissance mensuelle</c:v>
              </c:pt>
              <c:pt idx="5">
                <c:v>Satisfaction client</c:v>
              </c:pt>
            </c:strLit>
          </c:cat>
          <c:val>
            <c:numLit>
              <c:formatCode/>
              <c:ptCount val="6"/>
              <c:pt idx="0">
                <c:v>1.0869565217391304</c:v>
              </c:pt>
              <c:pt idx="1">
                <c:v>1.2</c:v>
              </c:pt>
              <c:pt idx="2">
                <c:v>1.2</c:v>
              </c:pt>
              <c:pt idx="3">
                <c:v>1.0869565217391304</c:v>
              </c:pt>
              <c:pt idx="4">
                <c:v>1.5999999999999999</c:v>
              </c:pt>
              <c:pt idx="5">
                <c:v>1.0470588235294118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Commercial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Ventes réalisées</c:v>
              </c:pt>
              <c:pt idx="1">
                <c:v>Taux conversion</c:v>
              </c:pt>
              <c:pt idx="2">
                <c:v>Panier moyen</c:v>
              </c:pt>
              <c:pt idx="3">
                <c:v>Nombre de devis</c:v>
              </c:pt>
              <c:pt idx="4">
                <c:v>Taux relance</c:v>
              </c:pt>
              <c:pt idx="5">
                <c:v>CA récurrent</c:v>
              </c:pt>
            </c:strLit>
          </c:cat>
          <c:val>
            <c:numLit>
              <c:formatCode/>
              <c:ptCount val="6"/>
              <c:pt idx="0">
                <c:v>68000</c:v>
              </c:pt>
              <c:pt idx="1">
                <c:v>0.24</c:v>
              </c:pt>
              <c:pt idx="2">
                <c:v>310</c:v>
              </c:pt>
              <c:pt idx="3">
                <c:v>145</c:v>
              </c:pt>
              <c:pt idx="4">
                <c:v>0.72</c:v>
              </c:pt>
              <c:pt idx="5">
                <c:v>26000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Ventes réalisées</c:v>
              </c:pt>
              <c:pt idx="1">
                <c:v>Taux conversion</c:v>
              </c:pt>
              <c:pt idx="2">
                <c:v>Panier moyen</c:v>
              </c:pt>
              <c:pt idx="3">
                <c:v>Nombre de devis</c:v>
              </c:pt>
              <c:pt idx="4">
                <c:v>Taux relance</c:v>
              </c:pt>
              <c:pt idx="5">
                <c:v>CA récurrent</c:v>
              </c:pt>
            </c:strLit>
          </c:cat>
          <c:val>
            <c:numLit>
              <c:formatCode/>
              <c:ptCount val="6"/>
              <c:pt idx="0">
                <c:v>60000</c:v>
              </c:pt>
              <c:pt idx="1">
                <c:v>0.2</c:v>
              </c:pt>
              <c:pt idx="2">
                <c:v>280</c:v>
              </c:pt>
              <c:pt idx="3">
                <c:v>120</c:v>
              </c:pt>
              <c:pt idx="4">
                <c:v>0.65</c:v>
              </c:pt>
              <c:pt idx="5">
                <c:v>22000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6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Commercial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Ventes réalisées</c:v>
              </c:pt>
              <c:pt idx="1">
                <c:v>Taux conversion</c:v>
              </c:pt>
              <c:pt idx="2">
                <c:v>Panier moyen</c:v>
              </c:pt>
              <c:pt idx="3">
                <c:v>Nombre de devis</c:v>
              </c:pt>
              <c:pt idx="4">
                <c:v>Taux relance</c:v>
              </c:pt>
              <c:pt idx="5">
                <c:v>CA récurrent</c:v>
              </c:pt>
            </c:strLit>
          </c:cat>
          <c:val>
            <c:numLit>
              <c:formatCode/>
              <c:ptCount val="6"/>
              <c:pt idx="0">
                <c:v>1.1333333333333333</c:v>
              </c:pt>
              <c:pt idx="1">
                <c:v>1.2</c:v>
              </c:pt>
              <c:pt idx="2">
                <c:v>1.1071428571428572</c:v>
              </c:pt>
              <c:pt idx="3">
                <c:v>1.2083333333333333</c:v>
              </c:pt>
              <c:pt idx="4">
                <c:v>1.1076923076923075</c:v>
              </c:pt>
              <c:pt idx="5">
                <c:v>1.1818181818181819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7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RH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Taux absentéisme</c:v>
              </c:pt>
              <c:pt idx="1">
                <c:v>Turnover</c:v>
              </c:pt>
              <c:pt idx="2">
                <c:v>Heures formation</c:v>
              </c:pt>
              <c:pt idx="3">
                <c:v>Délai recrutement</c:v>
              </c:pt>
              <c:pt idx="4">
                <c:v>Taux entretiens réalisés</c:v>
              </c:pt>
              <c:pt idx="5">
                <c:v>Masse salariale</c:v>
              </c:pt>
            </c:strLit>
          </c:cat>
          <c:val>
            <c:numLit>
              <c:formatCode/>
              <c:ptCount val="6"/>
              <c:pt idx="0">
                <c:v>0.035</c:v>
              </c:pt>
              <c:pt idx="1">
                <c:v>0.08</c:v>
              </c:pt>
              <c:pt idx="2">
                <c:v>180</c:v>
              </c:pt>
              <c:pt idx="3">
                <c:v>28</c:v>
              </c:pt>
              <c:pt idx="4">
                <c:v>0.91</c:v>
              </c:pt>
              <c:pt idx="5">
                <c:v>52000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Taux absentéisme</c:v>
              </c:pt>
              <c:pt idx="1">
                <c:v>Turnover</c:v>
              </c:pt>
              <c:pt idx="2">
                <c:v>Heures formation</c:v>
              </c:pt>
              <c:pt idx="3">
                <c:v>Délai recrutement</c:v>
              </c:pt>
              <c:pt idx="4">
                <c:v>Taux entretiens réalisés</c:v>
              </c:pt>
              <c:pt idx="5">
                <c:v>Masse salariale</c:v>
              </c:pt>
            </c:strLit>
          </c:cat>
          <c:val>
            <c:numLit>
              <c:formatCode/>
              <c:ptCount val="6"/>
              <c:pt idx="0">
                <c:v>0.04</c:v>
              </c:pt>
              <c:pt idx="1">
                <c:v>0.1</c:v>
              </c:pt>
              <c:pt idx="2">
                <c:v>150</c:v>
              </c:pt>
              <c:pt idx="3">
                <c:v>35</c:v>
              </c:pt>
              <c:pt idx="4">
                <c:v>0.85</c:v>
              </c:pt>
              <c:pt idx="5">
                <c:v>55000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8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RH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Taux absentéisme</c:v>
              </c:pt>
              <c:pt idx="1">
                <c:v>Turnover</c:v>
              </c:pt>
              <c:pt idx="2">
                <c:v>Heures formation</c:v>
              </c:pt>
              <c:pt idx="3">
                <c:v>Délai recrutement</c:v>
              </c:pt>
              <c:pt idx="4">
                <c:v>Taux entretiens réalisés</c:v>
              </c:pt>
              <c:pt idx="5">
                <c:v>Masse salariale</c:v>
              </c:pt>
            </c:strLit>
          </c:cat>
          <c:val>
            <c:numLit>
              <c:formatCode/>
              <c:ptCount val="6"/>
              <c:pt idx="0">
                <c:v>1.1428571428571428</c:v>
              </c:pt>
              <c:pt idx="1">
                <c:v>1.25</c:v>
              </c:pt>
              <c:pt idx="2">
                <c:v>1.2</c:v>
              </c:pt>
              <c:pt idx="3">
                <c:v>1.25</c:v>
              </c:pt>
              <c:pt idx="4">
                <c:v>1.0705882352941176</c:v>
              </c:pt>
              <c:pt idx="5">
                <c:v>1.0576923076923077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9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Maintenance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Taux disponibilité</c:v>
              </c:pt>
              <c:pt idx="1">
                <c:v>MTBF</c:v>
              </c:pt>
              <c:pt idx="2">
                <c:v>MTTR</c:v>
              </c:pt>
              <c:pt idx="3">
                <c:v>Pannes critiques</c:v>
              </c:pt>
              <c:pt idx="4">
                <c:v>Respect préventif</c:v>
              </c:pt>
              <c:pt idx="5">
                <c:v>Coût maintenance</c:v>
              </c:pt>
            </c:strLit>
          </c:cat>
          <c:val>
            <c:numLit>
              <c:formatCode/>
              <c:ptCount val="6"/>
              <c:pt idx="0">
                <c:v>0.94</c:v>
              </c:pt>
              <c:pt idx="1">
                <c:v>220</c:v>
              </c:pt>
              <c:pt idx="2">
                <c:v>2.4</c:v>
              </c:pt>
              <c:pt idx="3">
                <c:v>3</c:v>
              </c:pt>
              <c:pt idx="4">
                <c:v>0.88</c:v>
              </c:pt>
              <c:pt idx="5">
                <c:v>8300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Taux disponibilité</c:v>
              </c:pt>
              <c:pt idx="1">
                <c:v>MTBF</c:v>
              </c:pt>
              <c:pt idx="2">
                <c:v>MTTR</c:v>
              </c:pt>
              <c:pt idx="3">
                <c:v>Pannes critiques</c:v>
              </c:pt>
              <c:pt idx="4">
                <c:v>Respect préventif</c:v>
              </c:pt>
              <c:pt idx="5">
                <c:v>Coût maintenance</c:v>
              </c:pt>
            </c:strLit>
          </c:cat>
          <c:val>
            <c:numLit>
              <c:formatCode/>
              <c:ptCount val="6"/>
              <c:pt idx="0">
                <c:v>0.9</c:v>
              </c:pt>
              <c:pt idx="1">
                <c:v>180</c:v>
              </c:pt>
              <c:pt idx="2">
                <c:v>3</c:v>
              </c:pt>
              <c:pt idx="3">
                <c:v>5</c:v>
              </c:pt>
              <c:pt idx="4">
                <c:v>0.8</c:v>
              </c:pt>
              <c:pt idx="5">
                <c:v>9000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0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Maintenance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Taux disponibilité</c:v>
              </c:pt>
              <c:pt idx="1">
                <c:v>MTBF</c:v>
              </c:pt>
              <c:pt idx="2">
                <c:v>MTTR</c:v>
              </c:pt>
              <c:pt idx="3">
                <c:v>Pannes critiques</c:v>
              </c:pt>
              <c:pt idx="4">
                <c:v>Respect préventif</c:v>
              </c:pt>
              <c:pt idx="5">
                <c:v>Coût maintenance</c:v>
              </c:pt>
            </c:strLit>
          </c:cat>
          <c:val>
            <c:numLit>
              <c:formatCode/>
              <c:ptCount val="6"/>
              <c:pt idx="0">
                <c:v>1.0444444444444443</c:v>
              </c:pt>
              <c:pt idx="1">
                <c:v>1.2222222222222223</c:v>
              </c:pt>
              <c:pt idx="2">
                <c:v>1.25</c:v>
              </c:pt>
              <c:pt idx="3">
                <c:v>1.6666666666666667</c:v>
              </c:pt>
              <c:pt idx="4">
                <c:v>1.0999999999999999</c:v>
              </c:pt>
              <c:pt idx="5">
                <c:v>1.0843373493975903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Logistique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Rotation stock</c:v>
              </c:pt>
              <c:pt idx="1">
                <c:v>Taux service</c:v>
              </c:pt>
              <c:pt idx="2">
                <c:v>Délai livraison</c:v>
              </c:pt>
              <c:pt idx="3">
                <c:v>Ruptures stock</c:v>
              </c:pt>
              <c:pt idx="4">
                <c:v>Coût transport</c:v>
              </c:pt>
              <c:pt idx="5">
                <c:v>Exactitude inventaire</c:v>
              </c:pt>
            </c:strLit>
          </c:cat>
          <c:val>
            <c:numLit>
              <c:formatCode/>
              <c:ptCount val="6"/>
              <c:pt idx="0">
                <c:v>5.6</c:v>
              </c:pt>
              <c:pt idx="1">
                <c:v>0.96</c:v>
              </c:pt>
              <c:pt idx="2">
                <c:v>2.1</c:v>
              </c:pt>
              <c:pt idx="3">
                <c:v>4</c:v>
              </c:pt>
              <c:pt idx="4">
                <c:v>7200</c:v>
              </c:pt>
              <c:pt idx="5">
                <c:v>0.98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Rotation stock</c:v>
              </c:pt>
              <c:pt idx="1">
                <c:v>Taux service</c:v>
              </c:pt>
              <c:pt idx="2">
                <c:v>Délai livraison</c:v>
              </c:pt>
              <c:pt idx="3">
                <c:v>Ruptures stock</c:v>
              </c:pt>
              <c:pt idx="4">
                <c:v>Coût transport</c:v>
              </c:pt>
              <c:pt idx="5">
                <c:v>Exactitude inventaire</c:v>
              </c:pt>
            </c:strLit>
          </c:cat>
          <c:val>
            <c:numLit>
              <c:formatCode/>
              <c:ptCount val="6"/>
              <c:pt idx="0">
                <c:v>4.5</c:v>
              </c:pt>
              <c:pt idx="1">
                <c:v>0.92</c:v>
              </c:pt>
              <c:pt idx="2">
                <c:v>3</c:v>
              </c:pt>
              <c:pt idx="3">
                <c:v>6</c:v>
              </c:pt>
              <c:pt idx="4">
                <c:v>8000</c:v>
              </c:pt>
              <c:pt idx="5">
                <c:v>0.95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Logistique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Rotation stock</c:v>
              </c:pt>
              <c:pt idx="1">
                <c:v>Taux service</c:v>
              </c:pt>
              <c:pt idx="2">
                <c:v>Délai livraison</c:v>
              </c:pt>
              <c:pt idx="3">
                <c:v>Ruptures stock</c:v>
              </c:pt>
              <c:pt idx="4">
                <c:v>Coût transport</c:v>
              </c:pt>
              <c:pt idx="5">
                <c:v>Exactitude inventaire</c:v>
              </c:pt>
            </c:strLit>
          </c:cat>
          <c:val>
            <c:numLit>
              <c:formatCode/>
              <c:ptCount val="6"/>
              <c:pt idx="0">
                <c:v>1.2444444444444445</c:v>
              </c:pt>
              <c:pt idx="1">
                <c:v>1.0434782608695652</c:v>
              </c:pt>
              <c:pt idx="2">
                <c:v>1.4285714285714286</c:v>
              </c:pt>
              <c:pt idx="3">
                <c:v>1.5</c:v>
              </c:pt>
              <c:pt idx="4">
                <c:v>1.1111111111111112</c:v>
              </c:pt>
              <c:pt idx="5">
                <c:v>1.0315789473684212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Projet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Avancement</c:v>
              </c:pt>
              <c:pt idx="1">
                <c:v>Respect budget</c:v>
              </c:pt>
              <c:pt idx="2">
                <c:v>Tâches terminées</c:v>
              </c:pt>
              <c:pt idx="3">
                <c:v>Retards critiques</c:v>
              </c:pt>
              <c:pt idx="4">
                <c:v>Risques ouverts</c:v>
              </c:pt>
              <c:pt idx="5">
                <c:v>Satisfaction sponsor</c:v>
              </c:pt>
            </c:strLit>
          </c:cat>
          <c:val>
            <c:numLit>
              <c:formatCode/>
              <c:ptCount val="6"/>
              <c:pt idx="0">
                <c:v>0.68</c:v>
              </c:pt>
              <c:pt idx="1">
                <c:v>0.91</c:v>
              </c:pt>
              <c:pt idx="2">
                <c:v>42</c:v>
              </c:pt>
              <c:pt idx="3">
                <c:v>2</c:v>
              </c:pt>
              <c:pt idx="4">
                <c:v>5</c:v>
              </c:pt>
              <c:pt idx="5">
                <c:v>0.87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Avancement</c:v>
              </c:pt>
              <c:pt idx="1">
                <c:v>Respect budget</c:v>
              </c:pt>
              <c:pt idx="2">
                <c:v>Tâches terminées</c:v>
              </c:pt>
              <c:pt idx="3">
                <c:v>Retards critiques</c:v>
              </c:pt>
              <c:pt idx="4">
                <c:v>Risques ouverts</c:v>
              </c:pt>
              <c:pt idx="5">
                <c:v>Satisfaction sponsor</c:v>
              </c:pt>
            </c:strLit>
          </c:cat>
          <c:val>
            <c:numLit>
              <c:formatCode/>
              <c:ptCount val="6"/>
              <c:pt idx="0">
                <c:v>0.6</c:v>
              </c:pt>
              <c:pt idx="1">
                <c:v>1</c:v>
              </c:pt>
              <c:pt idx="2">
                <c:v>38</c:v>
              </c:pt>
              <c:pt idx="3">
                <c:v>4</c:v>
              </c:pt>
              <c:pt idx="4">
                <c:v>7</c:v>
              </c:pt>
              <c:pt idx="5">
                <c:v>0.8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Projet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Avancement</c:v>
              </c:pt>
              <c:pt idx="1">
                <c:v>Respect budget</c:v>
              </c:pt>
              <c:pt idx="2">
                <c:v>Tâches terminées</c:v>
              </c:pt>
              <c:pt idx="3">
                <c:v>Retards critiques</c:v>
              </c:pt>
              <c:pt idx="4">
                <c:v>Risques ouverts</c:v>
              </c:pt>
              <c:pt idx="5">
                <c:v>Satisfaction sponsor</c:v>
              </c:pt>
            </c:strLit>
          </c:cat>
          <c:val>
            <c:numLit>
              <c:formatCode/>
              <c:ptCount val="6"/>
              <c:pt idx="0">
                <c:v>1.1333333333333335</c:v>
              </c:pt>
              <c:pt idx="1">
                <c:v>1.0989010989010988</c:v>
              </c:pt>
              <c:pt idx="2">
                <c:v>1.105263157894737</c:v>
              </c:pt>
              <c:pt idx="3">
                <c:v>2</c:v>
              </c:pt>
              <c:pt idx="4">
                <c:v>1.4</c:v>
              </c:pt>
              <c:pt idx="5">
                <c:v>1.0875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Marketing — Réel vs Objectif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Réel</c:v>
          </c:tx>
          <c:cat>
            <c:strLit>
              <c:ptCount val="6"/>
              <c:pt idx="0">
                <c:v>Trafic web</c:v>
              </c:pt>
              <c:pt idx="1">
                <c:v>Leads générés</c:v>
              </c:pt>
              <c:pt idx="2">
                <c:v>Coût par lead</c:v>
              </c:pt>
              <c:pt idx="3">
                <c:v>Taux clic</c:v>
              </c:pt>
              <c:pt idx="4">
                <c:v>Taux conversion landing</c:v>
              </c:pt>
              <c:pt idx="5">
                <c:v>ROI campagne</c:v>
              </c:pt>
            </c:strLit>
          </c:cat>
          <c:val>
            <c:numLit>
              <c:formatCode/>
              <c:ptCount val="6"/>
              <c:pt idx="0">
                <c:v>24000</c:v>
              </c:pt>
              <c:pt idx="1">
                <c:v>860</c:v>
              </c:pt>
              <c:pt idx="2">
                <c:v>7.5</c:v>
              </c:pt>
              <c:pt idx="3">
                <c:v>0.045</c:v>
              </c:pt>
              <c:pt idx="4">
                <c:v>0.11</c:v>
              </c:pt>
              <c:pt idx="5">
                <c:v>3.2</c:v>
              </c:pt>
            </c:numLit>
          </c:val>
        </c:ser>
        <c:ser>
          <c:idx val="1"/>
          <c:order val="1"/>
          <c:tx>
            <c:v>Objectif</c:v>
          </c:tx>
          <c:cat>
            <c:strLit>
              <c:ptCount val="6"/>
              <c:pt idx="0">
                <c:v>Trafic web</c:v>
              </c:pt>
              <c:pt idx="1">
                <c:v>Leads générés</c:v>
              </c:pt>
              <c:pt idx="2">
                <c:v>Coût par lead</c:v>
              </c:pt>
              <c:pt idx="3">
                <c:v>Taux clic</c:v>
              </c:pt>
              <c:pt idx="4">
                <c:v>Taux conversion landing</c:v>
              </c:pt>
              <c:pt idx="5">
                <c:v>ROI campagne</c:v>
              </c:pt>
            </c:strLit>
          </c:cat>
          <c:val>
            <c:numLit>
              <c:formatCode/>
              <c:ptCount val="6"/>
              <c:pt idx="0">
                <c:v>20000</c:v>
              </c:pt>
              <c:pt idx="1">
                <c:v>700</c:v>
              </c:pt>
              <c:pt idx="2">
                <c:v>9</c:v>
              </c:pt>
              <c:pt idx="3">
                <c:v>0.035</c:v>
              </c:pt>
              <c:pt idx="4">
                <c:v>0.08</c:v>
              </c:pt>
              <c:pt idx="5">
                <c:v>2.5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16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Marketing — Score par KPI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Score</c:v>
          </c:tx>
          <c:cat>
            <c:strLit>
              <c:ptCount val="6"/>
              <c:pt idx="0">
                <c:v>Trafic web</c:v>
              </c:pt>
              <c:pt idx="1">
                <c:v>Leads générés</c:v>
              </c:pt>
              <c:pt idx="2">
                <c:v>Coût par lead</c:v>
              </c:pt>
              <c:pt idx="3">
                <c:v>Taux clic</c:v>
              </c:pt>
              <c:pt idx="4">
                <c:v>Taux conversion landing</c:v>
              </c:pt>
              <c:pt idx="5">
                <c:v>ROI campagne</c:v>
              </c:pt>
            </c:strLit>
          </c:cat>
          <c:val>
            <c:numLit>
              <c:formatCode/>
              <c:ptCount val="6"/>
              <c:pt idx="0">
                <c:v>1.2</c:v>
              </c:pt>
              <c:pt idx="1">
                <c:v>1.2285714285714286</c:v>
              </c:pt>
              <c:pt idx="2">
                <c:v>1.2</c:v>
              </c:pt>
              <c:pt idx="3">
                <c:v>1.2857142857142856</c:v>
              </c:pt>
              <c:pt idx="4">
                <c:v>1.375</c:v>
              </c:pt>
              <c:pt idx="5">
                <c:v>1.28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30480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7e56c2196c0480e"/>
        </a:graphicData>
      </a:graphic>
    </xdr:graphicFrame>
    <xdr:clientData/>
  </xdr:oneCellAnchor>
  <xdr:oneCellAnchor>
    <xdr:from>
      <xdr:col>8</xdr:col>
      <xdr:colOff>0</xdr:colOff>
      <xdr:row>13</xdr:row>
      <xdr:rowOff>0</xdr:rowOff>
    </xdr:from>
    <xdr:ext cx="5905500" cy="30480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4f59e7340d64f6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09bdaad0a304702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c408e1bdca344dd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e254d4b3c3c464f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95da393b2414395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f52229692394b85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a4150254b2d4c7d"/>
        </a:graphicData>
      </a:graphic>
    </xdr:graphicFrame>
    <xdr:clientData/>
  </xdr:oneCellAnchor>
</xdr:wsDr>
</file>

<file path=xl/drawings/drawing5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e4a575d319c432b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4991cb9474f495b"/>
        </a:graphicData>
      </a:graphic>
    </xdr:graphicFrame>
    <xdr:clientData/>
  </xdr:oneCellAnchor>
</xdr:wsDr>
</file>

<file path=xl/drawings/drawing6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0c16cb2178443d9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f2287500bea44fe"/>
        </a:graphicData>
      </a:graphic>
    </xdr:graphicFrame>
    <xdr:clientData/>
  </xdr:oneCellAnchor>
</xdr:wsDr>
</file>

<file path=xl/drawings/drawing7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245f798645046eb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8d29431b2864a52"/>
        </a:graphicData>
      </a:graphic>
    </xdr:graphicFrame>
    <xdr:clientData/>
  </xdr:oneCellAnchor>
</xdr:wsDr>
</file>

<file path=xl/drawings/drawing8.xml><?xml version="1.0" encoding="utf-8"?>
<xdr:wsDr xmlns:xdr="http://schemas.openxmlformats.org/drawingml/2006/spreadsheetDrawing">
  <xdr:oneCellAnchor>
    <xdr:from>
      <xdr:col>0</xdr:col>
      <xdr:colOff>0</xdr:colOff>
      <xdr:row>13</xdr:row>
      <xdr:rowOff>0</xdr:rowOff>
    </xdr:from>
    <xdr:ext cx="5905500" cy="28575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bd146d526bb4a94"/>
        </a:graphicData>
      </a:graphic>
    </xdr:graphicFrame>
    <xdr:clientData/>
  </xdr:oneCellAnchor>
  <xdr:oneCellAnchor>
    <xdr:from>
      <xdr:col>10</xdr:col>
      <xdr:colOff>0</xdr:colOff>
      <xdr:row>13</xdr:row>
      <xdr:rowOff>0</xdr:rowOff>
    </xdr:from>
    <xdr:ext cx="5905500" cy="28575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3cd9375a99e4153"/>
        </a:graphicData>
      </a:graphic>
    </xdr:graphicFrame>
    <xdr:clientData/>
  </xdr:oneCellAnchor>
</xdr:wsDr>
</file>

<file path=xl/tables/table1.xml><?xml version="1.0" encoding="utf-8"?>
<x:table xmlns:x="http://schemas.openxmlformats.org/spreadsheetml/2006/main" id="1" name="Table_Direction" displayName="Table_Direction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ables/table2.xml><?xml version="1.0" encoding="utf-8"?>
<x:table xmlns:x="http://schemas.openxmlformats.org/spreadsheetml/2006/main" id="2" name="Table_Commercial" displayName="Table_Commercial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ables/table3.xml><?xml version="1.0" encoding="utf-8"?>
<x:table xmlns:x="http://schemas.openxmlformats.org/spreadsheetml/2006/main" id="3" name="Table_RH" displayName="Table_RH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ables/table4.xml><?xml version="1.0" encoding="utf-8"?>
<x:table xmlns:x="http://schemas.openxmlformats.org/spreadsheetml/2006/main" id="4" name="Table_Maintenance" displayName="Table_Maintenance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ables/table5.xml><?xml version="1.0" encoding="utf-8"?>
<x:table xmlns:x="http://schemas.openxmlformats.org/spreadsheetml/2006/main" id="5" name="Table_Logistique" displayName="Table_Logistique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ables/table6.xml><?xml version="1.0" encoding="utf-8"?>
<x:table xmlns:x="http://schemas.openxmlformats.org/spreadsheetml/2006/main" id="6" name="Table_Projet" displayName="Table_Projet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ables/table7.xml><?xml version="1.0" encoding="utf-8"?>
<x:table xmlns:x="http://schemas.openxmlformats.org/spreadsheetml/2006/main" id="7" name="Table_Marketing" displayName="Table_Marketing" ref="A6:J12" headerRowCount="1">
  <x:tableColumns count="10">
    <x:tableColumn id="1" name="KPI"/>
    <x:tableColumn id="2" name="Unité"/>
    <x:tableColumn id="3" name="Réel"/>
    <x:tableColumn id="4" name="Objectif"/>
    <x:tableColumn id="5" name="Écart"/>
    <x:tableColumn id="6" name="Score"/>
    <x:tableColumn id="7" name="Statut"/>
    <x:tableColumn id="8" name="Commentaire"/>
    <x:tableColumn id="9" name="Période"/>
    <x:tableColumn id="10" name="Responsabl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8d08e1a2bcc43e3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2.xml" Id="R48b2ceda5b354f72" /><Relationship Type="http://schemas.openxmlformats.org/officeDocument/2006/relationships/table" Target="/xl/tables/table1.xml" Id="R31a2de6960d641df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3.xml" Id="R3cf2592063814818" /><Relationship Type="http://schemas.openxmlformats.org/officeDocument/2006/relationships/table" Target="/xl/tables/table2.xml" Id="Rc7bcc10408d8490d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4.xml" Id="R7cc8e513a34a43ed" /><Relationship Type="http://schemas.openxmlformats.org/officeDocument/2006/relationships/table" Target="/xl/tables/table3.xml" Id="R385bef73a65b4f94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drawing" Target="/xl/drawings/drawing5.xml" Id="R525ac242335d4c32" /><Relationship Type="http://schemas.openxmlformats.org/officeDocument/2006/relationships/table" Target="/xl/tables/table4.xml" Id="R04610e277fbe42fa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6.xml" Id="R4750d397b05d4adf" /><Relationship Type="http://schemas.openxmlformats.org/officeDocument/2006/relationships/table" Target="/xl/tables/table5.xml" Id="Rdd4acb3457bb4c75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drawing" Target="/xl/drawings/drawing7.xml" Id="Rb18c7ba77f704c94" /><Relationship Type="http://schemas.openxmlformats.org/officeDocument/2006/relationships/table" Target="/xl/tables/table6.xml" Id="Rfe423fcb02904698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8.xml" Id="R483d70f86e6b498b" /><Relationship Type="http://schemas.openxmlformats.org/officeDocument/2006/relationships/table" Target="/xl/tables/table7.xml" Id="R953328703afc4dcb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0" hidden="0" customWidth="1"/>
    <x:col min="3" max="3" width="10" hidden="0" customWidth="1"/>
    <x:col min="4" max="4" width="10" hidden="0" customWidth="1"/>
    <x:col min="5" max="5" width="14" hidden="0" customWidth="1"/>
    <x:col min="6" max="6" width="14" hidden="0" customWidth="1"/>
    <x:col min="7" max="7" width="18" hidden="0" customWidth="1"/>
    <x:col min="8" max="8" width="3" hidden="0" customWidth="1"/>
    <x:col min="9" max="9" width="18" hidden="0" customWidth="1"/>
    <x:col min="10" max="10" width="14" hidden="0" customWidth="1"/>
    <x:col min="11" max="11" width="14" hidden="0" customWidth="1"/>
    <x:col min="12" max="12" width="14" hidden="0" customWidth="1"/>
    <x:col min="13" max="13" width="18" hidden="0" customWidth="1"/>
    <x:col min="14" max="14" width="18" hidden="0" customWidth="1"/>
    <x:col min="15" max="15" width="18" hidden="0" customWidth="1"/>
    <x:col min="16" max="16" width="18" hidden="0" customWidth="1"/>
    <x:col min="17" max="17" width="22" hidden="0" customWidth="1"/>
  </x:cols>
  <x:sheetData>
    <x:row r="1" ht="30" customHeight="1">
      <x:c r="A1" s="178" t="str">
        <x:v>TABLEAU DE BORD KPI EXCEL — Synthèse par métier</x:v>
      </x:c>
    </x:row>
    <x:row r="2" ht="34" customHeight="1">
      <x:c r="A2" s="179" t="str">
        <x:v>Modèle calculable : chaque feuille métier contient des KPI, objectifs, écarts, statuts et graphiques. Modifiez les valeurs réelles et les objectifs pour actualiser le pilotage.</x:v>
      </x:c>
    </x:row>
    <x:row r="4">
      <x:c r="A4" s="155" t="str">
        <x:v>Métier</x:v>
      </x:c>
      <x:c r="B4" s="155" t="str">
        <x:v>Nb KPI</x:v>
      </x:c>
      <x:c r="C4" s="155" t="str">
        <x:v>KPI OK</x:v>
      </x:c>
      <x:c r="D4" s="155" t="str">
        <x:v>KPI alerte</x:v>
      </x:c>
      <x:c r="E4" s="155" t="str">
        <x:v>Score moyen</x:v>
      </x:c>
      <x:c r="F4" s="155" t="str">
        <x:v>Statut global</x:v>
      </x:c>
      <x:c r="G4" s="155" t="str">
        <x:v>Priorité d'action</x:v>
      </x:c>
      <x:c r="I4" s="155" t="str">
        <x:v>Synthèse visuelle automatique</x:v>
      </x:c>
    </x:row>
    <x:row r="5" ht="22" customHeight="1">
      <x:c r="A5" s="181" t="str">
        <x:v>Direction</x:v>
      </x:c>
      <x:c r="B5" s="182" t="n">
        <x:f>COUNTA('Direction'!A7:A12)</x:f>
        <x:v>6</x:v>
      </x:c>
      <x:c r="C5" s="182" t="n">
        <x:f>COUNTIF('Direction'!G7:G12,"OK")</x:f>
        <x:v>6</x:v>
      </x:c>
      <x:c r="D5" s="182" t="n">
        <x:f>COUNTIF('Direction'!G7:G12,"Alerte")</x:f>
        <x:v>0</x:v>
      </x:c>
      <x:c r="E5" s="183" t="n">
        <x:f>AVERAGE('Direction'!F7:F12)</x:f>
        <x:v>1.2034953111679452</x:v>
      </x:c>
      <x:c r="F5" s="184" t="str">
        <x:f>IF(E5&gt;=1,"Très bon",IF(E5&gt;=0.85,"Correct","À surveiller"))</x:f>
        <x:v>Très bon</x:v>
      </x:c>
      <x:c r="G5" s="185" t="str">
        <x:f>IF(D5=0,"Maintenir",IF(D5&lt;=2,"Corriger ciblé","Plan action"))</x:f>
        <x:v>Maintenir</x:v>
      </x:c>
      <x:c r="I5" s="198" t="str">
        <x:v>KPI total</x:v>
      </x:c>
      <x:c r="J5" s="198" t="str">
        <x:v>KPI OK</x:v>
      </x:c>
      <x:c r="K5" s="198" t="str">
        <x:v>Alertes</x:v>
      </x:c>
      <x:c r="L5" s="198" t="str">
        <x:v>Score moyen global</x:v>
      </x:c>
      <x:c r="M5" s="198" t="str">
        <x:v>Meilleur métier</x:v>
      </x:c>
      <x:c r="N5" s="198" t="str">
        <x:v>Métier à surveiller</x:v>
      </x:c>
      <x:c r="O5" s="198" t="str">
        <x:v>Lecture</x:v>
      </x:c>
      <x:c r="P5" s="198"/>
      <x:c r="Q5" s="198"/>
    </x:row>
    <x:row r="6" ht="22" customHeight="1">
      <x:c r="A6" s="186" t="str">
        <x:v>Commercial</x:v>
      </x:c>
      <x:c r="B6" s="187" t="n">
        <x:f>COUNTA('Commercial'!A7:A12)</x:f>
        <x:v>6</x:v>
      </x:c>
      <x:c r="C6" s="187" t="n">
        <x:f>COUNTIF('Commercial'!G7:G12,"OK")</x:f>
        <x:v>6</x:v>
      </x:c>
      <x:c r="D6" s="187" t="n">
        <x:f>COUNTIF('Commercial'!G7:G12,"Alerte")</x:f>
        <x:v>0</x:v>
      </x:c>
      <x:c r="E6" s="188" t="n">
        <x:f>AVERAGE('Commercial'!F7:F12)</x:f>
        <x:v>1.1563866688866689</x:v>
      </x:c>
      <x:c r="F6" s="189" t="str">
        <x:f>IF(E6&gt;=1,"Très bon",IF(E6&gt;=0.85,"Correct","À surveiller"))</x:f>
        <x:v>Très bon</x:v>
      </x:c>
      <x:c r="G6" s="190" t="str">
        <x:f>IF(D6=0,"Maintenir",IF(D6&lt;=2,"Corriger ciblé","Plan action"))</x:f>
        <x:v>Maintenir</x:v>
      </x:c>
      <x:c r="I6" s="202" t="n">
        <x:f>SUM(B5:B11)</x:f>
        <x:v>42</x:v>
      </x:c>
      <x:c r="J6" s="202" t="n">
        <x:f>SUM(C5:C11)</x:f>
        <x:v>42</x:v>
      </x:c>
      <x:c r="K6" s="202" t="n">
        <x:f>SUM(D5:D11)</x:f>
        <x:v>0</x:v>
      </x:c>
      <x:c r="L6" s="202" t="n">
        <x:f>AVERAGE(E5:E11)</x:f>
        <x:v>1.2202754225162387</x:v>
      </x:c>
      <x:c r="M6" s="203" t="str">
        <x:f>INDEX(A5:A11,MATCH(MAX(E5:E11),E5:E11,0))</x:f>
        <x:v>Projet</x:v>
      </x:c>
      <x:c r="N6" s="203" t="str">
        <x:f>INDEX(A5:A11,MATCH(MIN(E5:E11),E5:E11,0))</x:f>
        <x:v>Commercial</x:v>
      </x:c>
      <x:c r="O6" s="201" t="str">
        <x:f>IF(SUM(D5:D11)=0,"Situation saine","Prioriser les alertes")</x:f>
        <x:v>Situation saine</x:v>
      </x:c>
      <x:c r="P6" s="201"/>
      <x:c r="Q6" s="201"/>
    </x:row>
    <x:row r="7" ht="22" customHeight="1">
      <x:c r="A7" s="186" t="str">
        <x:v>RH</x:v>
      </x:c>
      <x:c r="B7" s="187" t="n">
        <x:f>COUNTA('RH'!A7:A12)</x:f>
        <x:v>6</x:v>
      </x:c>
      <x:c r="C7" s="187" t="n">
        <x:f>COUNTIF('RH'!G7:G12,"OK")</x:f>
        <x:v>6</x:v>
      </x:c>
      <x:c r="D7" s="187" t="n">
        <x:f>COUNTIF('RH'!G7:G12,"Alerte")</x:f>
        <x:v>0</x:v>
      </x:c>
      <x:c r="E7" s="188" t="n">
        <x:f>AVERAGE('RH'!F7:F12)</x:f>
        <x:v>1.161856280973928</x:v>
      </x:c>
      <x:c r="F7" s="189" t="str">
        <x:f>IF(E7&gt;=1,"Très bon",IF(E7&gt;=0.85,"Correct","À surveiller"))</x:f>
        <x:v>Très bon</x:v>
      </x:c>
      <x:c r="G7" s="190" t="str">
        <x:f>IF(D7=0,"Maintenir",IF(D7&lt;=2,"Corriger ciblé","Plan action"))</x:f>
        <x:v>Maintenir</x:v>
      </x:c>
      <x:c r="I7"/>
      <x:c r="J7"/>
      <x:c r="K7"/>
      <x:c r="L7"/>
      <x:c r="M7"/>
      <x:c r="N7"/>
      <x:c r="O7"/>
    </x:row>
    <x:row r="8" ht="22" customHeight="1">
      <x:c r="A8" s="186" t="str">
        <x:v>Maintenance</x:v>
      </x:c>
      <x:c r="B8" s="187" t="n">
        <x:f>COUNTA('Maintenance'!A7:A12)</x:f>
        <x:v>6</x:v>
      </x:c>
      <x:c r="C8" s="187" t="n">
        <x:f>COUNTIF('Maintenance'!G7:G12,"OK")</x:f>
        <x:v>6</x:v>
      </x:c>
      <x:c r="D8" s="187" t="n">
        <x:f>COUNTIF('Maintenance'!G7:G12,"Alerte")</x:f>
        <x:v>0</x:v>
      </x:c>
      <x:c r="E8" s="188" t="n">
        <x:f>AVERAGE('Maintenance'!F7:F12)</x:f>
        <x:v>1.2279451137884874</x:v>
      </x:c>
      <x:c r="F8" s="189" t="str">
        <x:f>IF(E8&gt;=1,"Très bon",IF(E8&gt;=0.85,"Correct","À surveiller"))</x:f>
        <x:v>Très bon</x:v>
      </x:c>
      <x:c r="G8" s="190" t="str">
        <x:f>IF(D8=0,"Maintenir",IF(D8&lt;=2,"Corriger ciblé","Plan action"))</x:f>
        <x:v>Maintenir</x:v>
      </x:c>
      <x:c r="I8" t="str">
        <x:v>Vert = OK</x:v>
      </x:c>
      <x:c r="J8" t="str">
        <x:v>Orange = moyen</x:v>
      </x:c>
      <x:c r="K8" t="str">
        <x:v>Rouge = alerte</x:v>
      </x:c>
      <x:c r="L8" t="str">
        <x:v>Score &gt; 1 = objectif atteint</x:v>
      </x:c>
      <x:c r="M8"/>
      <x:c r="N8"/>
      <x:c r="O8"/>
    </x:row>
    <x:row r="9" ht="22" customHeight="1">
      <x:c r="A9" s="186" t="str">
        <x:v>Logistique</x:v>
      </x:c>
      <x:c r="B9" s="187" t="n">
        <x:f>COUNTA('Logistique'!A7:A12)</x:f>
        <x:v>6</x:v>
      </x:c>
      <x:c r="C9" s="187" t="n">
        <x:f>COUNTIF('Logistique'!G7:G12,"OK")</x:f>
        <x:v>6</x:v>
      </x:c>
      <x:c r="D9" s="187" t="n">
        <x:f>COUNTIF('Logistique'!G7:G12,"Alerte")</x:f>
        <x:v>0</x:v>
      </x:c>
      <x:c r="E9" s="188" t="n">
        <x:f>AVERAGE('Logistique'!F7:F12)</x:f>
        <x:v>1.226530698727495</x:v>
      </x:c>
      <x:c r="F9" s="189" t="str">
        <x:f>IF(E9&gt;=1,"Très bon",IF(E9&gt;=0.85,"Correct","À surveiller"))</x:f>
        <x:v>Très bon</x:v>
      </x:c>
      <x:c r="G9" s="190" t="str">
        <x:f>IF(D9=0,"Maintenir",IF(D9&lt;=2,"Corriger ciblé","Plan action"))</x:f>
        <x:v>Maintenir</x:v>
      </x:c>
    </x:row>
    <x:row r="10" ht="22" customHeight="1">
      <x:c r="A10" s="186" t="str">
        <x:v>Projet</x:v>
      </x:c>
      <x:c r="B10" s="187" t="n">
        <x:f>COUNTA('Projet'!A7:A12)</x:f>
        <x:v>6</x:v>
      </x:c>
      <x:c r="C10" s="187" t="n">
        <x:f>COUNTIF('Projet'!G7:G12,"OK")</x:f>
        <x:v>6</x:v>
      </x:c>
      <x:c r="D10" s="187" t="n">
        <x:f>COUNTIF('Projet'!G7:G12,"Alerte")</x:f>
        <x:v>0</x:v>
      </x:c>
      <x:c r="E10" s="188" t="n">
        <x:f>AVERAGE('Projet'!F7:F12)</x:f>
        <x:v>1.3041662650215284</x:v>
      </x:c>
      <x:c r="F10" s="189" t="str">
        <x:f>IF(E10&gt;=1,"Très bon",IF(E10&gt;=0.85,"Correct","À surveiller"))</x:f>
        <x:v>Très bon</x:v>
      </x:c>
      <x:c r="G10" s="190" t="str">
        <x:f>IF(D10=0,"Maintenir",IF(D10&lt;=2,"Corriger ciblé","Plan action"))</x:f>
        <x:v>Maintenir</x:v>
      </x:c>
      <x:c r="I10" s="155" t="str">
        <x:v>Heatmap métier</x:v>
      </x:c>
      <x:c r="J10" s="155" t="str">
        <x:v>Direction</x:v>
      </x:c>
      <x:c r="K10" s="155" t="str">
        <x:v>Commercial</x:v>
      </x:c>
      <x:c r="L10" s="155" t="str">
        <x:v>RH</x:v>
      </x:c>
      <x:c r="M10" s="155" t="str">
        <x:v>Maintenance</x:v>
      </x:c>
      <x:c r="N10" s="155" t="str">
        <x:v>Logistique</x:v>
      </x:c>
      <x:c r="O10" s="155" t="str">
        <x:v>Projet</x:v>
      </x:c>
      <x:c r="P10" s="155" t="str">
        <x:v>Marketing</x:v>
      </x:c>
    </x:row>
    <x:row r="11" ht="22" customHeight="1">
      <x:c r="A11" s="191" t="str">
        <x:v>Marketing</x:v>
      </x:c>
      <x:c r="B11" s="192" t="n">
        <x:f>COUNTA('Marketing'!A7:A12)</x:f>
        <x:v>6</x:v>
      </x:c>
      <x:c r="C11" s="192" t="n">
        <x:f>COUNTIF('Marketing'!G7:G12,"OK")</x:f>
        <x:v>6</x:v>
      </x:c>
      <x:c r="D11" s="192" t="n">
        <x:f>COUNTIF('Marketing'!G7:G12,"Alerte")</x:f>
        <x:v>0</x:v>
      </x:c>
      <x:c r="E11" s="193" t="n">
        <x:f>AVERAGE('Marketing'!F7:F12)</x:f>
        <x:v>1.2615476190476191</x:v>
      </x:c>
      <x:c r="F11" s="194" t="str">
        <x:f>IF(E11&gt;=1,"Très bon",IF(E11&gt;=0.85,"Correct","À surveiller"))</x:f>
        <x:v>Très bon</x:v>
      </x:c>
      <x:c r="G11" s="195" t="str">
        <x:f>IF(D11=0,"Maintenir",IF(D11&lt;=2,"Corriger ciblé","Plan action"))</x:f>
        <x:v>Maintenir</x:v>
      </x:c>
      <x:c r="I11" s="210" t="str">
        <x:v>Score moyen</x:v>
      </x:c>
      <x:c r="J11" s="211" t="n">
        <x:f>E5</x:f>
        <x:v>1.2034953111679452</x:v>
      </x:c>
      <x:c r="K11" s="211" t="n">
        <x:f>E6</x:f>
        <x:v>1.1563866688866689</x:v>
      </x:c>
      <x:c r="L11" s="211" t="n">
        <x:f>E7</x:f>
        <x:v>1.161856280973928</x:v>
      </x:c>
      <x:c r="M11" s="211" t="n">
        <x:f>E8</x:f>
        <x:v>1.2279451137884874</x:v>
      </x:c>
      <x:c r="N11" s="211" t="n">
        <x:f>E9</x:f>
        <x:v>1.226530698727495</x:v>
      </x:c>
      <x:c r="O11" s="211" t="n">
        <x:f>E10</x:f>
        <x:v>1.3041662650215284</x:v>
      </x:c>
      <x:c r="P11" s="212" t="n">
        <x:f>E11</x:f>
        <x:v>1.2615476190476191</x:v>
      </x:c>
    </x:row>
    <x:row r="12">
      <x:c r="I12" s="213" t="str">
        <x:v>Alertes</x:v>
      </x:c>
      <x:c r="J12" s="214" t="n">
        <x:f>D5</x:f>
        <x:v>0</x:v>
      </x:c>
      <x:c r="K12" s="214" t="n">
        <x:f>D6</x:f>
        <x:v>0</x:v>
      </x:c>
      <x:c r="L12" s="214" t="n">
        <x:f>D7</x:f>
        <x:v>0</x:v>
      </x:c>
      <x:c r="M12" s="214" t="n">
        <x:f>D8</x:f>
        <x:v>0</x:v>
      </x:c>
      <x:c r="N12" s="214" t="n">
        <x:f>D9</x:f>
        <x:v>0</x:v>
      </x:c>
      <x:c r="O12" s="214" t="n">
        <x:f>D10</x:f>
        <x:v>0</x:v>
      </x:c>
      <x:c r="P12" s="215" t="n">
        <x:f>D11</x:f>
        <x:v>0</x:v>
      </x:c>
    </x:row>
  </x:sheetData>
  <x:mergeCells>
    <x:mergeCell ref="A1:L1"/>
    <x:mergeCell ref="A2:L2"/>
    <x:mergeCell ref="A1:Q1"/>
    <x:mergeCell ref="A2:Q2"/>
    <x:mergeCell ref="I4:Q4"/>
  </x:mergeCells>
  <x:conditionalFormatting sqref="F5:F11">
    <x:cfRule type="expression" dxfId="0" priority="2">
      <x:formula>F5="Très bon"</x:formula>
    </x:cfRule>
    <x:cfRule type="expression" dxfId="1" priority="3">
      <x:formula>F5="Correct"</x:formula>
    </x:cfRule>
    <x:cfRule type="expression" dxfId="2" priority="4">
      <x:formula>F5="À surveiller"</x:formula>
    </x:cfRule>
  </x:conditionalFormatting>
  <x:conditionalFormatting sqref="I6:Q6">
    <x:cfRule type="colorScale" priority="5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conditionalFormatting sqref="J11:P11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conditionalFormatting sqref="J12:P12">
    <x:cfRule type="colorScale" priority="7">
      <x:colorScale>
        <x:cfvo type="min"/>
        <x:cfvo type="percentile" val="50"/>
        <x:cfvo type="max"/>
        <x:color rgb="DCFCE7"/>
        <x:color rgb="FEF3C7"/>
        <x:color rgb="FEE2E2"/>
      </x:colorScale>
    </x:cfRule>
  </x:conditionalFormatting>
  <x:conditionalFormatting sqref="E5:E11">
    <x:cfRule type="dataBar" priority="8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{A2C5F989-CA60-2928-DF8F-0A7C5049F2CB}</x14:id>
        </x:ext>
      </x:extLst>
    </x:cfRule>
  </x:conditionalFormatting>
  <x:conditionalFormatting sqref="D5:D11">
    <x:cfRule type="colorScale" priority="9">
      <x:colorScale>
        <x:cfvo type="min"/>
        <x:cfvo type="percentile" val="50"/>
        <x:cfvo type="max"/>
        <x:color rgb="DCFCE7"/>
        <x:color rgb="FEF3C7"/>
        <x:color rgb="FEE2E2"/>
      </x:colorScale>
    </x:cfRule>
  </x:conditionalFormatting>
  <x:pageMargins left="0.7" right="0.7" top="0.75" bottom="0.75" header="0.3" footer="0.3"/>
  <x:drawing xmlns:r="http://schemas.openxmlformats.org/officeDocument/2006/relationships" r:id="R38d08e1a2bcc43e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8" id="{A2C5F989-CA60-2928-DF8F-0A7C5049F2CB}">
            <x14:dataBar gradient="1">
              <x14:cfvo type="min"/>
              <x14:cfvo type="max"/>
              <x14:fillColor rgb="2563EB"/>
            </x14:dataBar>
          </x14:cfRule>
          <xm:sqref>E5:E11</xm:sqref>
        </x14:conditionalFormatting>
      </x14:conditionalFormattings>
    </x:ext>
  </x:extLst>
</x:worksheet>
</file>

<file path=xl/worksheets/sheet2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DIRECTION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1.2034953111679452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Chiffre d'affaires</x:v>
      </x:c>
      <x:c r="B7" s="150" t="str">
        <x:v>€</x:v>
      </x:c>
      <x:c r="C7" s="175" t="n">
        <x:v>125000</x:v>
      </x:c>
      <x:c r="D7" s="175" t="n">
        <x:v>115000</x:v>
      </x:c>
      <x:c r="E7" s="175" t="n">
        <x:f>IF(K7="&lt;= Objectif",D7-C7,C7-D7)</x:f>
        <x:v>10000</x:v>
      </x:c>
      <x:c r="F7" s="175" t="n">
        <x:f>IF(K7="&lt;= Objectif",IF(C7=0,1,D7/C7),IF(D7=0,1,C7/D7))</x:f>
        <x:v>1.0869565217391304</x:v>
      </x:c>
      <x:c r="G7" s="150" t="str">
        <x:f>IF(K7="&lt;= Objectif",IF(C7&lt;=D7,"OK","Alerte"),IF(C7&gt;=D7,"OK","Alerte"))</x:f>
        <x:v>OK</x:v>
      </x:c>
      <x:c r="H7" s="150" t="str">
        <x:v>Pilotage global</x:v>
      </x:c>
      <x:c r="I7" s="150" t="str">
        <x:v>Mois en cours</x:v>
      </x:c>
      <x:c r="J7" s="150" t="str">
        <x:v>Direction</x:v>
      </x:c>
      <x:c r="K7" s="150" t="str">
        <x:v>&gt;= Objectif</x:v>
      </x:c>
      <x:c r="L7" s="148" t="str">
        <x:f>IF(F7&gt;=1,"↗","↘")</x:f>
        <x:v>↗</x:v>
      </x:c>
      <x:c r="M7" s="148" t="n">
        <x:f>C7*0.88</x:f>
        <x:v>110000</x:v>
      </x:c>
      <x:c r="N7" s="148" t="n">
        <x:f>C7*0.92</x:f>
        <x:v>115000</x:v>
      </x:c>
      <x:c r="O7" s="148" t="n">
        <x:f>C7*0.96</x:f>
        <x:v>120000</x:v>
      </x:c>
      <x:c r="P7" s="148" t="n">
        <x:f>C7*1.0</x:f>
        <x:v>125000</x:v>
      </x:c>
      <x:c r="Q7" s="148" t="n">
        <x:f>C7*1.04</x:f>
        <x:v>130000</x:v>
      </x:c>
      <x:c r="R7" s="148" t="n">
        <x:f>C7*1.08</x:f>
        <x:v>135000</x:v>
      </x:c>
      <x:c r="S7" s="176" t="n">
        <x:f>F7</x:f>
        <x:v>1.0869565217391304</x:v>
      </x:c>
    </x:row>
    <x:row r="8">
      <x:c r="A8" s="62" t="str">
        <x:v>Marge nette</x:v>
      </x:c>
      <x:c r="B8" s="150" t="str">
        <x:v>%</x:v>
      </x:c>
      <x:c r="C8" s="175" t="n">
        <x:v>0.18</x:v>
      </x:c>
      <x:c r="D8" s="175" t="n">
        <x:v>0.15</x:v>
      </x:c>
      <x:c r="E8" s="175" t="n">
        <x:f>IF(K8="&lt;= Objectif",D8-C8,C8-D8)</x:f>
        <x:v>0.03</x:v>
      </x:c>
      <x:c r="F8" s="175" t="n">
        <x:f>IF(K8="&lt;= Objectif",IF(C8=0,1,D8/C8),IF(D8=0,1,C8/D8))</x:f>
        <x:v>1.2</x:v>
      </x:c>
      <x:c r="G8" s="150" t="str">
        <x:f>IF(K8="&lt;= Objectif",IF(C8&lt;=D8,"OK","Alerte"),IF(C8&gt;=D8,"OK","Alerte"))</x:f>
        <x:v>OK</x:v>
      </x:c>
      <x:c r="H8" s="150" t="str">
        <x:v>Rentabilité</x:v>
      </x:c>
      <x:c r="I8" s="150" t="str">
        <x:v>Mois en cours</x:v>
      </x:c>
      <x:c r="J8" s="150" t="str">
        <x:v>Direction</x:v>
      </x:c>
      <x:c r="K8" s="150" t="str">
        <x:v>&gt;= Objectif</x:v>
      </x:c>
      <x:c r="L8" s="148" t="str">
        <x:f>IF(F8&gt;=1,"↗","↘")</x:f>
        <x:v>↗</x:v>
      </x:c>
      <x:c r="M8" s="148" t="n">
        <x:f>C8*0.88</x:f>
        <x:v>0.15839999999999999</x:v>
      </x:c>
      <x:c r="N8" s="148" t="n">
        <x:f>C8*0.92</x:f>
        <x:v>0.1656</x:v>
      </x:c>
      <x:c r="O8" s="148" t="n">
        <x:f>C8*0.96</x:f>
        <x:v>0.17279999999999998</x:v>
      </x:c>
      <x:c r="P8" s="148" t="n">
        <x:f>C8*1.0</x:f>
        <x:v>0.18</x:v>
      </x:c>
      <x:c r="Q8" s="148" t="n">
        <x:f>C8*1.04</x:f>
        <x:v>0.1872</x:v>
      </x:c>
      <x:c r="R8" s="148" t="n">
        <x:f>C8*1.08</x:f>
        <x:v>0.19440000000000002</x:v>
      </x:c>
      <x:c r="S8" s="176" t="n">
        <x:f>F8</x:f>
        <x:v>1.2</x:v>
      </x:c>
    </x:row>
    <x:row r="9">
      <x:c r="A9" s="62" t="str">
        <x:v>Trésorerie disponible</x:v>
      </x:c>
      <x:c r="B9" s="150" t="str">
        <x:v>€</x:v>
      </x:c>
      <x:c r="C9" s="175" t="n">
        <x:v>42000</x:v>
      </x:c>
      <x:c r="D9" s="175" t="n">
        <x:v>35000</x:v>
      </x:c>
      <x:c r="E9" s="175" t="n">
        <x:f>IF(K9="&lt;= Objectif",D9-C9,C9-D9)</x:f>
        <x:v>7000</x:v>
      </x:c>
      <x:c r="F9" s="175" t="n">
        <x:f>IF(K9="&lt;= Objectif",IF(C9=0,1,D9/C9),IF(D9=0,1,C9/D9))</x:f>
        <x:v>1.2</x:v>
      </x:c>
      <x:c r="G9" s="150" t="str">
        <x:f>IF(K9="&lt;= Objectif",IF(C9&lt;=D9,"OK","Alerte"),IF(C9&gt;=D9,"OK","Alerte"))</x:f>
        <x:v>OK</x:v>
      </x:c>
      <x:c r="H9" s="150" t="str">
        <x:v>Sécurité financière</x:v>
      </x:c>
      <x:c r="I9" s="150" t="str">
        <x:v>Mois en cours</x:v>
      </x:c>
      <x:c r="J9" s="150" t="str">
        <x:v>Direction</x:v>
      </x:c>
      <x:c r="K9" s="150" t="str">
        <x:v>&gt;= Objectif</x:v>
      </x:c>
      <x:c r="L9" s="148" t="str">
        <x:f>IF(F9&gt;=1,"↗","↘")</x:f>
        <x:v>↗</x:v>
      </x:c>
      <x:c r="M9" s="148" t="n">
        <x:f>C9*0.88</x:f>
        <x:v>36960</x:v>
      </x:c>
      <x:c r="N9" s="148" t="n">
        <x:f>C9*0.92</x:f>
        <x:v>38640</x:v>
      </x:c>
      <x:c r="O9" s="148" t="n">
        <x:f>C9*0.96</x:f>
        <x:v>40320</x:v>
      </x:c>
      <x:c r="P9" s="148" t="n">
        <x:f>C9*1.0</x:f>
        <x:v>42000</x:v>
      </x:c>
      <x:c r="Q9" s="148" t="n">
        <x:f>C9*1.04</x:f>
        <x:v>43680</x:v>
      </x:c>
      <x:c r="R9" s="148" t="n">
        <x:f>C9*1.08</x:f>
        <x:v>45360</x:v>
      </x:c>
      <x:c r="S9" s="176" t="n">
        <x:f>F9</x:f>
        <x:v>1.2</x:v>
      </x:c>
    </x:row>
    <x:row r="10">
      <x:c r="A10" s="62" t="str">
        <x:v>Respect budget</x:v>
      </x:c>
      <x:c r="B10" s="150" t="str">
        <x:v>%</x:v>
      </x:c>
      <x:c r="C10" s="175" t="n">
        <x:v>0.92</x:v>
      </x:c>
      <x:c r="D10" s="175" t="n">
        <x:v>1</x:v>
      </x:c>
      <x:c r="E10" s="175" t="n">
        <x:f>IF(K10="&lt;= Objectif",D10-C10,C10-D10)</x:f>
        <x:v>0.07999999999999996</x:v>
      </x:c>
      <x:c r="F10" s="175" t="n">
        <x:f>IF(K10="&lt;= Objectif",IF(C10=0,1,D10/C10),IF(D10=0,1,C10/D10))</x:f>
        <x:v>1.0869565217391304</x:v>
      </x:c>
      <x:c r="G10" s="150" t="str">
        <x:f>IF(K10="&lt;= Objectif",IF(C10&lt;=D10,"OK","Alerte"),IF(C10&gt;=D10,"OK","Alerte"))</x:f>
        <x:v>OK</x:v>
      </x:c>
      <x:c r="H10" s="150" t="str">
        <x:v>Maîtrise dépenses</x:v>
      </x:c>
      <x:c r="I10" s="150" t="str">
        <x:v>Mois en cours</x:v>
      </x:c>
      <x:c r="J10" s="150" t="str">
        <x:v>Direction</x:v>
      </x:c>
      <x:c r="K10" s="150" t="str">
        <x:v>&lt;= Objectif</x:v>
      </x:c>
      <x:c r="L10" s="148" t="str">
        <x:f>IF(F10&gt;=1,"↗","↘")</x:f>
        <x:v>↗</x:v>
      </x:c>
      <x:c r="M10" s="148" t="n">
        <x:f>C10*0.88</x:f>
        <x:v>0.8096</x:v>
      </x:c>
      <x:c r="N10" s="148" t="n">
        <x:f>C10*0.92</x:f>
        <x:v>0.8464</x:v>
      </x:c>
      <x:c r="O10" s="148" t="n">
        <x:f>C10*0.96</x:f>
        <x:v>0.8832</x:v>
      </x:c>
      <x:c r="P10" s="148" t="n">
        <x:f>C10*1.0</x:f>
        <x:v>0.92</x:v>
      </x:c>
      <x:c r="Q10" s="148" t="n">
        <x:f>C10*1.04</x:f>
        <x:v>0.9568000000000001</x:v>
      </x:c>
      <x:c r="R10" s="148" t="n">
        <x:f>C10*1.08</x:f>
        <x:v>0.9936000000000001</x:v>
      </x:c>
      <x:c r="S10" s="176" t="n">
        <x:f>F10</x:f>
        <x:v>1.0869565217391304</x:v>
      </x:c>
    </x:row>
    <x:row r="11">
      <x:c r="A11" s="62" t="str">
        <x:v>Croissance mensuelle</x:v>
      </x:c>
      <x:c r="B11" s="150" t="str">
        <x:v>%</x:v>
      </x:c>
      <x:c r="C11" s="175" t="n">
        <x:v>0.08</x:v>
      </x:c>
      <x:c r="D11" s="175" t="n">
        <x:v>0.05</x:v>
      </x:c>
      <x:c r="E11" s="175" t="n">
        <x:f>IF(K11="&lt;= Objectif",D11-C11,C11-D11)</x:f>
        <x:v>0.03</x:v>
      </x:c>
      <x:c r="F11" s="175" t="n">
        <x:f>IF(K11="&lt;= Objectif",IF(C11=0,1,D11/C11),IF(D11=0,1,C11/D11))</x:f>
        <x:v>1.5999999999999999</x:v>
      </x:c>
      <x:c r="G11" s="150" t="str">
        <x:f>IF(K11="&lt;= Objectif",IF(C11&lt;=D11,"OK","Alerte"),IF(C11&gt;=D11,"OK","Alerte"))</x:f>
        <x:v>OK</x:v>
      </x:c>
      <x:c r="H11" s="150" t="str">
        <x:v>Dynamique activité</x:v>
      </x:c>
      <x:c r="I11" s="150" t="str">
        <x:v>Mois en cours</x:v>
      </x:c>
      <x:c r="J11" s="150" t="str">
        <x:v>Direction</x:v>
      </x:c>
      <x:c r="K11" s="150" t="str">
        <x:v>&gt;= Objectif</x:v>
      </x:c>
      <x:c r="L11" s="148" t="str">
        <x:f>IF(F11&gt;=1,"↗","↘")</x:f>
        <x:v>↗</x:v>
      </x:c>
      <x:c r="M11" s="148" t="n">
        <x:f>C11*0.88</x:f>
        <x:v>0.0704</x:v>
      </x:c>
      <x:c r="N11" s="148" t="n">
        <x:f>C11*0.92</x:f>
        <x:v>0.0736</x:v>
      </x:c>
      <x:c r="O11" s="148" t="n">
        <x:f>C11*0.96</x:f>
        <x:v>0.0768</x:v>
      </x:c>
      <x:c r="P11" s="148" t="n">
        <x:f>C11*1.0</x:f>
        <x:v>0.08</x:v>
      </x:c>
      <x:c r="Q11" s="148" t="n">
        <x:f>C11*1.04</x:f>
        <x:v>0.08320000000000001</x:v>
      </x:c>
      <x:c r="R11" s="148" t="n">
        <x:f>C11*1.08</x:f>
        <x:v>0.0864</x:v>
      </x:c>
      <x:c r="S11" s="176" t="n">
        <x:f>F11</x:f>
        <x:v>1.5999999999999999</x:v>
      </x:c>
    </x:row>
    <x:row r="12">
      <x:c r="A12" s="62" t="str">
        <x:v>Satisfaction client</x:v>
      </x:c>
      <x:c r="B12" s="150" t="str">
        <x:v>%</x:v>
      </x:c>
      <x:c r="C12" s="175" t="n">
        <x:v>0.89</x:v>
      </x:c>
      <x:c r="D12" s="175" t="n">
        <x:v>0.85</x:v>
      </x:c>
      <x:c r="E12" s="175" t="n">
        <x:f>IF(K12="&lt;= Objectif",D12-C12,C12-D12)</x:f>
        <x:v>0.040000000000000036</x:v>
      </x:c>
      <x:c r="F12" s="175" t="n">
        <x:f>IF(K12="&lt;= Objectif",IF(C12=0,1,D12/C12),IF(D12=0,1,C12/D12))</x:f>
        <x:v>1.0470588235294118</x:v>
      </x:c>
      <x:c r="G12" s="150" t="str">
        <x:f>IF(K12="&lt;= Objectif",IF(C12&lt;=D12,"OK","Alerte"),IF(C12&gt;=D12,"OK","Alerte"))</x:f>
        <x:v>OK</x:v>
      </x:c>
      <x:c r="H12" s="150" t="str">
        <x:v>Qualité perçue</x:v>
      </x:c>
      <x:c r="I12" s="150" t="str">
        <x:v>Mois en cours</x:v>
      </x:c>
      <x:c r="J12" s="150" t="str">
        <x:v>Direction</x:v>
      </x:c>
      <x:c r="K12" s="150" t="str">
        <x:v>&gt;= Objectif</x:v>
      </x:c>
      <x:c r="L12" s="148" t="str">
        <x:f>IF(F12&gt;=1,"↗","↘")</x:f>
        <x:v>↗</x:v>
      </x:c>
      <x:c r="M12" s="148" t="n">
        <x:f>C12*0.88</x:f>
        <x:v>0.7832</x:v>
      </x:c>
      <x:c r="N12" s="148" t="n">
        <x:f>C12*0.92</x:f>
        <x:v>0.8188000000000001</x:v>
      </x:c>
      <x:c r="O12" s="148" t="n">
        <x:f>C12*0.96</x:f>
        <x:v>0.8543999999999999</x:v>
      </x:c>
      <x:c r="P12" s="148" t="n">
        <x:f>C12*1.0</x:f>
        <x:v>0.89</x:v>
      </x:c>
      <x:c r="Q12" s="148" t="n">
        <x:f>C12*1.04</x:f>
        <x:v>0.9256000000000001</x:v>
      </x:c>
      <x:c r="R12" s="148" t="n">
        <x:f>C12*1.08</x:f>
        <x:v>0.9612</x:v>
      </x:c>
      <x:c r="S12" s="176" t="n">
        <x:f>F12</x:f>
        <x:v>1.0470588235294118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{CD259357-5B36-827E-50BD-2E298CCE7CE7}</x14:id>
        </x:ext>
      </x:extLst>
    </x:cfRule>
  </x:conditionalFormatting>
  <x:conditionalFormatting sqref="G7:G12">
    <x:cfRule type="expression" dxfId="17" priority="4">
      <x:formula>G7="OK"</x:formula>
    </x:cfRule>
    <x:cfRule type="expression" dxfId="18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48b2ceda5b354f72"/>
  <x:tableParts count="1">
    <x:tablePart xmlns:r="http://schemas.openxmlformats.org/officeDocument/2006/relationships" r:id="R31a2de6960d641df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AC250C2E-E44E-45D0-9517-FC65F5EE9083}">
          <x14:sparklines>
            <x14:sparkline>
              <xm:f>Direction!M7:R7</xm:f>
              <xm:sqref>T7</xm:sqref>
            </x14:sparkline>
            <x14:sparkline>
              <xm:f>Direction!M8:R8</xm:f>
              <xm:sqref>T8</xm:sqref>
            </x14:sparkline>
            <x14:sparkline>
              <xm:f>Direction!M9:R9</xm:f>
              <xm:sqref>T9</xm:sqref>
            </x14:sparkline>
            <x14:sparkline>
              <xm:f>Direction!M10:R10</xm:f>
              <xm:sqref>T10</xm:sqref>
            </x14:sparkline>
            <x14:sparkline>
              <xm:f>Direction!M11:R11</xm:f>
              <xm:sqref>T11</xm:sqref>
            </x14:sparkline>
            <x14:sparkline>
              <xm:f>Direction!M12:R12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CD259357-5B36-827E-50BD-2E298CCE7CE7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3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COMMERCIAL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1.1563866688866689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Ventes réalisées</x:v>
      </x:c>
      <x:c r="B7" s="150" t="str">
        <x:v>€</x:v>
      </x:c>
      <x:c r="C7" s="175" t="n">
        <x:v>68000</x:v>
      </x:c>
      <x:c r="D7" s="175" t="n">
        <x:v>60000</x:v>
      </x:c>
      <x:c r="E7" s="175" t="n">
        <x:f>IF(K7="&lt;= Objectif",D7-C7,C7-D7)</x:f>
        <x:v>8000</x:v>
      </x:c>
      <x:c r="F7" s="175" t="n">
        <x:f>IF(K7="&lt;= Objectif",IF(C7=0,1,D7/C7),IF(D7=0,1,C7/D7))</x:f>
        <x:v>1.1333333333333333</x:v>
      </x:c>
      <x:c r="G7" s="150" t="str">
        <x:f>IF(K7="&lt;= Objectif",IF(C7&lt;=D7,"OK","Alerte"),IF(C7&gt;=D7,"OK","Alerte"))</x:f>
        <x:v>OK</x:v>
      </x:c>
      <x:c r="H7" s="150" t="str">
        <x:v>Performance ventes</x:v>
      </x:c>
      <x:c r="I7" s="150" t="str">
        <x:v>Mois en cours</x:v>
      </x:c>
      <x:c r="J7" s="150" t="str">
        <x:v>Commercial</x:v>
      </x:c>
      <x:c r="K7" s="150" t="str">
        <x:v>&gt;= Objectif</x:v>
      </x:c>
      <x:c r="L7" s="148" t="str">
        <x:f>IF(F7&gt;=1,"↗","↘")</x:f>
        <x:v>↗</x:v>
      </x:c>
      <x:c r="M7" s="148" t="n">
        <x:f>C7*0.88</x:f>
        <x:v>59840</x:v>
      </x:c>
      <x:c r="N7" s="148" t="n">
        <x:f>C7*0.92</x:f>
        <x:v>62560</x:v>
      </x:c>
      <x:c r="O7" s="148" t="n">
        <x:f>C7*0.96</x:f>
        <x:v>65280</x:v>
      </x:c>
      <x:c r="P7" s="148" t="n">
        <x:f>C7*1.0</x:f>
        <x:v>68000</x:v>
      </x:c>
      <x:c r="Q7" s="148" t="n">
        <x:f>C7*1.04</x:f>
        <x:v>70720</x:v>
      </x:c>
      <x:c r="R7" s="148" t="n">
        <x:f>C7*1.08</x:f>
        <x:v>73440</x:v>
      </x:c>
      <x:c r="S7" s="176" t="n">
        <x:f>F7</x:f>
        <x:v>1.1333333333333333</x:v>
      </x:c>
    </x:row>
    <x:row r="8">
      <x:c r="A8" s="62" t="str">
        <x:v>Taux conversion</x:v>
      </x:c>
      <x:c r="B8" s="150" t="str">
        <x:v>%</x:v>
      </x:c>
      <x:c r="C8" s="175" t="n">
        <x:v>0.24</x:v>
      </x:c>
      <x:c r="D8" s="175" t="n">
        <x:v>0.2</x:v>
      </x:c>
      <x:c r="E8" s="175" t="n">
        <x:f>IF(K8="&lt;= Objectif",D8-C8,C8-D8)</x:f>
        <x:v>0.03999999999999998</x:v>
      </x:c>
      <x:c r="F8" s="175" t="n">
        <x:f>IF(K8="&lt;= Objectif",IF(C8=0,1,D8/C8),IF(D8=0,1,C8/D8))</x:f>
        <x:v>1.2</x:v>
      </x:c>
      <x:c r="G8" s="150" t="str">
        <x:f>IF(K8="&lt;= Objectif",IF(C8&lt;=D8,"OK","Alerte"),IF(C8&gt;=D8,"OK","Alerte"))</x:f>
        <x:v>OK</x:v>
      </x:c>
      <x:c r="H8" s="150" t="str">
        <x:v>Efficacité prospection</x:v>
      </x:c>
      <x:c r="I8" s="150" t="str">
        <x:v>Mois en cours</x:v>
      </x:c>
      <x:c r="J8" s="150" t="str">
        <x:v>Commercial</x:v>
      </x:c>
      <x:c r="K8" s="150" t="str">
        <x:v>&gt;= Objectif</x:v>
      </x:c>
      <x:c r="L8" s="148" t="str">
        <x:f>IF(F8&gt;=1,"↗","↘")</x:f>
        <x:v>↗</x:v>
      </x:c>
      <x:c r="M8" s="148" t="n">
        <x:f>C8*0.88</x:f>
        <x:v>0.2112</x:v>
      </x:c>
      <x:c r="N8" s="148" t="n">
        <x:f>C8*0.92</x:f>
        <x:v>0.2208</x:v>
      </x:c>
      <x:c r="O8" s="148" t="n">
        <x:f>C8*0.96</x:f>
        <x:v>0.2304</x:v>
      </x:c>
      <x:c r="P8" s="148" t="n">
        <x:f>C8*1.0</x:f>
        <x:v>0.24</x:v>
      </x:c>
      <x:c r="Q8" s="148" t="n">
        <x:f>C8*1.04</x:f>
        <x:v>0.2496</x:v>
      </x:c>
      <x:c r="R8" s="148" t="n">
        <x:f>C8*1.08</x:f>
        <x:v>0.2592</x:v>
      </x:c>
      <x:c r="S8" s="176" t="n">
        <x:f>F8</x:f>
        <x:v>1.2</x:v>
      </x:c>
    </x:row>
    <x:row r="9">
      <x:c r="A9" s="62" t="str">
        <x:v>Panier moyen</x:v>
      </x:c>
      <x:c r="B9" s="150" t="str">
        <x:v>€</x:v>
      </x:c>
      <x:c r="C9" s="175" t="n">
        <x:v>310</x:v>
      </x:c>
      <x:c r="D9" s="175" t="n">
        <x:v>280</x:v>
      </x:c>
      <x:c r="E9" s="175" t="n">
        <x:f>IF(K9="&lt;= Objectif",D9-C9,C9-D9)</x:f>
        <x:v>30</x:v>
      </x:c>
      <x:c r="F9" s="175" t="n">
        <x:f>IF(K9="&lt;= Objectif",IF(C9=0,1,D9/C9),IF(D9=0,1,C9/D9))</x:f>
        <x:v>1.1071428571428572</x:v>
      </x:c>
      <x:c r="G9" s="150" t="str">
        <x:f>IF(K9="&lt;= Objectif",IF(C9&lt;=D9,"OK","Alerte"),IF(C9&gt;=D9,"OK","Alerte"))</x:f>
        <x:v>OK</x:v>
      </x:c>
      <x:c r="H9" s="150" t="str">
        <x:v>Valeur commande</x:v>
      </x:c>
      <x:c r="I9" s="150" t="str">
        <x:v>Mois en cours</x:v>
      </x:c>
      <x:c r="J9" s="150" t="str">
        <x:v>Commercial</x:v>
      </x:c>
      <x:c r="K9" s="150" t="str">
        <x:v>&gt;= Objectif</x:v>
      </x:c>
      <x:c r="L9" s="148" t="str">
        <x:f>IF(F9&gt;=1,"↗","↘")</x:f>
        <x:v>↗</x:v>
      </x:c>
      <x:c r="M9" s="148" t="n">
        <x:f>C9*0.88</x:f>
        <x:v>272.8</x:v>
      </x:c>
      <x:c r="N9" s="148" t="n">
        <x:f>C9*0.92</x:f>
        <x:v>285.2</x:v>
      </x:c>
      <x:c r="O9" s="148" t="n">
        <x:f>C9*0.96</x:f>
        <x:v>297.59999999999997</x:v>
      </x:c>
      <x:c r="P9" s="148" t="n">
        <x:f>C9*1.0</x:f>
        <x:v>310</x:v>
      </x:c>
      <x:c r="Q9" s="148" t="n">
        <x:f>C9*1.04</x:f>
        <x:v>322.40000000000003</x:v>
      </x:c>
      <x:c r="R9" s="148" t="n">
        <x:f>C9*1.08</x:f>
        <x:v>334.8</x:v>
      </x:c>
      <x:c r="S9" s="176" t="n">
        <x:f>F9</x:f>
        <x:v>1.1071428571428572</x:v>
      </x:c>
    </x:row>
    <x:row r="10">
      <x:c r="A10" s="62" t="str">
        <x:v>Nombre de devis</x:v>
      </x:c>
      <x:c r="B10" s="150" t="str">
        <x:v>Nb</x:v>
      </x:c>
      <x:c r="C10" s="175" t="n">
        <x:v>145</x:v>
      </x:c>
      <x:c r="D10" s="175" t="n">
        <x:v>120</x:v>
      </x:c>
      <x:c r="E10" s="175" t="n">
        <x:f>IF(K10="&lt;= Objectif",D10-C10,C10-D10)</x:f>
        <x:v>25</x:v>
      </x:c>
      <x:c r="F10" s="175" t="n">
        <x:f>IF(K10="&lt;= Objectif",IF(C10=0,1,D10/C10),IF(D10=0,1,C10/D10))</x:f>
        <x:v>1.2083333333333333</x:v>
      </x:c>
      <x:c r="G10" s="150" t="str">
        <x:f>IF(K10="&lt;= Objectif",IF(C10&lt;=D10,"OK","Alerte"),IF(C10&gt;=D10,"OK","Alerte"))</x:f>
        <x:v>OK</x:v>
      </x:c>
      <x:c r="H10" s="150" t="str">
        <x:v>Activité commerciale</x:v>
      </x:c>
      <x:c r="I10" s="150" t="str">
        <x:v>Mois en cours</x:v>
      </x:c>
      <x:c r="J10" s="150" t="str">
        <x:v>Commercial</x:v>
      </x:c>
      <x:c r="K10" s="150" t="str">
        <x:v>&gt;= Objectif</x:v>
      </x:c>
      <x:c r="L10" s="148" t="str">
        <x:f>IF(F10&gt;=1,"↗","↘")</x:f>
        <x:v>↗</x:v>
      </x:c>
      <x:c r="M10" s="148" t="n">
        <x:f>C10*0.88</x:f>
        <x:v>127.6</x:v>
      </x:c>
      <x:c r="N10" s="148" t="n">
        <x:f>C10*0.92</x:f>
        <x:v>133.4</x:v>
      </x:c>
      <x:c r="O10" s="148" t="n">
        <x:f>C10*0.96</x:f>
        <x:v>139.2</x:v>
      </x:c>
      <x:c r="P10" s="148" t="n">
        <x:f>C10*1.0</x:f>
        <x:v>145</x:v>
      </x:c>
      <x:c r="Q10" s="148" t="n">
        <x:f>C10*1.04</x:f>
        <x:v>150.8</x:v>
      </x:c>
      <x:c r="R10" s="148" t="n">
        <x:f>C10*1.08</x:f>
        <x:v>156.60000000000002</x:v>
      </x:c>
      <x:c r="S10" s="176" t="n">
        <x:f>F10</x:f>
        <x:v>1.2083333333333333</x:v>
      </x:c>
    </x:row>
    <x:row r="11">
      <x:c r="A11" s="62" t="str">
        <x:v>Taux relance</x:v>
      </x:c>
      <x:c r="B11" s="150" t="str">
        <x:v>%</x:v>
      </x:c>
      <x:c r="C11" s="175" t="n">
        <x:v>0.72</x:v>
      </x:c>
      <x:c r="D11" s="175" t="n">
        <x:v>0.65</x:v>
      </x:c>
      <x:c r="E11" s="175" t="n">
        <x:f>IF(K11="&lt;= Objectif",D11-C11,C11-D11)</x:f>
        <x:v>0.06999999999999995</x:v>
      </x:c>
      <x:c r="F11" s="175" t="n">
        <x:f>IF(K11="&lt;= Objectif",IF(C11=0,1,D11/C11),IF(D11=0,1,C11/D11))</x:f>
        <x:v>1.1076923076923075</x:v>
      </x:c>
      <x:c r="G11" s="150" t="str">
        <x:f>IF(K11="&lt;= Objectif",IF(C11&lt;=D11,"OK","Alerte"),IF(C11&gt;=D11,"OK","Alerte"))</x:f>
        <x:v>OK</x:v>
      </x:c>
      <x:c r="H11" s="150" t="str">
        <x:v>Suivi prospects</x:v>
      </x:c>
      <x:c r="I11" s="150" t="str">
        <x:v>Mois en cours</x:v>
      </x:c>
      <x:c r="J11" s="150" t="str">
        <x:v>Commercial</x:v>
      </x:c>
      <x:c r="K11" s="150" t="str">
        <x:v>&gt;= Objectif</x:v>
      </x:c>
      <x:c r="L11" s="148" t="str">
        <x:f>IF(F11&gt;=1,"↗","↘")</x:f>
        <x:v>↗</x:v>
      </x:c>
      <x:c r="M11" s="148" t="n">
        <x:f>C11*0.88</x:f>
        <x:v>0.6335999999999999</x:v>
      </x:c>
      <x:c r="N11" s="148" t="n">
        <x:f>C11*0.92</x:f>
        <x:v>0.6624</x:v>
      </x:c>
      <x:c r="O11" s="148" t="n">
        <x:f>C11*0.96</x:f>
        <x:v>0.6911999999999999</x:v>
      </x:c>
      <x:c r="P11" s="148" t="n">
        <x:f>C11*1.0</x:f>
        <x:v>0.72</x:v>
      </x:c>
      <x:c r="Q11" s="148" t="n">
        <x:f>C11*1.04</x:f>
        <x:v>0.7488</x:v>
      </x:c>
      <x:c r="R11" s="148" t="n">
        <x:f>C11*1.08</x:f>
        <x:v>0.7776000000000001</x:v>
      </x:c>
      <x:c r="S11" s="176" t="n">
        <x:f>F11</x:f>
        <x:v>1.1076923076923075</x:v>
      </x:c>
    </x:row>
    <x:row r="12">
      <x:c r="A12" s="62" t="str">
        <x:v>CA récurrent</x:v>
      </x:c>
      <x:c r="B12" s="150" t="str">
        <x:v>€</x:v>
      </x:c>
      <x:c r="C12" s="175" t="n">
        <x:v>26000</x:v>
      </x:c>
      <x:c r="D12" s="175" t="n">
        <x:v>22000</x:v>
      </x:c>
      <x:c r="E12" s="175" t="n">
        <x:f>IF(K12="&lt;= Objectif",D12-C12,C12-D12)</x:f>
        <x:v>4000</x:v>
      </x:c>
      <x:c r="F12" s="175" t="n">
        <x:f>IF(K12="&lt;= Objectif",IF(C12=0,1,D12/C12),IF(D12=0,1,C12/D12))</x:f>
        <x:v>1.1818181818181819</x:v>
      </x:c>
      <x:c r="G12" s="150" t="str">
        <x:f>IF(K12="&lt;= Objectif",IF(C12&lt;=D12,"OK","Alerte"),IF(C12&gt;=D12,"OK","Alerte"))</x:f>
        <x:v>OK</x:v>
      </x:c>
      <x:c r="H12" s="150" t="str">
        <x:v>Fidélisation</x:v>
      </x:c>
      <x:c r="I12" s="150" t="str">
        <x:v>Mois en cours</x:v>
      </x:c>
      <x:c r="J12" s="150" t="str">
        <x:v>Commercial</x:v>
      </x:c>
      <x:c r="K12" s="150" t="str">
        <x:v>&gt;= Objectif</x:v>
      </x:c>
      <x:c r="L12" s="148" t="str">
        <x:f>IF(F12&gt;=1,"↗","↘")</x:f>
        <x:v>↗</x:v>
      </x:c>
      <x:c r="M12" s="148" t="n">
        <x:f>C12*0.88</x:f>
        <x:v>22880</x:v>
      </x:c>
      <x:c r="N12" s="148" t="n">
        <x:f>C12*0.92</x:f>
        <x:v>23920</x:v>
      </x:c>
      <x:c r="O12" s="148" t="n">
        <x:f>C12*0.96</x:f>
        <x:v>24960</x:v>
      </x:c>
      <x:c r="P12" s="148" t="n">
        <x:f>C12*1.0</x:f>
        <x:v>26000</x:v>
      </x:c>
      <x:c r="Q12" s="148" t="n">
        <x:f>C12*1.04</x:f>
        <x:v>27040</x:v>
      </x:c>
      <x:c r="R12" s="148" t="n">
        <x:f>C12*1.08</x:f>
        <x:v>28080.000000000004</x:v>
      </x:c>
      <x:c r="S12" s="176" t="n">
        <x:f>F12</x:f>
        <x:v>1.1818181818181819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{E62B770D-1695-5EFB-250B-ACBAB4EDEB31}</x14:id>
        </x:ext>
      </x:extLst>
    </x:cfRule>
  </x:conditionalFormatting>
  <x:conditionalFormatting sqref="G7:G12">
    <x:cfRule type="expression" dxfId="19" priority="4">
      <x:formula>G7="OK"</x:formula>
    </x:cfRule>
    <x:cfRule type="expression" dxfId="20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3cf2592063814818"/>
  <x:tableParts count="1">
    <x:tablePart xmlns:r="http://schemas.openxmlformats.org/officeDocument/2006/relationships" r:id="Rc7bcc10408d8490d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DB511D0A-9ECB-429E-88DC-502B56375900}">
          <x14:sparklines>
            <x14:sparkline>
              <xm:f>Commercial!M7:R7</xm:f>
              <xm:sqref>T7</xm:sqref>
            </x14:sparkline>
            <x14:sparkline>
              <xm:f>Commercial!M8:R8</xm:f>
              <xm:sqref>T8</xm:sqref>
            </x14:sparkline>
            <x14:sparkline>
              <xm:f>Commercial!M9:R9</xm:f>
              <xm:sqref>T9</xm:sqref>
            </x14:sparkline>
            <x14:sparkline>
              <xm:f>Commercial!M10:R10</xm:f>
              <xm:sqref>T10</xm:sqref>
            </x14:sparkline>
            <x14:sparkline>
              <xm:f>Commercial!M11:R11</xm:f>
              <xm:sqref>T11</xm:sqref>
            </x14:sparkline>
            <x14:sparkline>
              <xm:f>Commercial!M12:R12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E62B770D-1695-5EFB-250B-ACBAB4EDEB31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4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RH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1.161856280973928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Taux absentéisme</x:v>
      </x:c>
      <x:c r="B7" s="150" t="str">
        <x:v>%</x:v>
      </x:c>
      <x:c r="C7" s="175" t="n">
        <x:v>0.035</x:v>
      </x:c>
      <x:c r="D7" s="175" t="n">
        <x:v>0.04</x:v>
      </x:c>
      <x:c r="E7" s="175" t="n">
        <x:f>IF(K7="&lt;= Objectif",D7-C7,C7-D7)</x:f>
        <x:v>0.0049999999999999975</x:v>
      </x:c>
      <x:c r="F7" s="175" t="n">
        <x:f>IF(K7="&lt;= Objectif",IF(C7=0,1,D7/C7),IF(D7=0,1,C7/D7))</x:f>
        <x:v>1.1428571428571428</x:v>
      </x:c>
      <x:c r="G7" s="150" t="str">
        <x:f>IF(K7="&lt;= Objectif",IF(C7&lt;=D7,"OK","Alerte"),IF(C7&gt;=D7,"OK","Alerte"))</x:f>
        <x:v>OK</x:v>
      </x:c>
      <x:c r="H7" s="150" t="str">
        <x:v>Climat social</x:v>
      </x:c>
      <x:c r="I7" s="150" t="str">
        <x:v>Mois en cours</x:v>
      </x:c>
      <x:c r="J7" s="150" t="str">
        <x:v>RH</x:v>
      </x:c>
      <x:c r="K7" s="150" t="str">
        <x:v>&lt;= Objectif</x:v>
      </x:c>
      <x:c r="L7" s="148" t="str">
        <x:f>IF(F7&gt;=1,"↗","↘")</x:f>
        <x:v>↗</x:v>
      </x:c>
      <x:c r="M7" s="148" t="n">
        <x:f>C7*0.88</x:f>
        <x:v>0.030800000000000004</x:v>
      </x:c>
      <x:c r="N7" s="148" t="n">
        <x:f>C7*0.92</x:f>
        <x:v>0.032200000000000006</x:v>
      </x:c>
      <x:c r="O7" s="148" t="n">
        <x:f>C7*0.96</x:f>
        <x:v>0.033600000000000005</x:v>
      </x:c>
      <x:c r="P7" s="148" t="n">
        <x:f>C7*1.0</x:f>
        <x:v>0.035</x:v>
      </x:c>
      <x:c r="Q7" s="148" t="n">
        <x:f>C7*1.04</x:f>
        <x:v>0.0364</x:v>
      </x:c>
      <x:c r="R7" s="148" t="n">
        <x:f>C7*1.08</x:f>
        <x:v>0.03780000000000001</x:v>
      </x:c>
      <x:c r="S7" s="176" t="n">
        <x:f>F7</x:f>
        <x:v>1.1428571428571428</x:v>
      </x:c>
    </x:row>
    <x:row r="8">
      <x:c r="A8" s="62" t="str">
        <x:v>Turnover</x:v>
      </x:c>
      <x:c r="B8" s="150" t="str">
        <x:v>%</x:v>
      </x:c>
      <x:c r="C8" s="175" t="n">
        <x:v>0.08</x:v>
      </x:c>
      <x:c r="D8" s="175" t="n">
        <x:v>0.1</x:v>
      </x:c>
      <x:c r="E8" s="175" t="n">
        <x:f>IF(K8="&lt;= Objectif",D8-C8,C8-D8)</x:f>
        <x:v>0.020000000000000004</x:v>
      </x:c>
      <x:c r="F8" s="175" t="n">
        <x:f>IF(K8="&lt;= Objectif",IF(C8=0,1,D8/C8),IF(D8=0,1,C8/D8))</x:f>
        <x:v>1.25</x:v>
      </x:c>
      <x:c r="G8" s="150" t="str">
        <x:f>IF(K8="&lt;= Objectif",IF(C8&lt;=D8,"OK","Alerte"),IF(C8&gt;=D8,"OK","Alerte"))</x:f>
        <x:v>OK</x:v>
      </x:c>
      <x:c r="H8" s="150" t="str">
        <x:v>Stabilité effectifs</x:v>
      </x:c>
      <x:c r="I8" s="150" t="str">
        <x:v>Mois en cours</x:v>
      </x:c>
      <x:c r="J8" s="150" t="str">
        <x:v>RH</x:v>
      </x:c>
      <x:c r="K8" s="150" t="str">
        <x:v>&lt;= Objectif</x:v>
      </x:c>
      <x:c r="L8" s="148" t="str">
        <x:f>IF(F8&gt;=1,"↗","↘")</x:f>
        <x:v>↗</x:v>
      </x:c>
      <x:c r="M8" s="148" t="n">
        <x:f>C8*0.88</x:f>
        <x:v>0.0704</x:v>
      </x:c>
      <x:c r="N8" s="148" t="n">
        <x:f>C8*0.92</x:f>
        <x:v>0.0736</x:v>
      </x:c>
      <x:c r="O8" s="148" t="n">
        <x:f>C8*0.96</x:f>
        <x:v>0.0768</x:v>
      </x:c>
      <x:c r="P8" s="148" t="n">
        <x:f>C8*1.0</x:f>
        <x:v>0.08</x:v>
      </x:c>
      <x:c r="Q8" s="148" t="n">
        <x:f>C8*1.04</x:f>
        <x:v>0.08320000000000001</x:v>
      </x:c>
      <x:c r="R8" s="148" t="n">
        <x:f>C8*1.08</x:f>
        <x:v>0.0864</x:v>
      </x:c>
      <x:c r="S8" s="176" t="n">
        <x:f>F8</x:f>
        <x:v>1.25</x:v>
      </x:c>
    </x:row>
    <x:row r="9">
      <x:c r="A9" s="62" t="str">
        <x:v>Heures formation</x:v>
      </x:c>
      <x:c r="B9" s="150" t="str">
        <x:v>h</x:v>
      </x:c>
      <x:c r="C9" s="175" t="n">
        <x:v>180</x:v>
      </x:c>
      <x:c r="D9" s="175" t="n">
        <x:v>150</x:v>
      </x:c>
      <x:c r="E9" s="175" t="n">
        <x:f>IF(K9="&lt;= Objectif",D9-C9,C9-D9)</x:f>
        <x:v>30</x:v>
      </x:c>
      <x:c r="F9" s="175" t="n">
        <x:f>IF(K9="&lt;= Objectif",IF(C9=0,1,D9/C9),IF(D9=0,1,C9/D9))</x:f>
        <x:v>1.2</x:v>
      </x:c>
      <x:c r="G9" s="150" t="str">
        <x:f>IF(K9="&lt;= Objectif",IF(C9&lt;=D9,"OK","Alerte"),IF(C9&gt;=D9,"OK","Alerte"))</x:f>
        <x:v>OK</x:v>
      </x:c>
      <x:c r="H9" s="150" t="str">
        <x:v>Montée compétences</x:v>
      </x:c>
      <x:c r="I9" s="150" t="str">
        <x:v>Mois en cours</x:v>
      </x:c>
      <x:c r="J9" s="150" t="str">
        <x:v>RH</x:v>
      </x:c>
      <x:c r="K9" s="150" t="str">
        <x:v>&gt;= Objectif</x:v>
      </x:c>
      <x:c r="L9" s="148" t="str">
        <x:f>IF(F9&gt;=1,"↗","↘")</x:f>
        <x:v>↗</x:v>
      </x:c>
      <x:c r="M9" s="148" t="n">
        <x:f>C9*0.88</x:f>
        <x:v>158.4</x:v>
      </x:c>
      <x:c r="N9" s="148" t="n">
        <x:f>C9*0.92</x:f>
        <x:v>165.6</x:v>
      </x:c>
      <x:c r="O9" s="148" t="n">
        <x:f>C9*0.96</x:f>
        <x:v>172.79999999999998</x:v>
      </x:c>
      <x:c r="P9" s="148" t="n">
        <x:f>C9*1.0</x:f>
        <x:v>180</x:v>
      </x:c>
      <x:c r="Q9" s="148" t="n">
        <x:f>C9*1.04</x:f>
        <x:v>187.20000000000002</x:v>
      </x:c>
      <x:c r="R9" s="148" t="n">
        <x:f>C9*1.08</x:f>
        <x:v>194.4</x:v>
      </x:c>
      <x:c r="S9" s="176" t="n">
        <x:f>F9</x:f>
        <x:v>1.2</x:v>
      </x:c>
    </x:row>
    <x:row r="10">
      <x:c r="A10" s="62" t="str">
        <x:v>Délai recrutement</x:v>
      </x:c>
      <x:c r="B10" s="150" t="str">
        <x:v>jours</x:v>
      </x:c>
      <x:c r="C10" s="175" t="n">
        <x:v>28</x:v>
      </x:c>
      <x:c r="D10" s="175" t="n">
        <x:v>35</x:v>
      </x:c>
      <x:c r="E10" s="175" t="n">
        <x:f>IF(K10="&lt;= Objectif",D10-C10,C10-D10)</x:f>
        <x:v>7</x:v>
      </x:c>
      <x:c r="F10" s="175" t="n">
        <x:f>IF(K10="&lt;= Objectif",IF(C10=0,1,D10/C10),IF(D10=0,1,C10/D10))</x:f>
        <x:v>1.25</x:v>
      </x:c>
      <x:c r="G10" s="150" t="str">
        <x:f>IF(K10="&lt;= Objectif",IF(C10&lt;=D10,"OK","Alerte"),IF(C10&gt;=D10,"OK","Alerte"))</x:f>
        <x:v>OK</x:v>
      </x:c>
      <x:c r="H10" s="150" t="str">
        <x:v>Efficacité recrutement</x:v>
      </x:c>
      <x:c r="I10" s="150" t="str">
        <x:v>Mois en cours</x:v>
      </x:c>
      <x:c r="J10" s="150" t="str">
        <x:v>RH</x:v>
      </x:c>
      <x:c r="K10" s="150" t="str">
        <x:v>&lt;= Objectif</x:v>
      </x:c>
      <x:c r="L10" s="148" t="str">
        <x:f>IF(F10&gt;=1,"↗","↘")</x:f>
        <x:v>↗</x:v>
      </x:c>
      <x:c r="M10" s="148" t="n">
        <x:f>C10*0.88</x:f>
        <x:v>24.64</x:v>
      </x:c>
      <x:c r="N10" s="148" t="n">
        <x:f>C10*0.92</x:f>
        <x:v>25.76</x:v>
      </x:c>
      <x:c r="O10" s="148" t="n">
        <x:f>C10*0.96</x:f>
        <x:v>26.88</x:v>
      </x:c>
      <x:c r="P10" s="148" t="n">
        <x:f>C10*1.0</x:f>
        <x:v>28</x:v>
      </x:c>
      <x:c r="Q10" s="148" t="n">
        <x:f>C10*1.04</x:f>
        <x:v>29.12</x:v>
      </x:c>
      <x:c r="R10" s="148" t="n">
        <x:f>C10*1.08</x:f>
        <x:v>30.240000000000002</x:v>
      </x:c>
      <x:c r="S10" s="176" t="n">
        <x:f>F10</x:f>
        <x:v>1.25</x:v>
      </x:c>
    </x:row>
    <x:row r="11">
      <x:c r="A11" s="62" t="str">
        <x:v>Taux entretiens réalisés</x:v>
      </x:c>
      <x:c r="B11" s="150" t="str">
        <x:v>%</x:v>
      </x:c>
      <x:c r="C11" s="175" t="n">
        <x:v>0.91</x:v>
      </x:c>
      <x:c r="D11" s="175" t="n">
        <x:v>0.85</x:v>
      </x:c>
      <x:c r="E11" s="175" t="n">
        <x:f>IF(K11="&lt;= Objectif",D11-C11,C11-D11)</x:f>
        <x:v>0.06000000000000005</x:v>
      </x:c>
      <x:c r="F11" s="175" t="n">
        <x:f>IF(K11="&lt;= Objectif",IF(C11=0,1,D11/C11),IF(D11=0,1,C11/D11))</x:f>
        <x:v>1.0705882352941176</x:v>
      </x:c>
      <x:c r="G11" s="150" t="str">
        <x:f>IF(K11="&lt;= Objectif",IF(C11&lt;=D11,"OK","Alerte"),IF(C11&gt;=D11,"OK","Alerte"))</x:f>
        <x:v>OK</x:v>
      </x:c>
      <x:c r="H11" s="150" t="str">
        <x:v>Suivi managérial</x:v>
      </x:c>
      <x:c r="I11" s="150" t="str">
        <x:v>Mois en cours</x:v>
      </x:c>
      <x:c r="J11" s="150" t="str">
        <x:v>RH</x:v>
      </x:c>
      <x:c r="K11" s="150" t="str">
        <x:v>&gt;= Objectif</x:v>
      </x:c>
      <x:c r="L11" s="148" t="str">
        <x:f>IF(F11&gt;=1,"↗","↘")</x:f>
        <x:v>↗</x:v>
      </x:c>
      <x:c r="M11" s="148" t="n">
        <x:f>C11*0.88</x:f>
        <x:v>0.8008000000000001</x:v>
      </x:c>
      <x:c r="N11" s="148" t="n">
        <x:f>C11*0.92</x:f>
        <x:v>0.8372</x:v>
      </x:c>
      <x:c r="O11" s="148" t="n">
        <x:f>C11*0.96</x:f>
        <x:v>0.8736</x:v>
      </x:c>
      <x:c r="P11" s="148" t="n">
        <x:f>C11*1.0</x:f>
        <x:v>0.91</x:v>
      </x:c>
      <x:c r="Q11" s="148" t="n">
        <x:f>C11*1.04</x:f>
        <x:v>0.9464</x:v>
      </x:c>
      <x:c r="R11" s="148" t="n">
        <x:f>C11*1.08</x:f>
        <x:v>0.9828000000000001</x:v>
      </x:c>
      <x:c r="S11" s="176" t="n">
        <x:f>F11</x:f>
        <x:v>1.0705882352941176</x:v>
      </x:c>
    </x:row>
    <x:row r="12">
      <x:c r="A12" s="62" t="str">
        <x:v>Masse salariale</x:v>
      </x:c>
      <x:c r="B12" s="150" t="str">
        <x:v>€</x:v>
      </x:c>
      <x:c r="C12" s="175" t="n">
        <x:v>52000</x:v>
      </x:c>
      <x:c r="D12" s="175" t="n">
        <x:v>55000</x:v>
      </x:c>
      <x:c r="E12" s="175" t="n">
        <x:f>IF(K12="&lt;= Objectif",D12-C12,C12-D12)</x:f>
        <x:v>3000</x:v>
      </x:c>
      <x:c r="F12" s="175" t="n">
        <x:f>IF(K12="&lt;= Objectif",IF(C12=0,1,D12/C12),IF(D12=0,1,C12/D12))</x:f>
        <x:v>1.0576923076923077</x:v>
      </x:c>
      <x:c r="G12" s="150" t="str">
        <x:f>IF(K12="&lt;= Objectif",IF(C12&lt;=D12,"OK","Alerte"),IF(C12&gt;=D12,"OK","Alerte"))</x:f>
        <x:v>OK</x:v>
      </x:c>
      <x:c r="H12" s="150" t="str">
        <x:v>Maîtrise coûts RH</x:v>
      </x:c>
      <x:c r="I12" s="150" t="str">
        <x:v>Mois en cours</x:v>
      </x:c>
      <x:c r="J12" s="150" t="str">
        <x:v>RH</x:v>
      </x:c>
      <x:c r="K12" s="150" t="str">
        <x:v>&lt;= Objectif</x:v>
      </x:c>
      <x:c r="L12" s="148" t="str">
        <x:f>IF(F12&gt;=1,"↗","↘")</x:f>
        <x:v>↗</x:v>
      </x:c>
      <x:c r="M12" s="148" t="n">
        <x:f>C12*0.88</x:f>
        <x:v>45760</x:v>
      </x:c>
      <x:c r="N12" s="148" t="n">
        <x:f>C12*0.92</x:f>
        <x:v>47840</x:v>
      </x:c>
      <x:c r="O12" s="148" t="n">
        <x:f>C12*0.96</x:f>
        <x:v>49920</x:v>
      </x:c>
      <x:c r="P12" s="148" t="n">
        <x:f>C12*1.0</x:f>
        <x:v>52000</x:v>
      </x:c>
      <x:c r="Q12" s="148" t="n">
        <x:f>C12*1.04</x:f>
        <x:v>54080</x:v>
      </x:c>
      <x:c r="R12" s="148" t="n">
        <x:f>C12*1.08</x:f>
        <x:v>56160.00000000001</x:v>
      </x:c>
      <x:c r="S12" s="176" t="n">
        <x:f>F12</x:f>
        <x:v>1.0576923076923077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{AF87C46A-2795-9401-C225-BD46A6103604}</x14:id>
        </x:ext>
      </x:extLst>
    </x:cfRule>
  </x:conditionalFormatting>
  <x:conditionalFormatting sqref="G7:G12">
    <x:cfRule type="expression" dxfId="21" priority="4">
      <x:formula>G7="OK"</x:formula>
    </x:cfRule>
    <x:cfRule type="expression" dxfId="22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7cc8e513a34a43ed"/>
  <x:tableParts count="1">
    <x:tablePart xmlns:r="http://schemas.openxmlformats.org/officeDocument/2006/relationships" r:id="R385bef73a65b4f94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003AD3F8-DF2E-4FA7-816F-3FF9D8B3F6FE}">
          <x14:sparklines>
            <x14:sparkline>
              <xm:f>RH!M7:R7</xm:f>
              <xm:sqref>T7</xm:sqref>
            </x14:sparkline>
            <x14:sparkline>
              <xm:f>RH!M8:R8</xm:f>
              <xm:sqref>T8</xm:sqref>
            </x14:sparkline>
            <x14:sparkline>
              <xm:f>RH!M9:R9</xm:f>
              <xm:sqref>T9</xm:sqref>
            </x14:sparkline>
            <x14:sparkline>
              <xm:f>RH!M10:R10</xm:f>
              <xm:sqref>T10</xm:sqref>
            </x14:sparkline>
            <x14:sparkline>
              <xm:f>RH!M11:R11</xm:f>
              <xm:sqref>T11</xm:sqref>
            </x14:sparkline>
            <x14:sparkline>
              <xm:f>RH!M12:R12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AF87C46A-2795-9401-C225-BD46A6103604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5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MAINTENANCE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1.2279451137884874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Taux disponibilité</x:v>
      </x:c>
      <x:c r="B7" s="150" t="str">
        <x:v>%</x:v>
      </x:c>
      <x:c r="C7" s="175" t="n">
        <x:v>0.94</x:v>
      </x:c>
      <x:c r="D7" s="175" t="n">
        <x:v>0.9</x:v>
      </x:c>
      <x:c r="E7" s="175" t="n">
        <x:f>IF(K7="&lt;= Objectif",D7-C7,C7-D7)</x:f>
        <x:v>0.039999999999999925</x:v>
      </x:c>
      <x:c r="F7" s="175" t="n">
        <x:f>IF(K7="&lt;= Objectif",IF(C7=0,1,D7/C7),IF(D7=0,1,C7/D7))</x:f>
        <x:v>1.0444444444444443</x:v>
      </x:c>
      <x:c r="G7" s="150" t="str">
        <x:f>IF(K7="&lt;= Objectif",IF(C7&lt;=D7,"OK","Alerte"),IF(C7&gt;=D7,"OK","Alerte"))</x:f>
        <x:v>OK</x:v>
      </x:c>
      <x:c r="H7" s="150" t="str">
        <x:v>Disponibilité machines</x:v>
      </x:c>
      <x:c r="I7" s="150" t="str">
        <x:v>Mois en cours</x:v>
      </x:c>
      <x:c r="J7" s="150" t="str">
        <x:v>Maintenance</x:v>
      </x:c>
      <x:c r="K7" s="150" t="str">
        <x:v>&gt;= Objectif</x:v>
      </x:c>
      <x:c r="L7" s="148" t="str">
        <x:f>IF(F7&gt;=1,"↗","↘")</x:f>
        <x:v>↗</x:v>
      </x:c>
      <x:c r="M7" s="148" t="n">
        <x:f>C7*0.88</x:f>
        <x:v>0.8271999999999999</x:v>
      </x:c>
      <x:c r="N7" s="148" t="n">
        <x:f>C7*0.92</x:f>
        <x:v>0.8648</x:v>
      </x:c>
      <x:c r="O7" s="148" t="n">
        <x:f>C7*0.96</x:f>
        <x:v>0.9023999999999999</x:v>
      </x:c>
      <x:c r="P7" s="148" t="n">
        <x:f>C7*1.0</x:f>
        <x:v>0.94</x:v>
      </x:c>
      <x:c r="Q7" s="148" t="n">
        <x:f>C7*1.04</x:f>
        <x:v>0.9776</x:v>
      </x:c>
      <x:c r="R7" s="148" t="n">
        <x:f>C7*1.08</x:f>
        <x:v>1.0152</x:v>
      </x:c>
      <x:c r="S7" s="176" t="n">
        <x:f>F7</x:f>
        <x:v>1.0444444444444443</x:v>
      </x:c>
    </x:row>
    <x:row r="8">
      <x:c r="A8" s="62" t="str">
        <x:v>MTBF</x:v>
      </x:c>
      <x:c r="B8" s="150" t="str">
        <x:v>h</x:v>
      </x:c>
      <x:c r="C8" s="175" t="n">
        <x:v>220</x:v>
      </x:c>
      <x:c r="D8" s="175" t="n">
        <x:v>180</x:v>
      </x:c>
      <x:c r="E8" s="175" t="n">
        <x:f>IF(K8="&lt;= Objectif",D8-C8,C8-D8)</x:f>
        <x:v>40</x:v>
      </x:c>
      <x:c r="F8" s="175" t="n">
        <x:f>IF(K8="&lt;= Objectif",IF(C8=0,1,D8/C8),IF(D8=0,1,C8/D8))</x:f>
        <x:v>1.2222222222222223</x:v>
      </x:c>
      <x:c r="G8" s="150" t="str">
        <x:f>IF(K8="&lt;= Objectif",IF(C8&lt;=D8,"OK","Alerte"),IF(C8&gt;=D8,"OK","Alerte"))</x:f>
        <x:v>OK</x:v>
      </x:c>
      <x:c r="H8" s="150" t="str">
        <x:v>Fiabilité</x:v>
      </x:c>
      <x:c r="I8" s="150" t="str">
        <x:v>Mois en cours</x:v>
      </x:c>
      <x:c r="J8" s="150" t="str">
        <x:v>Maintenance</x:v>
      </x:c>
      <x:c r="K8" s="150" t="str">
        <x:v>&gt;= Objectif</x:v>
      </x:c>
      <x:c r="L8" s="148" t="str">
        <x:f>IF(F8&gt;=1,"↗","↘")</x:f>
        <x:v>↗</x:v>
      </x:c>
      <x:c r="M8" s="148" t="n">
        <x:f>C8*0.88</x:f>
        <x:v>193.6</x:v>
      </x:c>
      <x:c r="N8" s="148" t="n">
        <x:f>C8*0.92</x:f>
        <x:v>202.4</x:v>
      </x:c>
      <x:c r="O8" s="148" t="n">
        <x:f>C8*0.96</x:f>
        <x:v>211.2</x:v>
      </x:c>
      <x:c r="P8" s="148" t="n">
        <x:f>C8*1.0</x:f>
        <x:v>220</x:v>
      </x:c>
      <x:c r="Q8" s="148" t="n">
        <x:f>C8*1.04</x:f>
        <x:v>228.8</x:v>
      </x:c>
      <x:c r="R8" s="148" t="n">
        <x:f>C8*1.08</x:f>
        <x:v>237.60000000000002</x:v>
      </x:c>
      <x:c r="S8" s="176" t="n">
        <x:f>F8</x:f>
        <x:v>1.2222222222222223</x:v>
      </x:c>
    </x:row>
    <x:row r="9">
      <x:c r="A9" s="62" t="str">
        <x:v>MTTR</x:v>
      </x:c>
      <x:c r="B9" s="150" t="str">
        <x:v>h</x:v>
      </x:c>
      <x:c r="C9" s="175" t="n">
        <x:v>2.4</x:v>
      </x:c>
      <x:c r="D9" s="175" t="n">
        <x:v>3</x:v>
      </x:c>
      <x:c r="E9" s="175" t="n">
        <x:f>IF(K9="&lt;= Objectif",D9-C9,C9-D9)</x:f>
        <x:v>0.6000000000000001</x:v>
      </x:c>
      <x:c r="F9" s="175" t="n">
        <x:f>IF(K9="&lt;= Objectif",IF(C9=0,1,D9/C9),IF(D9=0,1,C9/D9))</x:f>
        <x:v>1.25</x:v>
      </x:c>
      <x:c r="G9" s="150" t="str">
        <x:f>IF(K9="&lt;= Objectif",IF(C9&lt;=D9,"OK","Alerte"),IF(C9&gt;=D9,"OK","Alerte"))</x:f>
        <x:v>OK</x:v>
      </x:c>
      <x:c r="H9" s="150" t="str">
        <x:v>Réactivité</x:v>
      </x:c>
      <x:c r="I9" s="150" t="str">
        <x:v>Mois en cours</x:v>
      </x:c>
      <x:c r="J9" s="150" t="str">
        <x:v>Maintenance</x:v>
      </x:c>
      <x:c r="K9" s="150" t="str">
        <x:v>&lt;= Objectif</x:v>
      </x:c>
      <x:c r="L9" s="148" t="str">
        <x:f>IF(F9&gt;=1,"↗","↘")</x:f>
        <x:v>↗</x:v>
      </x:c>
      <x:c r="M9" s="148" t="n">
        <x:f>C9*0.88</x:f>
        <x:v>2.112</x:v>
      </x:c>
      <x:c r="N9" s="148" t="n">
        <x:f>C9*0.92</x:f>
        <x:v>2.208</x:v>
      </x:c>
      <x:c r="O9" s="148" t="n">
        <x:f>C9*0.96</x:f>
        <x:v>2.304</x:v>
      </x:c>
      <x:c r="P9" s="148" t="n">
        <x:f>C9*1.0</x:f>
        <x:v>2.4</x:v>
      </x:c>
      <x:c r="Q9" s="148" t="n">
        <x:f>C9*1.04</x:f>
        <x:v>2.496</x:v>
      </x:c>
      <x:c r="R9" s="148" t="n">
        <x:f>C9*1.08</x:f>
        <x:v>2.592</x:v>
      </x:c>
      <x:c r="S9" s="176" t="n">
        <x:f>F9</x:f>
        <x:v>1.25</x:v>
      </x:c>
    </x:row>
    <x:row r="10">
      <x:c r="A10" s="62" t="str">
        <x:v>Pannes critiques</x:v>
      </x:c>
      <x:c r="B10" s="150" t="str">
        <x:v>Nb</x:v>
      </x:c>
      <x:c r="C10" s="175" t="n">
        <x:v>3</x:v>
      </x:c>
      <x:c r="D10" s="175" t="n">
        <x:v>5</x:v>
      </x:c>
      <x:c r="E10" s="175" t="n">
        <x:f>IF(K10="&lt;= Objectif",D10-C10,C10-D10)</x:f>
        <x:v>2</x:v>
      </x:c>
      <x:c r="F10" s="175" t="n">
        <x:f>IF(K10="&lt;= Objectif",IF(C10=0,1,D10/C10),IF(D10=0,1,C10/D10))</x:f>
        <x:v>1.6666666666666667</x:v>
      </x:c>
      <x:c r="G10" s="150" t="str">
        <x:f>IF(K10="&lt;= Objectif",IF(C10&lt;=D10,"OK","Alerte"),IF(C10&gt;=D10,"OK","Alerte"))</x:f>
        <x:v>OK</x:v>
      </x:c>
      <x:c r="H10" s="150" t="str">
        <x:v>Risque exploitation</x:v>
      </x:c>
      <x:c r="I10" s="150" t="str">
        <x:v>Mois en cours</x:v>
      </x:c>
      <x:c r="J10" s="150" t="str">
        <x:v>Maintenance</x:v>
      </x:c>
      <x:c r="K10" s="150" t="str">
        <x:v>&lt;= Objectif</x:v>
      </x:c>
      <x:c r="L10" s="148" t="str">
        <x:f>IF(F10&gt;=1,"↗","↘")</x:f>
        <x:v>↗</x:v>
      </x:c>
      <x:c r="M10" s="148" t="n">
        <x:f>C10*0.88</x:f>
        <x:v>2.64</x:v>
      </x:c>
      <x:c r="N10" s="148" t="n">
        <x:f>C10*0.92</x:f>
        <x:v>2.7600000000000002</x:v>
      </x:c>
      <x:c r="O10" s="148" t="n">
        <x:f>C10*0.96</x:f>
        <x:v>2.88</x:v>
      </x:c>
      <x:c r="P10" s="148" t="n">
        <x:f>C10*1.0</x:f>
        <x:v>3</x:v>
      </x:c>
      <x:c r="Q10" s="148" t="n">
        <x:f>C10*1.04</x:f>
        <x:v>3.12</x:v>
      </x:c>
      <x:c r="R10" s="148" t="n">
        <x:f>C10*1.08</x:f>
        <x:v>3.24</x:v>
      </x:c>
      <x:c r="S10" s="176" t="n">
        <x:f>F10</x:f>
        <x:v>1.6666666666666667</x:v>
      </x:c>
    </x:row>
    <x:row r="11">
      <x:c r="A11" s="62" t="str">
        <x:v>Respect préventif</x:v>
      </x:c>
      <x:c r="B11" s="150" t="str">
        <x:v>%</x:v>
      </x:c>
      <x:c r="C11" s="175" t="n">
        <x:v>0.88</x:v>
      </x:c>
      <x:c r="D11" s="175" t="n">
        <x:v>0.8</x:v>
      </x:c>
      <x:c r="E11" s="175" t="n">
        <x:f>IF(K11="&lt;= Objectif",D11-C11,C11-D11)</x:f>
        <x:v>0.07999999999999996</x:v>
      </x:c>
      <x:c r="F11" s="175" t="n">
        <x:f>IF(K11="&lt;= Objectif",IF(C11=0,1,D11/C11),IF(D11=0,1,C11/D11))</x:f>
        <x:v>1.0999999999999999</x:v>
      </x:c>
      <x:c r="G11" s="150" t="str">
        <x:f>IF(K11="&lt;= Objectif",IF(C11&lt;=D11,"OK","Alerte"),IF(C11&gt;=D11,"OK","Alerte"))</x:f>
        <x:v>OK</x:v>
      </x:c>
      <x:c r="H11" s="150" t="str">
        <x:v>Maintenance planifiée</x:v>
      </x:c>
      <x:c r="I11" s="150" t="str">
        <x:v>Mois en cours</x:v>
      </x:c>
      <x:c r="J11" s="150" t="str">
        <x:v>Maintenance</x:v>
      </x:c>
      <x:c r="K11" s="150" t="str">
        <x:v>&gt;= Objectif</x:v>
      </x:c>
      <x:c r="L11" s="148" t="str">
        <x:f>IF(F11&gt;=1,"↗","↘")</x:f>
        <x:v>↗</x:v>
      </x:c>
      <x:c r="M11" s="148" t="n">
        <x:f>C11*0.88</x:f>
        <x:v>0.7744</x:v>
      </x:c>
      <x:c r="N11" s="148" t="n">
        <x:f>C11*0.92</x:f>
        <x:v>0.8096</x:v>
      </x:c>
      <x:c r="O11" s="148" t="n">
        <x:f>C11*0.96</x:f>
        <x:v>0.8448</x:v>
      </x:c>
      <x:c r="P11" s="148" t="n">
        <x:f>C11*1.0</x:f>
        <x:v>0.88</x:v>
      </x:c>
      <x:c r="Q11" s="148" t="n">
        <x:f>C11*1.04</x:f>
        <x:v>0.9152</x:v>
      </x:c>
      <x:c r="R11" s="148" t="n">
        <x:f>C11*1.08</x:f>
        <x:v>0.9504</x:v>
      </x:c>
      <x:c r="S11" s="176" t="n">
        <x:f>F11</x:f>
        <x:v>1.0999999999999999</x:v>
      </x:c>
    </x:row>
    <x:row r="12">
      <x:c r="A12" s="62" t="str">
        <x:v>Coût maintenance</x:v>
      </x:c>
      <x:c r="B12" s="150" t="str">
        <x:v>€</x:v>
      </x:c>
      <x:c r="C12" s="175" t="n">
        <x:v>8300</x:v>
      </x:c>
      <x:c r="D12" s="175" t="n">
        <x:v>9000</x:v>
      </x:c>
      <x:c r="E12" s="175" t="n">
        <x:f>IF(K12="&lt;= Objectif",D12-C12,C12-D12)</x:f>
        <x:v>700</x:v>
      </x:c>
      <x:c r="F12" s="175" t="n">
        <x:f>IF(K12="&lt;= Objectif",IF(C12=0,1,D12/C12),IF(D12=0,1,C12/D12))</x:f>
        <x:v>1.0843373493975903</x:v>
      </x:c>
      <x:c r="G12" s="150" t="str">
        <x:f>IF(K12="&lt;= Objectif",IF(C12&lt;=D12,"OK","Alerte"),IF(C12&gt;=D12,"OK","Alerte"))</x:f>
        <x:v>OK</x:v>
      </x:c>
      <x:c r="H12" s="150" t="str">
        <x:v>Maîtrise budget</x:v>
      </x:c>
      <x:c r="I12" s="150" t="str">
        <x:v>Mois en cours</x:v>
      </x:c>
      <x:c r="J12" s="150" t="str">
        <x:v>Maintenance</x:v>
      </x:c>
      <x:c r="K12" s="150" t="str">
        <x:v>&lt;= Objectif</x:v>
      </x:c>
      <x:c r="L12" s="148" t="str">
        <x:f>IF(F12&gt;=1,"↗","↘")</x:f>
        <x:v>↗</x:v>
      </x:c>
      <x:c r="M12" s="148" t="n">
        <x:f>C12*0.88</x:f>
        <x:v>7304</x:v>
      </x:c>
      <x:c r="N12" s="148" t="n">
        <x:f>C12*0.92</x:f>
        <x:v>7636</x:v>
      </x:c>
      <x:c r="O12" s="148" t="n">
        <x:f>C12*0.96</x:f>
        <x:v>7968</x:v>
      </x:c>
      <x:c r="P12" s="148" t="n">
        <x:f>C12*1.0</x:f>
        <x:v>8300</x:v>
      </x:c>
      <x:c r="Q12" s="148" t="n">
        <x:f>C12*1.04</x:f>
        <x:v>8632</x:v>
      </x:c>
      <x:c r="R12" s="148" t="n">
        <x:f>C12*1.08</x:f>
        <x:v>8964</x:v>
      </x:c>
      <x:c r="S12" s="176" t="n">
        <x:f>F12</x:f>
        <x:v>1.0843373493975903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{5AD3BCC8-6F1A-0A29-AEC1-27F528340346}</x14:id>
        </x:ext>
      </x:extLst>
    </x:cfRule>
  </x:conditionalFormatting>
  <x:conditionalFormatting sqref="G7:G12">
    <x:cfRule type="expression" dxfId="23" priority="4">
      <x:formula>G7="OK"</x:formula>
    </x:cfRule>
    <x:cfRule type="expression" dxfId="24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525ac242335d4c32"/>
  <x:tableParts count="1">
    <x:tablePart xmlns:r="http://schemas.openxmlformats.org/officeDocument/2006/relationships" r:id="R04610e277fbe42fa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22C9173B-7724-46E7-A4C7-D56C9806B8A6}">
          <x14:sparklines>
            <x14:sparkline>
              <xm:f>Maintenance!M7:R7</xm:f>
              <xm:sqref>T7</xm:sqref>
            </x14:sparkline>
            <x14:sparkline>
              <xm:f>Maintenance!M8:R8</xm:f>
              <xm:sqref>T8</xm:sqref>
            </x14:sparkline>
            <x14:sparkline>
              <xm:f>Maintenance!M9:R9</xm:f>
              <xm:sqref>T9</xm:sqref>
            </x14:sparkline>
            <x14:sparkline>
              <xm:f>Maintenance!M10:R10</xm:f>
              <xm:sqref>T10</xm:sqref>
            </x14:sparkline>
            <x14:sparkline>
              <xm:f>Maintenance!M11:R11</xm:f>
              <xm:sqref>T11</xm:sqref>
            </x14:sparkline>
            <x14:sparkline>
              <xm:f>Maintenance!M12:R12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5AD3BCC8-6F1A-0A29-AEC1-27F528340346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6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LOGISTIQUE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1.226530698727495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Rotation stock</x:v>
      </x:c>
      <x:c r="B7" s="150" t="str">
        <x:v>fois</x:v>
      </x:c>
      <x:c r="C7" s="175" t="n">
        <x:v>5.6</x:v>
      </x:c>
      <x:c r="D7" s="175" t="n">
        <x:v>4.5</x:v>
      </x:c>
      <x:c r="E7" s="175" t="n">
        <x:f>IF(K7="&lt;= Objectif",D7-C7,C7-D7)</x:f>
        <x:v>1.0999999999999996</x:v>
      </x:c>
      <x:c r="F7" s="175" t="n">
        <x:f>IF(K7="&lt;= Objectif",IF(C7=0,1,D7/C7),IF(D7=0,1,C7/D7))</x:f>
        <x:v>1.2444444444444445</x:v>
      </x:c>
      <x:c r="G7" s="150" t="str">
        <x:f>IF(K7="&lt;= Objectif",IF(C7&lt;=D7,"OK","Alerte"),IF(C7&gt;=D7,"OK","Alerte"))</x:f>
        <x:v>OK</x:v>
      </x:c>
      <x:c r="H7" s="150" t="str">
        <x:v>Optimisation stock</x:v>
      </x:c>
      <x:c r="I7" s="150" t="str">
        <x:v>Mois en cours</x:v>
      </x:c>
      <x:c r="J7" s="150" t="str">
        <x:v>Logistique</x:v>
      </x:c>
      <x:c r="K7" s="150" t="str">
        <x:v>&gt;= Objectif</x:v>
      </x:c>
      <x:c r="L7" s="148" t="str">
        <x:f>IF(F7&gt;=1,"↗","↘")</x:f>
        <x:v>↗</x:v>
      </x:c>
      <x:c r="M7" s="148" t="n">
        <x:f>C7*0.88</x:f>
        <x:v>4.928</x:v>
      </x:c>
      <x:c r="N7" s="148" t="n">
        <x:f>C7*0.92</x:f>
        <x:v>5.152</x:v>
      </x:c>
      <x:c r="O7" s="148" t="n">
        <x:f>C7*0.96</x:f>
        <x:v>5.3759999999999994</x:v>
      </x:c>
      <x:c r="P7" s="148" t="n">
        <x:f>C7*1.0</x:f>
        <x:v>5.6</x:v>
      </x:c>
      <x:c r="Q7" s="148" t="n">
        <x:f>C7*1.04</x:f>
        <x:v>5.824</x:v>
      </x:c>
      <x:c r="R7" s="148" t="n">
        <x:f>C7*1.08</x:f>
        <x:v>6.048</x:v>
      </x:c>
      <x:c r="S7" s="176" t="n">
        <x:f>F7</x:f>
        <x:v>1.2444444444444445</x:v>
      </x:c>
    </x:row>
    <x:row r="8">
      <x:c r="A8" s="62" t="str">
        <x:v>Taux service</x:v>
      </x:c>
      <x:c r="B8" s="150" t="str">
        <x:v>%</x:v>
      </x:c>
      <x:c r="C8" s="175" t="n">
        <x:v>0.96</x:v>
      </x:c>
      <x:c r="D8" s="175" t="n">
        <x:v>0.92</x:v>
      </x:c>
      <x:c r="E8" s="175" t="n">
        <x:f>IF(K8="&lt;= Objectif",D8-C8,C8-D8)</x:f>
        <x:v>0.039999999999999925</x:v>
      </x:c>
      <x:c r="F8" s="175" t="n">
        <x:f>IF(K8="&lt;= Objectif",IF(C8=0,1,D8/C8),IF(D8=0,1,C8/D8))</x:f>
        <x:v>1.0434782608695652</x:v>
      </x:c>
      <x:c r="G8" s="150" t="str">
        <x:f>IF(K8="&lt;= Objectif",IF(C8&lt;=D8,"OK","Alerte"),IF(C8&gt;=D8,"OK","Alerte"))</x:f>
        <x:v>OK</x:v>
      </x:c>
      <x:c r="H8" s="150" t="str">
        <x:v>Qualité livraison</x:v>
      </x:c>
      <x:c r="I8" s="150" t="str">
        <x:v>Mois en cours</x:v>
      </x:c>
      <x:c r="J8" s="150" t="str">
        <x:v>Logistique</x:v>
      </x:c>
      <x:c r="K8" s="150" t="str">
        <x:v>&gt;= Objectif</x:v>
      </x:c>
      <x:c r="L8" s="148" t="str">
        <x:f>IF(F8&gt;=1,"↗","↘")</x:f>
        <x:v>↗</x:v>
      </x:c>
      <x:c r="M8" s="148" t="n">
        <x:f>C8*0.88</x:f>
        <x:v>0.8448</x:v>
      </x:c>
      <x:c r="N8" s="148" t="n">
        <x:f>C8*0.92</x:f>
        <x:v>0.8832</x:v>
      </x:c>
      <x:c r="O8" s="148" t="n">
        <x:f>C8*0.96</x:f>
        <x:v>0.9216</x:v>
      </x:c>
      <x:c r="P8" s="148" t="n">
        <x:f>C8*1.0</x:f>
        <x:v>0.96</x:v>
      </x:c>
      <x:c r="Q8" s="148" t="n">
        <x:f>C8*1.04</x:f>
        <x:v>0.9984</x:v>
      </x:c>
      <x:c r="R8" s="148" t="n">
        <x:f>C8*1.08</x:f>
        <x:v>1.0368</x:v>
      </x:c>
      <x:c r="S8" s="176" t="n">
        <x:f>F8</x:f>
        <x:v>1.0434782608695652</x:v>
      </x:c>
    </x:row>
    <x:row r="9">
      <x:c r="A9" s="62" t="str">
        <x:v>Délai livraison</x:v>
      </x:c>
      <x:c r="B9" s="150" t="str">
        <x:v>jours</x:v>
      </x:c>
      <x:c r="C9" s="175" t="n">
        <x:v>2.1</x:v>
      </x:c>
      <x:c r="D9" s="175" t="n">
        <x:v>3</x:v>
      </x:c>
      <x:c r="E9" s="175" t="n">
        <x:f>IF(K9="&lt;= Objectif",D9-C9,C9-D9)</x:f>
        <x:v>0.8999999999999999</x:v>
      </x:c>
      <x:c r="F9" s="175" t="n">
        <x:f>IF(K9="&lt;= Objectif",IF(C9=0,1,D9/C9),IF(D9=0,1,C9/D9))</x:f>
        <x:v>1.4285714285714286</x:v>
      </x:c>
      <x:c r="G9" s="150" t="str">
        <x:f>IF(K9="&lt;= Objectif",IF(C9&lt;=D9,"OK","Alerte"),IF(C9&gt;=D9,"OK","Alerte"))</x:f>
        <x:v>OK</x:v>
      </x:c>
      <x:c r="H9" s="150" t="str">
        <x:v>Rapidité</x:v>
      </x:c>
      <x:c r="I9" s="150" t="str">
        <x:v>Mois en cours</x:v>
      </x:c>
      <x:c r="J9" s="150" t="str">
        <x:v>Logistique</x:v>
      </x:c>
      <x:c r="K9" s="150" t="str">
        <x:v>&lt;= Objectif</x:v>
      </x:c>
      <x:c r="L9" s="148" t="str">
        <x:f>IF(F9&gt;=1,"↗","↘")</x:f>
        <x:v>↗</x:v>
      </x:c>
      <x:c r="M9" s="148" t="n">
        <x:f>C9*0.88</x:f>
        <x:v>1.848</x:v>
      </x:c>
      <x:c r="N9" s="148" t="n">
        <x:f>C9*0.92</x:f>
        <x:v>1.9320000000000002</x:v>
      </x:c>
      <x:c r="O9" s="148" t="n">
        <x:f>C9*0.96</x:f>
        <x:v>2.016</x:v>
      </x:c>
      <x:c r="P9" s="148" t="n">
        <x:f>C9*1.0</x:f>
        <x:v>2.1</x:v>
      </x:c>
      <x:c r="Q9" s="148" t="n">
        <x:f>C9*1.04</x:f>
        <x:v>2.184</x:v>
      </x:c>
      <x:c r="R9" s="148" t="n">
        <x:f>C9*1.08</x:f>
        <x:v>2.2680000000000002</x:v>
      </x:c>
      <x:c r="S9" s="176" t="n">
        <x:f>F9</x:f>
        <x:v>1.4285714285714286</x:v>
      </x:c>
    </x:row>
    <x:row r="10">
      <x:c r="A10" s="62" t="str">
        <x:v>Ruptures stock</x:v>
      </x:c>
      <x:c r="B10" s="150" t="str">
        <x:v>Nb</x:v>
      </x:c>
      <x:c r="C10" s="175" t="n">
        <x:v>4</x:v>
      </x:c>
      <x:c r="D10" s="175" t="n">
        <x:v>6</x:v>
      </x:c>
      <x:c r="E10" s="175" t="n">
        <x:f>IF(K10="&lt;= Objectif",D10-C10,C10-D10)</x:f>
        <x:v>2</x:v>
      </x:c>
      <x:c r="F10" s="175" t="n">
        <x:f>IF(K10="&lt;= Objectif",IF(C10=0,1,D10/C10),IF(D10=0,1,C10/D10))</x:f>
        <x:v>1.5</x:v>
      </x:c>
      <x:c r="G10" s="150" t="str">
        <x:f>IF(K10="&lt;= Objectif",IF(C10&lt;=D10,"OK","Alerte"),IF(C10&gt;=D10,"OK","Alerte"))</x:f>
        <x:v>OK</x:v>
      </x:c>
      <x:c r="H10" s="150" t="str">
        <x:v>Disponibilité produits</x:v>
      </x:c>
      <x:c r="I10" s="150" t="str">
        <x:v>Mois en cours</x:v>
      </x:c>
      <x:c r="J10" s="150" t="str">
        <x:v>Logistique</x:v>
      </x:c>
      <x:c r="K10" s="150" t="str">
        <x:v>&lt;= Objectif</x:v>
      </x:c>
      <x:c r="L10" s="148" t="str">
        <x:f>IF(F10&gt;=1,"↗","↘")</x:f>
        <x:v>↗</x:v>
      </x:c>
      <x:c r="M10" s="148" t="n">
        <x:f>C10*0.88</x:f>
        <x:v>3.52</x:v>
      </x:c>
      <x:c r="N10" s="148" t="n">
        <x:f>C10*0.92</x:f>
        <x:v>3.68</x:v>
      </x:c>
      <x:c r="O10" s="148" t="n">
        <x:f>C10*0.96</x:f>
        <x:v>3.84</x:v>
      </x:c>
      <x:c r="P10" s="148" t="n">
        <x:f>C10*1.0</x:f>
        <x:v>4</x:v>
      </x:c>
      <x:c r="Q10" s="148" t="n">
        <x:f>C10*1.04</x:f>
        <x:v>4.16</x:v>
      </x:c>
      <x:c r="R10" s="148" t="n">
        <x:f>C10*1.08</x:f>
        <x:v>4.32</x:v>
      </x:c>
      <x:c r="S10" s="176" t="n">
        <x:f>F10</x:f>
        <x:v>1.5</x:v>
      </x:c>
    </x:row>
    <x:row r="11">
      <x:c r="A11" s="62" t="str">
        <x:v>Coût transport</x:v>
      </x:c>
      <x:c r="B11" s="150" t="str">
        <x:v>€</x:v>
      </x:c>
      <x:c r="C11" s="175" t="n">
        <x:v>7200</x:v>
      </x:c>
      <x:c r="D11" s="175" t="n">
        <x:v>8000</x:v>
      </x:c>
      <x:c r="E11" s="175" t="n">
        <x:f>IF(K11="&lt;= Objectif",D11-C11,C11-D11)</x:f>
        <x:v>800</x:v>
      </x:c>
      <x:c r="F11" s="175" t="n">
        <x:f>IF(K11="&lt;= Objectif",IF(C11=0,1,D11/C11),IF(D11=0,1,C11/D11))</x:f>
        <x:v>1.1111111111111112</x:v>
      </x:c>
      <x:c r="G11" s="150" t="str">
        <x:f>IF(K11="&lt;= Objectif",IF(C11&lt;=D11,"OK","Alerte"),IF(C11&gt;=D11,"OK","Alerte"))</x:f>
        <x:v>OK</x:v>
      </x:c>
      <x:c r="H11" s="150" t="str">
        <x:v>Maîtrise frais</x:v>
      </x:c>
      <x:c r="I11" s="150" t="str">
        <x:v>Mois en cours</x:v>
      </x:c>
      <x:c r="J11" s="150" t="str">
        <x:v>Logistique</x:v>
      </x:c>
      <x:c r="K11" s="150" t="str">
        <x:v>&lt;= Objectif</x:v>
      </x:c>
      <x:c r="L11" s="148" t="str">
        <x:f>IF(F11&gt;=1,"↗","↘")</x:f>
        <x:v>↗</x:v>
      </x:c>
      <x:c r="M11" s="148" t="n">
        <x:f>C11*0.88</x:f>
        <x:v>6336</x:v>
      </x:c>
      <x:c r="N11" s="148" t="n">
        <x:f>C11*0.92</x:f>
        <x:v>6624</x:v>
      </x:c>
      <x:c r="O11" s="148" t="n">
        <x:f>C11*0.96</x:f>
        <x:v>6912</x:v>
      </x:c>
      <x:c r="P11" s="148" t="n">
        <x:f>C11*1.0</x:f>
        <x:v>7200</x:v>
      </x:c>
      <x:c r="Q11" s="148" t="n">
        <x:f>C11*1.04</x:f>
        <x:v>7488</x:v>
      </x:c>
      <x:c r="R11" s="148" t="n">
        <x:f>C11*1.08</x:f>
        <x:v>7776.000000000001</x:v>
      </x:c>
      <x:c r="S11" s="176" t="n">
        <x:f>F11</x:f>
        <x:v>1.1111111111111112</x:v>
      </x:c>
    </x:row>
    <x:row r="12">
      <x:c r="A12" s="62" t="str">
        <x:v>Exactitude inventaire</x:v>
      </x:c>
      <x:c r="B12" s="150" t="str">
        <x:v>%</x:v>
      </x:c>
      <x:c r="C12" s="175" t="n">
        <x:v>0.98</x:v>
      </x:c>
      <x:c r="D12" s="175" t="n">
        <x:v>0.95</x:v>
      </x:c>
      <x:c r="E12" s="175" t="n">
        <x:f>IF(K12="&lt;= Objectif",D12-C12,C12-D12)</x:f>
        <x:v>0.030000000000000027</x:v>
      </x:c>
      <x:c r="F12" s="175" t="n">
        <x:f>IF(K12="&lt;= Objectif",IF(C12=0,1,D12/C12),IF(D12=0,1,C12/D12))</x:f>
        <x:v>1.0315789473684212</x:v>
      </x:c>
      <x:c r="G12" s="150" t="str">
        <x:f>IF(K12="&lt;= Objectif",IF(C12&lt;=D12,"OK","Alerte"),IF(C12&gt;=D12,"OK","Alerte"))</x:f>
        <x:v>OK</x:v>
      </x:c>
      <x:c r="H12" s="150" t="str">
        <x:v>Fiabilité stock</x:v>
      </x:c>
      <x:c r="I12" s="150" t="str">
        <x:v>Mois en cours</x:v>
      </x:c>
      <x:c r="J12" s="150" t="str">
        <x:v>Logistique</x:v>
      </x:c>
      <x:c r="K12" s="150" t="str">
        <x:v>&gt;= Objectif</x:v>
      </x:c>
      <x:c r="L12" s="148" t="str">
        <x:f>IF(F12&gt;=1,"↗","↘")</x:f>
        <x:v>↗</x:v>
      </x:c>
      <x:c r="M12" s="148" t="n">
        <x:f>C12*0.88</x:f>
        <x:v>0.8623999999999999</x:v>
      </x:c>
      <x:c r="N12" s="148" t="n">
        <x:f>C12*0.92</x:f>
        <x:v>0.9016000000000001</x:v>
      </x:c>
      <x:c r="O12" s="148" t="n">
        <x:f>C12*0.96</x:f>
        <x:v>0.9408</x:v>
      </x:c>
      <x:c r="P12" s="148" t="n">
        <x:f>C12*1.0</x:f>
        <x:v>0.98</x:v>
      </x:c>
      <x:c r="Q12" s="148" t="n">
        <x:f>C12*1.04</x:f>
        <x:v>1.0192</x:v>
      </x:c>
      <x:c r="R12" s="148" t="n">
        <x:f>C12*1.08</x:f>
        <x:v>1.0584</x:v>
      </x:c>
      <x:c r="S12" s="176" t="n">
        <x:f>F12</x:f>
        <x:v>1.0315789473684212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{90139350-A370-F191-2EF9-3E4DCDABF266}</x14:id>
        </x:ext>
      </x:extLst>
    </x:cfRule>
  </x:conditionalFormatting>
  <x:conditionalFormatting sqref="G7:G12">
    <x:cfRule type="expression" dxfId="25" priority="4">
      <x:formula>G7="OK"</x:formula>
    </x:cfRule>
    <x:cfRule type="expression" dxfId="26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4750d397b05d4adf"/>
  <x:tableParts count="1">
    <x:tablePart xmlns:r="http://schemas.openxmlformats.org/officeDocument/2006/relationships" r:id="Rdd4acb3457bb4c75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12CCEA1B-7925-43EA-A828-B31B333552AF}">
          <x14:sparklines>
            <x14:sparkline>
              <xm:f>Logistique!M7:R7</xm:f>
              <xm:sqref>T7</xm:sqref>
            </x14:sparkline>
            <x14:sparkline>
              <xm:f>Logistique!M8:R8</xm:f>
              <xm:sqref>T8</xm:sqref>
            </x14:sparkline>
            <x14:sparkline>
              <xm:f>Logistique!M9:R9</xm:f>
              <xm:sqref>T9</xm:sqref>
            </x14:sparkline>
            <x14:sparkline>
              <xm:f>Logistique!M10:R10</xm:f>
              <xm:sqref>T10</xm:sqref>
            </x14:sparkline>
            <x14:sparkline>
              <xm:f>Logistique!M11:R11</xm:f>
              <xm:sqref>T11</xm:sqref>
            </x14:sparkline>
            <x14:sparkline>
              <xm:f>Logistique!M12:R12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90139350-A370-F191-2EF9-3E4DCDABF266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7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PROJET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1.3041662650215284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Avancement</x:v>
      </x:c>
      <x:c r="B7" s="150" t="str">
        <x:v>%</x:v>
      </x:c>
      <x:c r="C7" s="175" t="n">
        <x:v>0.68</x:v>
      </x:c>
      <x:c r="D7" s="175" t="n">
        <x:v>0.6</x:v>
      </x:c>
      <x:c r="E7" s="175" t="n">
        <x:f>IF(K7="&lt;= Objectif",D7-C7,C7-D7)</x:f>
        <x:v>0.08000000000000007</x:v>
      </x:c>
      <x:c r="F7" s="175" t="n">
        <x:f>IF(K7="&lt;= Objectif",IF(C7=0,1,D7/C7),IF(D7=0,1,C7/D7))</x:f>
        <x:v>1.1333333333333335</x:v>
      </x:c>
      <x:c r="G7" s="150" t="str">
        <x:f>IF(K7="&lt;= Objectif",IF(C7&lt;=D7,"OK","Alerte"),IF(C7&gt;=D7,"OK","Alerte"))</x:f>
        <x:v>OK</x:v>
      </x:c>
      <x:c r="H7" s="150" t="str">
        <x:v>Suivi planning</x:v>
      </x:c>
      <x:c r="I7" s="150" t="str">
        <x:v>Mois en cours</x:v>
      </x:c>
      <x:c r="J7" s="150" t="str">
        <x:v>Projet</x:v>
      </x:c>
      <x:c r="K7" s="150" t="str">
        <x:v>&gt;= Objectif</x:v>
      </x:c>
      <x:c r="L7" s="148" t="str">
        <x:f>IF(F7&gt;=1,"↗","↘")</x:f>
        <x:v>↗</x:v>
      </x:c>
      <x:c r="M7" s="148" t="n">
        <x:f>C7*0.88</x:f>
        <x:v>0.5984</x:v>
      </x:c>
      <x:c r="N7" s="148" t="n">
        <x:f>C7*0.92</x:f>
        <x:v>0.6256</x:v>
      </x:c>
      <x:c r="O7" s="148" t="n">
        <x:f>C7*0.96</x:f>
        <x:v>0.6528</x:v>
      </x:c>
      <x:c r="P7" s="148" t="n">
        <x:f>C7*1.0</x:f>
        <x:v>0.68</x:v>
      </x:c>
      <x:c r="Q7" s="148" t="n">
        <x:f>C7*1.04</x:f>
        <x:v>0.7072</x:v>
      </x:c>
      <x:c r="R7" s="148" t="n">
        <x:f>C7*1.08</x:f>
        <x:v>0.7344</x:v>
      </x:c>
      <x:c r="S7" s="176" t="n">
        <x:f>F7</x:f>
        <x:v>1.1333333333333335</x:v>
      </x:c>
    </x:row>
    <x:row r="8">
      <x:c r="A8" s="62" t="str">
        <x:v>Respect budget</x:v>
      </x:c>
      <x:c r="B8" s="150" t="str">
        <x:v>%</x:v>
      </x:c>
      <x:c r="C8" s="175" t="n">
        <x:v>0.91</x:v>
      </x:c>
      <x:c r="D8" s="175" t="n">
        <x:v>1</x:v>
      </x:c>
      <x:c r="E8" s="175" t="n">
        <x:f>IF(K8="&lt;= Objectif",D8-C8,C8-D8)</x:f>
        <x:v>0.08999999999999997</x:v>
      </x:c>
      <x:c r="F8" s="175" t="n">
        <x:f>IF(K8="&lt;= Objectif",IF(C8=0,1,D8/C8),IF(D8=0,1,C8/D8))</x:f>
        <x:v>1.0989010989010988</x:v>
      </x:c>
      <x:c r="G8" s="150" t="str">
        <x:f>IF(K8="&lt;= Objectif",IF(C8&lt;=D8,"OK","Alerte"),IF(C8&gt;=D8,"OK","Alerte"))</x:f>
        <x:v>OK</x:v>
      </x:c>
      <x:c r="H8" s="150" t="str">
        <x:v>Contrôle coûts</x:v>
      </x:c>
      <x:c r="I8" s="150" t="str">
        <x:v>Mois en cours</x:v>
      </x:c>
      <x:c r="J8" s="150" t="str">
        <x:v>Projet</x:v>
      </x:c>
      <x:c r="K8" s="150" t="str">
        <x:v>&lt;= Objectif</x:v>
      </x:c>
      <x:c r="L8" s="148" t="str">
        <x:f>IF(F8&gt;=1,"↗","↘")</x:f>
        <x:v>↗</x:v>
      </x:c>
      <x:c r="M8" s="148" t="n">
        <x:f>C8*0.88</x:f>
        <x:v>0.8008000000000001</x:v>
      </x:c>
      <x:c r="N8" s="148" t="n">
        <x:f>C8*0.92</x:f>
        <x:v>0.8372</x:v>
      </x:c>
      <x:c r="O8" s="148" t="n">
        <x:f>C8*0.96</x:f>
        <x:v>0.8736</x:v>
      </x:c>
      <x:c r="P8" s="148" t="n">
        <x:f>C8*1.0</x:f>
        <x:v>0.91</x:v>
      </x:c>
      <x:c r="Q8" s="148" t="n">
        <x:f>C8*1.04</x:f>
        <x:v>0.9464</x:v>
      </x:c>
      <x:c r="R8" s="148" t="n">
        <x:f>C8*1.08</x:f>
        <x:v>0.9828000000000001</x:v>
      </x:c>
      <x:c r="S8" s="176" t="n">
        <x:f>F8</x:f>
        <x:v>1.0989010989010988</x:v>
      </x:c>
    </x:row>
    <x:row r="9">
      <x:c r="A9" s="62" t="str">
        <x:v>Tâches terminées</x:v>
      </x:c>
      <x:c r="B9" s="150" t="str">
        <x:v>Nb</x:v>
      </x:c>
      <x:c r="C9" s="175" t="n">
        <x:v>42</x:v>
      </x:c>
      <x:c r="D9" s="175" t="n">
        <x:v>38</x:v>
      </x:c>
      <x:c r="E9" s="175" t="n">
        <x:f>IF(K9="&lt;= Objectif",D9-C9,C9-D9)</x:f>
        <x:v>4</x:v>
      </x:c>
      <x:c r="F9" s="175" t="n">
        <x:f>IF(K9="&lt;= Objectif",IF(C9=0,1,D9/C9),IF(D9=0,1,C9/D9))</x:f>
        <x:v>1.105263157894737</x:v>
      </x:c>
      <x:c r="G9" s="150" t="str">
        <x:f>IF(K9="&lt;= Objectif",IF(C9&lt;=D9,"OK","Alerte"),IF(C9&gt;=D9,"OK","Alerte"))</x:f>
        <x:v>OK</x:v>
      </x:c>
      <x:c r="H9" s="150" t="str">
        <x:v>Production projet</x:v>
      </x:c>
      <x:c r="I9" s="150" t="str">
        <x:v>Mois en cours</x:v>
      </x:c>
      <x:c r="J9" s="150" t="str">
        <x:v>Projet</x:v>
      </x:c>
      <x:c r="K9" s="150" t="str">
        <x:v>&gt;= Objectif</x:v>
      </x:c>
      <x:c r="L9" s="148" t="str">
        <x:f>IF(F9&gt;=1,"↗","↘")</x:f>
        <x:v>↗</x:v>
      </x:c>
      <x:c r="M9" s="148" t="n">
        <x:f>C9*0.88</x:f>
        <x:v>36.96</x:v>
      </x:c>
      <x:c r="N9" s="148" t="n">
        <x:f>C9*0.92</x:f>
        <x:v>38.64</x:v>
      </x:c>
      <x:c r="O9" s="148" t="n">
        <x:f>C9*0.96</x:f>
        <x:v>40.32</x:v>
      </x:c>
      <x:c r="P9" s="148" t="n">
        <x:f>C9*1.0</x:f>
        <x:v>42</x:v>
      </x:c>
      <x:c r="Q9" s="148" t="n">
        <x:f>C9*1.04</x:f>
        <x:v>43.68</x:v>
      </x:c>
      <x:c r="R9" s="148" t="n">
        <x:f>C9*1.08</x:f>
        <x:v>45.36</x:v>
      </x:c>
      <x:c r="S9" s="176" t="n">
        <x:f>F9</x:f>
        <x:v>1.105263157894737</x:v>
      </x:c>
    </x:row>
    <x:row r="10">
      <x:c r="A10" s="62" t="str">
        <x:v>Retards critiques</x:v>
      </x:c>
      <x:c r="B10" s="150" t="str">
        <x:v>Nb</x:v>
      </x:c>
      <x:c r="C10" s="175" t="n">
        <x:v>2</x:v>
      </x:c>
      <x:c r="D10" s="175" t="n">
        <x:v>4</x:v>
      </x:c>
      <x:c r="E10" s="175" t="n">
        <x:f>IF(K10="&lt;= Objectif",D10-C10,C10-D10)</x:f>
        <x:v>2</x:v>
      </x:c>
      <x:c r="F10" s="175" t="n">
        <x:f>IF(K10="&lt;= Objectif",IF(C10=0,1,D10/C10),IF(D10=0,1,C10/D10))</x:f>
        <x:v>2</x:v>
      </x:c>
      <x:c r="G10" s="150" t="str">
        <x:f>IF(K10="&lt;= Objectif",IF(C10&lt;=D10,"OK","Alerte"),IF(C10&gt;=D10,"OK","Alerte"))</x:f>
        <x:v>OK</x:v>
      </x:c>
      <x:c r="H10" s="150" t="str">
        <x:v>Gestion délais</x:v>
      </x:c>
      <x:c r="I10" s="150" t="str">
        <x:v>Mois en cours</x:v>
      </x:c>
      <x:c r="J10" s="150" t="str">
        <x:v>Projet</x:v>
      </x:c>
      <x:c r="K10" s="150" t="str">
        <x:v>&lt;= Objectif</x:v>
      </x:c>
      <x:c r="L10" s="148" t="str">
        <x:f>IF(F10&gt;=1,"↗","↘")</x:f>
        <x:v>↗</x:v>
      </x:c>
      <x:c r="M10" s="148" t="n">
        <x:f>C10*0.88</x:f>
        <x:v>1.76</x:v>
      </x:c>
      <x:c r="N10" s="148" t="n">
        <x:f>C10*0.92</x:f>
        <x:v>1.84</x:v>
      </x:c>
      <x:c r="O10" s="148" t="n">
        <x:f>C10*0.96</x:f>
        <x:v>1.92</x:v>
      </x:c>
      <x:c r="P10" s="148" t="n">
        <x:f>C10*1.0</x:f>
        <x:v>2</x:v>
      </x:c>
      <x:c r="Q10" s="148" t="n">
        <x:f>C10*1.04</x:f>
        <x:v>2.08</x:v>
      </x:c>
      <x:c r="R10" s="148" t="n">
        <x:f>C10*1.08</x:f>
        <x:v>2.16</x:v>
      </x:c>
      <x:c r="S10" s="176" t="n">
        <x:f>F10</x:f>
        <x:v>2</x:v>
      </x:c>
    </x:row>
    <x:row r="11">
      <x:c r="A11" s="62" t="str">
        <x:v>Risques ouverts</x:v>
      </x:c>
      <x:c r="B11" s="150" t="str">
        <x:v>Nb</x:v>
      </x:c>
      <x:c r="C11" s="175" t="n">
        <x:v>5</x:v>
      </x:c>
      <x:c r="D11" s="175" t="n">
        <x:v>7</x:v>
      </x:c>
      <x:c r="E11" s="175" t="n">
        <x:f>IF(K11="&lt;= Objectif",D11-C11,C11-D11)</x:f>
        <x:v>2</x:v>
      </x:c>
      <x:c r="F11" s="175" t="n">
        <x:f>IF(K11="&lt;= Objectif",IF(C11=0,1,D11/C11),IF(D11=0,1,C11/D11))</x:f>
        <x:v>1.4</x:v>
      </x:c>
      <x:c r="G11" s="150" t="str">
        <x:f>IF(K11="&lt;= Objectif",IF(C11&lt;=D11,"OK","Alerte"),IF(C11&gt;=D11,"OK","Alerte"))</x:f>
        <x:v>OK</x:v>
      </x:c>
      <x:c r="H11" s="150" t="str">
        <x:v>Maîtrise risques</x:v>
      </x:c>
      <x:c r="I11" s="150" t="str">
        <x:v>Mois en cours</x:v>
      </x:c>
      <x:c r="J11" s="150" t="str">
        <x:v>Projet</x:v>
      </x:c>
      <x:c r="K11" s="150" t="str">
        <x:v>&lt;= Objectif</x:v>
      </x:c>
      <x:c r="L11" s="148" t="str">
        <x:f>IF(F11&gt;=1,"↗","↘")</x:f>
        <x:v>↗</x:v>
      </x:c>
      <x:c r="M11" s="148" t="n">
        <x:f>C11*0.88</x:f>
        <x:v>4.4</x:v>
      </x:c>
      <x:c r="N11" s="148" t="n">
        <x:f>C11*0.92</x:f>
        <x:v>4.6000000000000005</x:v>
      </x:c>
      <x:c r="O11" s="148" t="n">
        <x:f>C11*0.96</x:f>
        <x:v>4.8</x:v>
      </x:c>
      <x:c r="P11" s="148" t="n">
        <x:f>C11*1.0</x:f>
        <x:v>5</x:v>
      </x:c>
      <x:c r="Q11" s="148" t="n">
        <x:f>C11*1.04</x:f>
        <x:v>5.2</x:v>
      </x:c>
      <x:c r="R11" s="148" t="n">
        <x:f>C11*1.08</x:f>
        <x:v>5.4</x:v>
      </x:c>
      <x:c r="S11" s="176" t="n">
        <x:f>F11</x:f>
        <x:v>1.4</x:v>
      </x:c>
    </x:row>
    <x:row r="12">
      <x:c r="A12" s="62" t="str">
        <x:v>Satisfaction sponsor</x:v>
      </x:c>
      <x:c r="B12" s="150" t="str">
        <x:v>%</x:v>
      </x:c>
      <x:c r="C12" s="175" t="n">
        <x:v>0.87</x:v>
      </x:c>
      <x:c r="D12" s="175" t="n">
        <x:v>0.8</x:v>
      </x:c>
      <x:c r="E12" s="175" t="n">
        <x:f>IF(K12="&lt;= Objectif",D12-C12,C12-D12)</x:f>
        <x:v>0.06999999999999995</x:v>
      </x:c>
      <x:c r="F12" s="175" t="n">
        <x:f>IF(K12="&lt;= Objectif",IF(C12=0,1,D12/C12),IF(D12=0,1,C12/D12))</x:f>
        <x:v>1.0875</x:v>
      </x:c>
      <x:c r="G12" s="150" t="str">
        <x:f>IF(K12="&lt;= Objectif",IF(C12&lt;=D12,"OK","Alerte"),IF(C12&gt;=D12,"OK","Alerte"))</x:f>
        <x:v>OK</x:v>
      </x:c>
      <x:c r="H12" s="150" t="str">
        <x:v>Validation direction</x:v>
      </x:c>
      <x:c r="I12" s="150" t="str">
        <x:v>Mois en cours</x:v>
      </x:c>
      <x:c r="J12" s="150" t="str">
        <x:v>Projet</x:v>
      </x:c>
      <x:c r="K12" s="150" t="str">
        <x:v>&gt;= Objectif</x:v>
      </x:c>
      <x:c r="L12" s="148" t="str">
        <x:f>IF(F12&gt;=1,"↗","↘")</x:f>
        <x:v>↗</x:v>
      </x:c>
      <x:c r="M12" s="148" t="n">
        <x:f>C12*0.88</x:f>
        <x:v>0.7656</x:v>
      </x:c>
      <x:c r="N12" s="148" t="n">
        <x:f>C12*0.92</x:f>
        <x:v>0.8004</x:v>
      </x:c>
      <x:c r="O12" s="148" t="n">
        <x:f>C12*0.96</x:f>
        <x:v>0.8351999999999999</x:v>
      </x:c>
      <x:c r="P12" s="148" t="n">
        <x:f>C12*1.0</x:f>
        <x:v>0.87</x:v>
      </x:c>
      <x:c r="Q12" s="148" t="n">
        <x:f>C12*1.04</x:f>
        <x:v>0.9048</x:v>
      </x:c>
      <x:c r="R12" s="148" t="n">
        <x:f>C12*1.08</x:f>
        <x:v>0.9396000000000001</x:v>
      </x:c>
      <x:c r="S12" s="176" t="n">
        <x:f>F12</x:f>
        <x:v>1.0875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{F71B580D-B0B1-2248-51EF-5357560E1018}</x14:id>
        </x:ext>
      </x:extLst>
    </x:cfRule>
  </x:conditionalFormatting>
  <x:conditionalFormatting sqref="G7:G12">
    <x:cfRule type="expression" dxfId="27" priority="4">
      <x:formula>G7="OK"</x:formula>
    </x:cfRule>
    <x:cfRule type="expression" dxfId="28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b18c7ba77f704c94"/>
  <x:tableParts count="1">
    <x:tablePart xmlns:r="http://schemas.openxmlformats.org/officeDocument/2006/relationships" r:id="Rfe423fcb02904698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F2803178-45FB-449F-9F90-D21912100A2E}">
          <x14:sparklines>
            <x14:sparkline>
              <xm:f>Projet!M7:R7</xm:f>
              <xm:sqref>T7</xm:sqref>
            </x14:sparkline>
            <x14:sparkline>
              <xm:f>Projet!M8:R8</xm:f>
              <xm:sqref>T8</xm:sqref>
            </x14:sparkline>
            <x14:sparkline>
              <xm:f>Projet!M9:R9</xm:f>
              <xm:sqref>T9</xm:sqref>
            </x14:sparkline>
            <x14:sparkline>
              <xm:f>Projet!M10:R10</xm:f>
              <xm:sqref>T10</xm:sqref>
            </x14:sparkline>
            <x14:sparkline>
              <xm:f>Projet!M11:R11</xm:f>
              <xm:sqref>T11</xm:sqref>
            </x14:sparkline>
            <x14:sparkline>
              <xm:f>Projet!M12:R12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F71B580D-B0B1-2248-51EF-5357560E1018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8.xml><?xml version="1.0" encoding="utf-8"?>
<x:worksheet xmlns:x14="http://schemas.microsoft.com/office/spreadsheetml/2009/9/main" xmlns:xm="http://schemas.microsoft.com/office/excel/2006/main" xmlns:mc="http://schemas.openxmlformats.org/markup-compatibility/2006" xmlns:xr2="http://schemas.microsoft.com/office/spreadsheetml/2015/revision2" xmlns:x="http://schemas.openxmlformats.org/spreadsheetml/2006/main" mc:Ignorable="xr2">
  <x:sheetFormatPr defaultRowHeight="15"/>
  <x:cols>
    <x:col min="1" max="1" width="24" hidden="0" customWidth="1"/>
    <x:col min="2" max="2" width="10" hidden="0" customWidth="1"/>
    <x:col min="3" max="3" width="14" hidden="0" customWidth="1"/>
    <x:col min="4" max="4" width="14" hidden="0" customWidth="1"/>
    <x:col min="5" max="5" width="12" hidden="0" customWidth="1"/>
    <x:col min="6" max="6" width="12" hidden="0" customWidth="1"/>
    <x:col min="7" max="7" width="13" hidden="0" customWidth="1"/>
    <x:col min="8" max="8" width="22" hidden="0" customWidth="1"/>
    <x:col min="9" max="9" width="15" hidden="0" customWidth="1"/>
    <x:col min="10" max="10" width="14" hidden="0" customWidth="1"/>
    <x:col min="11" max="11" width="14" hidden="0" customWidth="1"/>
    <x:col min="20" max="20" width="18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2" hidden="0" customWidth="1"/>
  </x:cols>
  <x:sheetData>
    <x:row r="1" ht="28" customHeight="1">
      <x:c r="A1" s="157" t="str">
        <x:v>TABLEAU DE BORD KPI — MARKETING</x:v>
      </x:c>
    </x:row>
    <x:row r="2" ht="32" customHeight="1">
      <x:c r="A2" s="159" t="str">
        <x:v>Feuille métier calculable : saisissez les valeurs réelles et objectifs en colonnes C et D. Les écarts, scores et statuts se mettent à jour automatiquement.</x:v>
      </x:c>
    </x:row>
    <x:row r="4">
      <x:c r="A4" s="163" t="str">
        <x:v>Score moyen</x:v>
      </x:c>
      <x:c r="B4" s="164"/>
      <x:c r="C4" s="164" t="str">
        <x:v>KPI OK</x:v>
      </x:c>
      <x:c r="D4" s="164"/>
      <x:c r="E4" s="164" t="str">
        <x:v>KPI alerte</x:v>
      </x:c>
      <x:c r="F4" s="164"/>
      <x:c r="G4" s="164" t="str">
        <x:v>Statut global</x:v>
      </x:c>
      <x:c r="H4" s="165"/>
    </x:row>
    <x:row r="5" ht="28" customHeight="1">
      <x:c r="A5" s="166" t="n">
        <x:f>AVERAGE(F7:F12)</x:f>
        <x:v>1.2615476190476191</x:v>
      </x:c>
      <x:c r="B5" s="167"/>
      <x:c r="C5" s="167" t="n">
        <x:f>COUNTIF(G7:G12,"OK")</x:f>
        <x:v>6</x:v>
      </x:c>
      <x:c r="D5" s="167"/>
      <x:c r="E5" s="167" t="n">
        <x:f>COUNTIF(G7:G12,"Alerte")</x:f>
        <x:v>0</x:v>
      </x:c>
      <x:c r="F5" s="167"/>
      <x:c r="G5" s="167" t="str">
        <x:f>IF(A5&gt;=1,"Très bon",IF(A5&gt;=0.85,"Correct","À surveiller"))</x:f>
        <x:v>Très bon</x:v>
      </x:c>
      <x:c r="H5" s="168"/>
    </x:row>
    <x:row r="6">
      <x:c r="A6" s="155" t="str">
        <x:v>KPI</x:v>
      </x:c>
      <x:c r="B6" s="155" t="str">
        <x:v>Unité</x:v>
      </x:c>
      <x:c r="C6" s="155" t="str">
        <x:v>Réel</x:v>
      </x:c>
      <x:c r="D6" s="155" t="str">
        <x:v>Objectif</x:v>
      </x:c>
      <x:c r="E6" s="155" t="str">
        <x:v>Écart</x:v>
      </x:c>
      <x:c r="F6" s="155" t="str">
        <x:v>Score</x:v>
      </x:c>
      <x:c r="G6" s="155" t="str">
        <x:v>Statut</x:v>
      </x:c>
      <x:c r="H6" s="155" t="str">
        <x:v>Commentaire</x:v>
      </x:c>
      <x:c r="I6" s="155" t="str">
        <x:v>Période</x:v>
      </x:c>
      <x:c r="J6" s="155" t="str">
        <x:v>Responsable</x:v>
      </x:c>
      <x:c r="K6" s="155" t="str">
        <x:v>Sens</x:v>
      </x:c>
      <x:c r="L6" s="155" t="str">
        <x:v>Tendance</x:v>
      </x:c>
      <x:c r="M6" s="155" t="str">
        <x:v>Jan</x:v>
      </x:c>
      <x:c r="N6" s="155" t="str">
        <x:v>Fév</x:v>
      </x:c>
      <x:c r="O6" s="155" t="str">
        <x:v>Mar</x:v>
      </x:c>
      <x:c r="P6" s="155" t="str">
        <x:v>Avr</x:v>
      </x:c>
      <x:c r="Q6" s="155" t="str">
        <x:v>Mai</x:v>
      </x:c>
      <x:c r="R6" s="155" t="str">
        <x:v>Juin</x:v>
      </x:c>
      <x:c r="S6" s="155" t="str">
        <x:v>Indice visuel</x:v>
      </x:c>
      <x:c r="T6" s="155" t="str">
        <x:v>Mini tendance</x:v>
      </x:c>
    </x:row>
    <x:row r="7">
      <x:c r="A7" s="62" t="str">
        <x:v>Trafic web</x:v>
      </x:c>
      <x:c r="B7" s="150" t="str">
        <x:v>visites</x:v>
      </x:c>
      <x:c r="C7" s="175" t="n">
        <x:v>24000</x:v>
      </x:c>
      <x:c r="D7" s="175" t="n">
        <x:v>20000</x:v>
      </x:c>
      <x:c r="E7" s="175" t="n">
        <x:f>IF(K7="&lt;= Objectif",D7-C7,C7-D7)</x:f>
        <x:v>4000</x:v>
      </x:c>
      <x:c r="F7" s="175" t="n">
        <x:f>IF(K7="&lt;= Objectif",IF(C7=0,1,D7/C7),IF(D7=0,1,C7/D7))</x:f>
        <x:v>1.2</x:v>
      </x:c>
      <x:c r="G7" s="150" t="str">
        <x:f>IF(K7="&lt;= Objectif",IF(C7&lt;=D7,"OK","Alerte"),IF(C7&gt;=D7,"OK","Alerte"))</x:f>
        <x:v>OK</x:v>
      </x:c>
      <x:c r="H7" s="150" t="str">
        <x:v>Visibilité</x:v>
      </x:c>
      <x:c r="I7" s="150" t="str">
        <x:v>Mois en cours</x:v>
      </x:c>
      <x:c r="J7" s="150" t="str">
        <x:v>Marketing</x:v>
      </x:c>
      <x:c r="K7" s="150" t="str">
        <x:v>&gt;= Objectif</x:v>
      </x:c>
      <x:c r="L7" s="148" t="str">
        <x:f>IF(F7&gt;=1,"↗","↘")</x:f>
        <x:v>↗</x:v>
      </x:c>
      <x:c r="M7" s="148" t="n">
        <x:f>C7*0.88</x:f>
        <x:v>21120</x:v>
      </x:c>
      <x:c r="N7" s="148" t="n">
        <x:f>C7*0.92</x:f>
        <x:v>22080</x:v>
      </x:c>
      <x:c r="O7" s="148" t="n">
        <x:f>C7*0.96</x:f>
        <x:v>23040</x:v>
      </x:c>
      <x:c r="P7" s="148" t="n">
        <x:f>C7*1.0</x:f>
        <x:v>24000</x:v>
      </x:c>
      <x:c r="Q7" s="148" t="n">
        <x:f>C7*1.04</x:f>
        <x:v>24960</x:v>
      </x:c>
      <x:c r="R7" s="148" t="n">
        <x:f>C7*1.08</x:f>
        <x:v>25920</x:v>
      </x:c>
      <x:c r="S7" s="176" t="n">
        <x:f>F7</x:f>
        <x:v>1.2</x:v>
      </x:c>
    </x:row>
    <x:row r="8">
      <x:c r="A8" s="62" t="str">
        <x:v>Leads générés</x:v>
      </x:c>
      <x:c r="B8" s="150" t="str">
        <x:v>Nb</x:v>
      </x:c>
      <x:c r="C8" s="175" t="n">
        <x:v>860</x:v>
      </x:c>
      <x:c r="D8" s="175" t="n">
        <x:v>700</x:v>
      </x:c>
      <x:c r="E8" s="175" t="n">
        <x:f>IF(K8="&lt;= Objectif",D8-C8,C8-D8)</x:f>
        <x:v>160</x:v>
      </x:c>
      <x:c r="F8" s="175" t="n">
        <x:f>IF(K8="&lt;= Objectif",IF(C8=0,1,D8/C8),IF(D8=0,1,C8/D8))</x:f>
        <x:v>1.2285714285714286</x:v>
      </x:c>
      <x:c r="G8" s="150" t="str">
        <x:f>IF(K8="&lt;= Objectif",IF(C8&lt;=D8,"OK","Alerte"),IF(C8&gt;=D8,"OK","Alerte"))</x:f>
        <x:v>OK</x:v>
      </x:c>
      <x:c r="H8" s="150" t="str">
        <x:v>Acquisition</x:v>
      </x:c>
      <x:c r="I8" s="150" t="str">
        <x:v>Mois en cours</x:v>
      </x:c>
      <x:c r="J8" s="150" t="str">
        <x:v>Marketing</x:v>
      </x:c>
      <x:c r="K8" s="150" t="str">
        <x:v>&gt;= Objectif</x:v>
      </x:c>
      <x:c r="L8" s="148" t="str">
        <x:f>IF(F8&gt;=1,"↗","↘")</x:f>
        <x:v>↗</x:v>
      </x:c>
      <x:c r="M8" s="148" t="n">
        <x:f>C8*0.88</x:f>
        <x:v>756.8</x:v>
      </x:c>
      <x:c r="N8" s="148" t="n">
        <x:f>C8*0.92</x:f>
        <x:v>791.2</x:v>
      </x:c>
      <x:c r="O8" s="148" t="n">
        <x:f>C8*0.96</x:f>
        <x:v>825.6</x:v>
      </x:c>
      <x:c r="P8" s="148" t="n">
        <x:f>C8*1.0</x:f>
        <x:v>860</x:v>
      </x:c>
      <x:c r="Q8" s="148" t="n">
        <x:f>C8*1.04</x:f>
        <x:v>894.4</x:v>
      </x:c>
      <x:c r="R8" s="148" t="n">
        <x:f>C8*1.08</x:f>
        <x:v>928.8000000000001</x:v>
      </x:c>
      <x:c r="S8" s="176" t="n">
        <x:f>F8</x:f>
        <x:v>1.2285714285714286</x:v>
      </x:c>
    </x:row>
    <x:row r="9">
      <x:c r="A9" s="62" t="str">
        <x:v>Coût par lead</x:v>
      </x:c>
      <x:c r="B9" s="150" t="str">
        <x:v>€</x:v>
      </x:c>
      <x:c r="C9" s="175" t="n">
        <x:v>7.5</x:v>
      </x:c>
      <x:c r="D9" s="175" t="n">
        <x:v>9</x:v>
      </x:c>
      <x:c r="E9" s="175" t="n">
        <x:f>IF(K9="&lt;= Objectif",D9-C9,C9-D9)</x:f>
        <x:v>1.5</x:v>
      </x:c>
      <x:c r="F9" s="175" t="n">
        <x:f>IF(K9="&lt;= Objectif",IF(C9=0,1,D9/C9),IF(D9=0,1,C9/D9))</x:f>
        <x:v>1.2</x:v>
      </x:c>
      <x:c r="G9" s="150" t="str">
        <x:f>IF(K9="&lt;= Objectif",IF(C9&lt;=D9,"OK","Alerte"),IF(C9&gt;=D9,"OK","Alerte"))</x:f>
        <x:v>OK</x:v>
      </x:c>
      <x:c r="H9" s="150" t="str">
        <x:v>Efficacité budget</x:v>
      </x:c>
      <x:c r="I9" s="150" t="str">
        <x:v>Mois en cours</x:v>
      </x:c>
      <x:c r="J9" s="150" t="str">
        <x:v>Marketing</x:v>
      </x:c>
      <x:c r="K9" s="150" t="str">
        <x:v>&lt;= Objectif</x:v>
      </x:c>
      <x:c r="L9" s="148" t="str">
        <x:f>IF(F9&gt;=1,"↗","↘")</x:f>
        <x:v>↗</x:v>
      </x:c>
      <x:c r="M9" s="148" t="n">
        <x:f>C9*0.88</x:f>
        <x:v>6.6</x:v>
      </x:c>
      <x:c r="N9" s="148" t="n">
        <x:f>C9*0.92</x:f>
        <x:v>6.9</x:v>
      </x:c>
      <x:c r="O9" s="148" t="n">
        <x:f>C9*0.96</x:f>
        <x:v>7.199999999999999</x:v>
      </x:c>
      <x:c r="P9" s="148" t="n">
        <x:f>C9*1.0</x:f>
        <x:v>7.5</x:v>
      </x:c>
      <x:c r="Q9" s="148" t="n">
        <x:f>C9*1.04</x:f>
        <x:v>7.800000000000001</x:v>
      </x:c>
      <x:c r="R9" s="148" t="n">
        <x:f>C9*1.08</x:f>
        <x:v>8.100000000000001</x:v>
      </x:c>
      <x:c r="S9" s="176" t="n">
        <x:f>F9</x:f>
        <x:v>1.2</x:v>
      </x:c>
    </x:row>
    <x:row r="10">
      <x:c r="A10" s="62" t="str">
        <x:v>Taux clic</x:v>
      </x:c>
      <x:c r="B10" s="150" t="str">
        <x:v>%</x:v>
      </x:c>
      <x:c r="C10" s="175" t="n">
        <x:v>0.045</x:v>
      </x:c>
      <x:c r="D10" s="175" t="n">
        <x:v>0.035</x:v>
      </x:c>
      <x:c r="E10" s="175" t="n">
        <x:f>IF(K10="&lt;= Objectif",D10-C10,C10-D10)</x:f>
        <x:v>0.009999999999999995</x:v>
      </x:c>
      <x:c r="F10" s="175" t="n">
        <x:f>IF(K10="&lt;= Objectif",IF(C10=0,1,D10/C10),IF(D10=0,1,C10/D10))</x:f>
        <x:v>1.2857142857142856</x:v>
      </x:c>
      <x:c r="G10" s="150" t="str">
        <x:f>IF(K10="&lt;= Objectif",IF(C10&lt;=D10,"OK","Alerte"),IF(C10&gt;=D10,"OK","Alerte"))</x:f>
        <x:v>OK</x:v>
      </x:c>
      <x:c r="H10" s="150" t="str">
        <x:v>Attractivité campagne</x:v>
      </x:c>
      <x:c r="I10" s="150" t="str">
        <x:v>Mois en cours</x:v>
      </x:c>
      <x:c r="J10" s="150" t="str">
        <x:v>Marketing</x:v>
      </x:c>
      <x:c r="K10" s="150" t="str">
        <x:v>&gt;= Objectif</x:v>
      </x:c>
      <x:c r="L10" s="148" t="str">
        <x:f>IF(F10&gt;=1,"↗","↘")</x:f>
        <x:v>↗</x:v>
      </x:c>
      <x:c r="M10" s="148" t="n">
        <x:f>C10*0.88</x:f>
        <x:v>0.039599999999999996</x:v>
      </x:c>
      <x:c r="N10" s="148" t="n">
        <x:f>C10*0.92</x:f>
        <x:v>0.0414</x:v>
      </x:c>
      <x:c r="O10" s="148" t="n">
        <x:f>C10*0.96</x:f>
        <x:v>0.043199999999999995</x:v>
      </x:c>
      <x:c r="P10" s="148" t="n">
        <x:f>C10*1.0</x:f>
        <x:v>0.045</x:v>
      </x:c>
      <x:c r="Q10" s="148" t="n">
        <x:f>C10*1.04</x:f>
        <x:v>0.0468</x:v>
      </x:c>
      <x:c r="R10" s="148" t="n">
        <x:f>C10*1.08</x:f>
        <x:v>0.048600000000000004</x:v>
      </x:c>
      <x:c r="S10" s="176" t="n">
        <x:f>F10</x:f>
        <x:v>1.2857142857142856</x:v>
      </x:c>
    </x:row>
    <x:row r="11">
      <x:c r="A11" s="62" t="str">
        <x:v>Taux conversion landing</x:v>
      </x:c>
      <x:c r="B11" s="150" t="str">
        <x:v>%</x:v>
      </x:c>
      <x:c r="C11" s="175" t="n">
        <x:v>0.11</x:v>
      </x:c>
      <x:c r="D11" s="175" t="n">
        <x:v>0.08</x:v>
      </x:c>
      <x:c r="E11" s="175" t="n">
        <x:f>IF(K11="&lt;= Objectif",D11-C11,C11-D11)</x:f>
        <x:v>0.03</x:v>
      </x:c>
      <x:c r="F11" s="175" t="n">
        <x:f>IF(K11="&lt;= Objectif",IF(C11=0,1,D11/C11),IF(D11=0,1,C11/D11))</x:f>
        <x:v>1.375</x:v>
      </x:c>
      <x:c r="G11" s="150" t="str">
        <x:f>IF(K11="&lt;= Objectif",IF(C11&lt;=D11,"OK","Alerte"),IF(C11&gt;=D11,"OK","Alerte"))</x:f>
        <x:v>OK</x:v>
      </x:c>
      <x:c r="H11" s="150" t="str">
        <x:v>Performance page</x:v>
      </x:c>
      <x:c r="I11" s="150" t="str">
        <x:v>Mois en cours</x:v>
      </x:c>
      <x:c r="J11" s="150" t="str">
        <x:v>Marketing</x:v>
      </x:c>
      <x:c r="K11" s="150" t="str">
        <x:v>&gt;= Objectif</x:v>
      </x:c>
      <x:c r="L11" s="148" t="str">
        <x:f>IF(F11&gt;=1,"↗","↘")</x:f>
        <x:v>↗</x:v>
      </x:c>
      <x:c r="M11" s="148" t="n">
        <x:f>C11*0.88</x:f>
        <x:v>0.0968</x:v>
      </x:c>
      <x:c r="N11" s="148" t="n">
        <x:f>C11*0.92</x:f>
        <x:v>0.1012</x:v>
      </x:c>
      <x:c r="O11" s="148" t="n">
        <x:f>C11*0.96</x:f>
        <x:v>0.1056</x:v>
      </x:c>
      <x:c r="P11" s="148" t="n">
        <x:f>C11*1.0</x:f>
        <x:v>0.11</x:v>
      </x:c>
      <x:c r="Q11" s="148" t="n">
        <x:f>C11*1.04</x:f>
        <x:v>0.1144</x:v>
      </x:c>
      <x:c r="R11" s="148" t="n">
        <x:f>C11*1.08</x:f>
        <x:v>0.1188</x:v>
      </x:c>
      <x:c r="S11" s="176" t="n">
        <x:f>F11</x:f>
        <x:v>1.375</x:v>
      </x:c>
    </x:row>
    <x:row r="12">
      <x:c r="A12" s="62" t="str">
        <x:v>ROI campagne</x:v>
      </x:c>
      <x:c r="B12" s="150" t="str">
        <x:v>x</x:v>
      </x:c>
      <x:c r="C12" s="175" t="n">
        <x:v>3.2</x:v>
      </x:c>
      <x:c r="D12" s="175" t="n">
        <x:v>2.5</x:v>
      </x:c>
      <x:c r="E12" s="175" t="n">
        <x:f>IF(K12="&lt;= Objectif",D12-C12,C12-D12)</x:f>
        <x:v>0.7000000000000002</x:v>
      </x:c>
      <x:c r="F12" s="175" t="n">
        <x:f>IF(K12="&lt;= Objectif",IF(C12=0,1,D12/C12),IF(D12=0,1,C12/D12))</x:f>
        <x:v>1.28</x:v>
      </x:c>
      <x:c r="G12" s="150" t="str">
        <x:f>IF(K12="&lt;= Objectif",IF(C12&lt;=D12,"OK","Alerte"),IF(C12&gt;=D12,"OK","Alerte"))</x:f>
        <x:v>OK</x:v>
      </x:c>
      <x:c r="H12" s="150" t="str">
        <x:v>Rentabilité marketing</x:v>
      </x:c>
      <x:c r="I12" s="150" t="str">
        <x:v>Mois en cours</x:v>
      </x:c>
      <x:c r="J12" s="150" t="str">
        <x:v>Marketing</x:v>
      </x:c>
      <x:c r="K12" s="150" t="str">
        <x:v>&gt;= Objectif</x:v>
      </x:c>
      <x:c r="L12" s="148" t="str">
        <x:f>IF(F12&gt;=1,"↗","↘")</x:f>
        <x:v>↗</x:v>
      </x:c>
      <x:c r="M12" s="148" t="n">
        <x:f>C12*0.88</x:f>
        <x:v>2.8160000000000003</x:v>
      </x:c>
      <x:c r="N12" s="148" t="n">
        <x:f>C12*0.92</x:f>
        <x:v>2.9440000000000004</x:v>
      </x:c>
      <x:c r="O12" s="148" t="n">
        <x:f>C12*0.96</x:f>
        <x:v>3.072</x:v>
      </x:c>
      <x:c r="P12" s="148" t="n">
        <x:f>C12*1.0</x:f>
        <x:v>3.2</x:v>
      </x:c>
      <x:c r="Q12" s="148" t="n">
        <x:f>C12*1.04</x:f>
        <x:v>3.3280000000000003</x:v>
      </x:c>
      <x:c r="R12" s="148" t="n">
        <x:f>C12*1.08</x:f>
        <x:v>3.4560000000000004</x:v>
      </x:c>
      <x:c r="S12" s="176" t="n">
        <x:f>F12</x:f>
        <x:v>1.28</x:v>
      </x:c>
    </x:row>
  </x:sheetData>
  <x:mergeCells>
    <x:mergeCell ref="A1:J1"/>
    <x:mergeCell ref="A2:J2"/>
    <x:mergeCell ref="A4:B4"/>
    <x:mergeCell ref="C4:D4"/>
    <x:mergeCell ref="E4:F4"/>
    <x:mergeCell ref="G4:H4"/>
    <x:mergeCell ref="A5:B5"/>
    <x:mergeCell ref="C5:D5"/>
    <x:mergeCell ref="E5:F5"/>
    <x:mergeCell ref="G5:H5"/>
    <x:mergeCell ref="A1:S1"/>
    <x:mergeCell ref="A2:S2"/>
  </x:mergeCells>
  <x:conditionalFormatting sqref="F7:F12">
    <x:cfRule type="dataBar" priority="3">
      <x:dataBar>
        <x:cfvo type="min"/>
        <x:cfvo type="max"/>
        <x:color rgb="2563EB"/>
      </x:dataBar>
      <x:extLst>
        <x:ext xmlns:x14="http://schemas.microsoft.com/office/spreadsheetml/2009/9/main" uri="{B025F937-C7B1-47D3-B67F-A62EFF666E3E}">
          <x14:id>{3D6B71C1-4AD0-053D-2C8E-0BCD7B6864A7}</x14:id>
        </x:ext>
      </x:extLst>
    </x:cfRule>
  </x:conditionalFormatting>
  <x:conditionalFormatting sqref="G7:G12">
    <x:cfRule type="expression" dxfId="29" priority="4">
      <x:formula>G7="OK"</x:formula>
    </x:cfRule>
    <x:cfRule type="expression" dxfId="30" priority="5">
      <x:formula>G7="Alerte"</x:formula>
    </x:cfRule>
  </x:conditionalFormatting>
  <x:conditionalFormatting sqref="M7:R12">
    <x:cfRule type="colorScale" priority="6">
      <x:colorScale>
        <x:cfvo type="min"/>
        <x:cfvo type="percentile" val="50"/>
        <x:cfvo type="max"/>
        <x:color rgb="FEE2E2"/>
        <x:color rgb="FEF3C7"/>
        <x:color rgb="DCFCE7"/>
      </x:colorScale>
    </x:cfRule>
  </x:conditionalFormatting>
  <x:pageMargins left="0.7" right="0.7" top="0.75" bottom="0.75" header="0.3" footer="0.3"/>
  <x:drawing xmlns:r="http://schemas.openxmlformats.org/officeDocument/2006/relationships" r:id="R483d70f86e6b498b"/>
  <x:tableParts count="1">
    <x:tablePart xmlns:r="http://schemas.openxmlformats.org/officeDocument/2006/relationships" r:id="R953328703afc4dcb"/>
  </x:tableParts>
  <x:extLst>
    <x:ext xmlns:x14="http://schemas.microsoft.com/office/spreadsheetml/2009/9/main" xmlns:xm="http://schemas.microsoft.com/office/excel/2006/main" uri="{05C60535-1F16-4fd2-B633-F4F36F0B64E0}">
      <x14:sparklineGroups>
        <x14:sparklineGroup lineWeight="1" type="line" displayEmptyCellsAs="gap" displayXAxis="1" xr2:uid="{57CBD90D-3597-4AAF-93D2-E89280DBE630}">
          <x14:sparklines>
            <x14:sparkline>
              <xm:f>Marketing!M7:R7</xm:f>
              <xm:sqref>T7</xm:sqref>
            </x14:sparkline>
            <x14:sparkline>
              <xm:f>Marketing!M8:R8</xm:f>
              <xm:sqref>T8</xm:sqref>
            </x14:sparkline>
            <x14:sparkline>
              <xm:f>Marketing!M9:R9</xm:f>
              <xm:sqref>T9</xm:sqref>
            </x14:sparkline>
            <x14:sparkline>
              <xm:f>Marketing!M10:R10</xm:f>
              <xm:sqref>T10</xm:sqref>
            </x14:sparkline>
            <x14:sparkline>
              <xm:f>Marketing!M11:R11</xm:f>
              <xm:sqref>T11</xm:sqref>
            </x14:sparkline>
            <x14:sparkline>
              <xm:f>Marketing!M12:R12</xm:f>
              <xm:sqref>T12</xm:sqref>
            </x14:sparkline>
          </x14:sparklines>
        </x14:sparklineGroup>
      </x14:sparklineGroups>
    </x:ex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3" id="{3D6B71C1-4AD0-053D-2C8E-0BCD7B6864A7}">
            <x14:dataBar gradient="1">
              <x14:cfvo type="min"/>
              <x14:cfvo type="max"/>
              <x14:fillColor rgb="2563EB"/>
            </x14:dataBar>
          </x14:cfRule>
          <xm:sqref>F7:F12</xm:sqref>
        </x14:conditionalFormatting>
      </x14:conditionalFormattings>
    </x:ext>
  </x:extLst>
</x:worksheet>
</file>

<file path=xl/worksheets/sheet9.xml><?xml version="1.0" encoding="utf-8"?>
<x:worksheet xmlns:x="http://schemas.openxmlformats.org/spreadsheetml/2006/main">
  <x:sheetFormatPr defaultRowHeight="15"/>
  <x:cols>
    <x:col min="1" max="1" width="59.08000183105469" hidden="0" customWidth="1"/>
    <x:col min="2" max="2" width="74.97000122070312" hidden="0" customWidth="1"/>
  </x:cols>
  <x:sheetData>
    <x:row r="1" ht="30" customHeight="1">
      <x:c r="A1" s="144" t="str">
        <x:v>GUIDE D'UTILISATION — Modèle KPI Excel par métier</x:v>
      </x:c>
    </x:row>
    <x:row r="3">
      <x:c r="A3" s="149" t="str">
        <x:v>Étape</x:v>
      </x:c>
      <x:c r="B3" s="149" t="str">
        <x:v>Action</x:v>
      </x:c>
    </x:row>
    <x:row r="4">
      <x:c r="A4" s="150" t="str">
        <x:v>1</x:v>
      </x:c>
      <x:c r="B4" s="150" t="str">
        <x:v>Choisir la feuille métier à renseigner.</x:v>
      </x:c>
    </x:row>
    <x:row r="5">
      <x:c r="A5" s="150" t="str">
        <x:v>2</x:v>
      </x:c>
      <x:c r="B5" s="150" t="str">
        <x:v>Modifier les colonnes Réel et Objectif.</x:v>
      </x:c>
    </x:row>
    <x:row r="6">
      <x:c r="A6" s="150" t="str">
        <x:v>3</x:v>
      </x:c>
      <x:c r="B6" s="150" t="str">
        <x:v>Lire automatiquement l'Écart, le Score et le Statut.</x:v>
      </x:c>
    </x:row>
    <x:row r="7">
      <x:c r="A7" s="150" t="str">
        <x:v>4</x:v>
      </x:c>
      <x:c r="B7" s="150" t="str">
        <x:v>Utiliser le Dashboard pour comparer les métiers.</x:v>
      </x:c>
    </x:row>
    <x:row r="8">
      <x:c r="A8" s="150" t="str">
        <x:v>5</x:v>
      </x:c>
      <x:c r="B8" s="150" t="str">
        <x:v>Adapter les KPI, responsables et commentaires selon l'entreprise.</x:v>
      </x:c>
    </x:row>
    <x:row r="9">
      <x:c r="A9" s="150" t="str">
        <x:v>Conseil</x:v>
      </x:c>
      <x:c r="B9" s="150" t="str">
        <x:v>Ne gardez que 6 à 12 KPI vraiment décisionnels par métier.</x:v>
      </x:c>
    </x:row>
    <x:row r="10">
      <x:c r="A10" s="150" t="str">
        <x:v>Lecture score</x:v>
      </x:c>
      <x:c r="B10" s="150" t="str">
        <x:v>&gt;=100% : objectif atteint ; 85–99% : correct ; &lt;85% : attention.</x:v>
      </x:c>
    </x:row>
    <x:row r="11">
      <x:c r="A11" t="str">
        <x:v>Mise à jour</x:v>
      </x:c>
      <x:c r="B11" t="str">
        <x:v>Dupliquez une feuille métier pour créer un nouveau service.</x:v>
      </x:c>
    </x:row>
    <x:row r="13">
      <x:c r="A13" s="155" t="str">
        <x:v>Nouveautés visuelles ajoutées</x:v>
      </x:c>
      <x:c r="B13" s="155" t="str">
        <x:v>Description</x:v>
      </x:c>
    </x:row>
    <x:row r="14">
      <x:c r="A14" s="148" t="str">
        <x:v>Graphiques par métier</x:v>
      </x:c>
      <x:c r="B14" s="148" t="str">
        <x:v>Chaque feuille métier contient un graphique Réel vs Objectif et un graphique de score par KPI.</x:v>
      </x:c>
    </x:row>
    <x:row r="15">
      <x:c r="A15" s="148" t="str">
        <x:v>Mini-tendances</x:v>
      </x:c>
      <x:c r="B15" s="148" t="str">
        <x:v>Une tendance mensuelle simulée et un sparkline permettent de visualiser l'évolution.</x:v>
      </x:c>
    </x:row>
    <x:row r="16">
      <x:c r="A16" s="148" t="str">
        <x:v>Dashboard renforcé</x:v>
      </x:c>
      <x:c r="B16" s="148" t="str">
        <x:v>Cartes de synthèse, heatmap métier et graphiques comparatifs.</x:v>
      </x:c>
    </x:row>
    <x:row r="17">
      <x:c r="A17" s="148" t="str">
        <x:v>Formats conditionnels</x:v>
      </x:c>
      <x:c r="B17" s="148" t="str">
        <x:v>Barres de données, heatmaps et statuts colorés.</x:v>
      </x:c>
    </x:row>
    <x:row r="18">
      <x:c r="A18" s="148" t="str">
        <x:v>Utilisation</x:v>
      </x:c>
      <x:c r="B18" s="148" t="str">
        <x:v>Remplacez les valeurs Réel et Objectif : les visuels se mettent à jour automatiquement.</x:v>
      </x:c>
    </x:row>
  </x:sheetData>
  <x:mergeCells>
    <x:mergeCell ref="A1:H1"/>
  </x:mergeCells>
  <x:pageMargins left="0.7" right="0.7" top="0.75" bottom="0.75" header="0.3" footer="0.3"/>
</x:worksheet>
</file>