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worksheets/sheet7.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CCUEIL" sheetId="1" state="visible" r:id="rId1"/>
    <sheet xmlns:r="http://schemas.openxmlformats.org/officeDocument/2006/relationships" name="PARAMETRES" sheetId="2" state="visible" r:id="rId2"/>
    <sheet xmlns:r="http://schemas.openxmlformats.org/officeDocument/2006/relationships" name="ACTES_REF" sheetId="3" state="visible" r:id="rId3"/>
    <sheet xmlns:r="http://schemas.openxmlformats.org/officeDocument/2006/relationships" name="CONTRATS" sheetId="4" state="visible" r:id="rId4"/>
    <sheet xmlns:r="http://schemas.openxmlformats.org/officeDocument/2006/relationships" name="SIMULATION" sheetId="5" state="visible" r:id="rId5"/>
    <sheet xmlns:r="http://schemas.openxmlformats.org/officeDocument/2006/relationships" name="SYNTHESE" sheetId="6" state="visible" r:id="rId6"/>
    <sheet xmlns:r="http://schemas.openxmlformats.org/officeDocument/2006/relationships" name="LISTES" sheetId="7" state="hidden" r:id="rId7"/>
  </sheets>
  <definedNames>
    <definedName name="Plans">LISTES!$A$2:$A$4</definedName>
    <definedName name="CodesActe">LISTES!$B$2:$B$6</definedName>
  </definedNames>
  <calcPr calcId="124519" fullCalcOnLoad="1"/>
</workbook>
</file>

<file path=xl/styles.xml><?xml version="1.0" encoding="utf-8"?>
<styleSheet xmlns="http://schemas.openxmlformats.org/spreadsheetml/2006/main">
  <numFmts count="1">
    <numFmt numFmtId="164" formatCode="yyyy-mm-dd"/>
  </numFmts>
  <fonts count="7">
    <font>
      <name val="Calibri"/>
      <family val="2"/>
      <color theme="1"/>
      <sz val="11"/>
      <scheme val="minor"/>
    </font>
    <font>
      <b val="1"/>
      <color rgb="00111827"/>
      <sz val="18"/>
    </font>
    <font>
      <b val="1"/>
      <sz val="12"/>
    </font>
    <font>
      <b val="1"/>
      <color rgb="00111827"/>
    </font>
    <font>
      <b val="1"/>
      <sz val="14"/>
    </font>
    <font>
      <b val="1"/>
      <color rgb="00FFFFFF"/>
    </font>
    <font>
      <color rgb="000000FF"/>
    </font>
  </fonts>
  <fills count="6">
    <fill>
      <patternFill/>
    </fill>
    <fill>
      <patternFill patternType="gray125"/>
    </fill>
    <fill>
      <patternFill patternType="solid">
        <fgColor rgb="00E5E7EB"/>
      </patternFill>
    </fill>
    <fill>
      <patternFill patternType="solid">
        <fgColor rgb="001F2937"/>
      </patternFill>
    </fill>
    <fill>
      <patternFill patternType="solid">
        <fgColor rgb="00FFF7CC"/>
      </patternFill>
    </fill>
    <fill>
      <patternFill patternType="solid">
        <fgColor rgb="00F3F4F6"/>
      </patternFill>
    </fill>
  </fills>
  <borders count="2">
    <border>
      <left/>
      <right/>
      <top/>
      <bottom/>
      <diagonal/>
    </border>
    <border>
      <left style="thin">
        <color rgb="00D0D0D0"/>
      </left>
      <right style="thin">
        <color rgb="00D0D0D0"/>
      </right>
      <top style="thin">
        <color rgb="00D0D0D0"/>
      </top>
      <bottom style="thin">
        <color rgb="00D0D0D0"/>
      </bottom>
    </border>
  </borders>
  <cellStyleXfs count="1">
    <xf numFmtId="0" fontId="0" fillId="0" borderId="0"/>
  </cellStyleXfs>
  <cellXfs count="21">
    <xf numFmtId="0" fontId="0" fillId="0" borderId="0" pivotButton="0" quotePrefix="0" xfId="0"/>
    <xf numFmtId="0" fontId="1" fillId="0" borderId="0" pivotButton="0" quotePrefix="0" xfId="0"/>
    <xf numFmtId="0" fontId="3" fillId="2" borderId="0" applyAlignment="1" pivotButton="0" quotePrefix="0" xfId="0">
      <alignment horizontal="left" vertical="center" wrapText="1"/>
    </xf>
    <xf numFmtId="0" fontId="0" fillId="0" borderId="0" applyAlignment="1" pivotButton="0" quotePrefix="0" xfId="0">
      <alignment horizontal="left" vertical="center" wrapText="1"/>
    </xf>
    <xf numFmtId="0" fontId="3" fillId="0" borderId="0" applyAlignment="1" pivotButton="0" quotePrefix="0" xfId="0">
      <alignment horizontal="left" vertical="center" wrapText="1"/>
    </xf>
    <xf numFmtId="0" fontId="4" fillId="0" borderId="0" pivotButton="0" quotePrefix="0" xfId="0"/>
    <xf numFmtId="0" fontId="5" fillId="3" borderId="1" applyAlignment="1" pivotButton="0" quotePrefix="0" xfId="0">
      <alignment horizontal="center" vertical="center" wrapText="1"/>
    </xf>
    <xf numFmtId="0" fontId="0" fillId="0" borderId="1" applyAlignment="1" pivotButton="0" quotePrefix="0" xfId="0">
      <alignment horizontal="left" vertical="center" wrapText="1"/>
    </xf>
    <xf numFmtId="0" fontId="6" fillId="4" borderId="1" applyAlignment="1" pivotButton="0" quotePrefix="0" xfId="0">
      <alignment horizontal="right" vertical="center"/>
    </xf>
    <xf numFmtId="4" fontId="6" fillId="4" borderId="1" applyAlignment="1" pivotButton="0" quotePrefix="0" xfId="0">
      <alignment horizontal="right" vertical="center"/>
    </xf>
    <xf numFmtId="10" fontId="6" fillId="4" borderId="1" applyAlignment="1" pivotButton="0" quotePrefix="0" xfId="0">
      <alignment horizontal="right" vertical="center"/>
    </xf>
    <xf numFmtId="0" fontId="6" fillId="4" borderId="1" applyAlignment="1" pivotButton="0" quotePrefix="0" xfId="0">
      <alignment horizontal="left" vertical="center" wrapText="1"/>
    </xf>
    <xf numFmtId="9" fontId="6" fillId="4" borderId="1" applyAlignment="1" pivotButton="0" quotePrefix="0" xfId="0">
      <alignment horizontal="right" vertical="center"/>
    </xf>
    <xf numFmtId="0" fontId="0" fillId="5" borderId="0" applyAlignment="1" pivotButton="0" quotePrefix="0" xfId="0">
      <alignment horizontal="left" vertical="center" wrapText="1"/>
    </xf>
    <xf numFmtId="164" fontId="6" fillId="4" borderId="1" applyAlignment="1" pivotButton="0" quotePrefix="0" xfId="0">
      <alignment horizontal="left" vertical="center" wrapText="1"/>
    </xf>
    <xf numFmtId="4" fontId="0" fillId="0" borderId="1" applyAlignment="1" pivotButton="0" quotePrefix="0" xfId="0">
      <alignment horizontal="right" vertical="center"/>
    </xf>
    <xf numFmtId="10" fontId="0" fillId="0" borderId="1" applyAlignment="1" pivotButton="0" quotePrefix="0" xfId="0">
      <alignment horizontal="right" vertical="center"/>
    </xf>
    <xf numFmtId="0" fontId="3" fillId="2" borderId="1" applyAlignment="1" pivotButton="0" quotePrefix="0" xfId="0">
      <alignment horizontal="left" vertical="center" wrapText="1"/>
    </xf>
    <xf numFmtId="4" fontId="3" fillId="2" borderId="1" applyAlignment="1" pivotButton="0" quotePrefix="0" xfId="0">
      <alignment horizontal="right" vertical="center"/>
    </xf>
    <xf numFmtId="10" fontId="3" fillId="2" borderId="1" applyAlignment="1" pivotButton="0" quotePrefix="0" xfId="0">
      <alignment horizontal="right" vertical="center"/>
    </xf>
    <xf numFmtId="1" fontId="0" fillId="0" borderId="1" applyAlignment="1" pivotButton="0" quotePrefix="0" xfId="0">
      <alignment horizontal="lef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Mutuelle vs Reste à charge (par catégorie)</a:t>
            </a:r>
          </a:p>
        </rich>
      </tx>
    </title>
    <plotArea>
      <barChart>
        <barDir val="col"/>
        <grouping val="clustered"/>
        <ser>
          <idx val="0"/>
          <order val="0"/>
          <tx>
            <strRef>
              <f>'SYNTHESE'!D3</f>
            </strRef>
          </tx>
          <spPr>
            <a:ln xmlns:a="http://schemas.openxmlformats.org/drawingml/2006/main">
              <a:prstDash val="solid"/>
            </a:ln>
          </spPr>
          <cat>
            <numRef>
              <f>'SYNTHESE'!$A$4:$A$9</f>
            </numRef>
          </cat>
          <val>
            <numRef>
              <f>'SYNTHESE'!$D$4:$D$9</f>
            </numRef>
          </val>
        </ser>
        <ser>
          <idx val="1"/>
          <order val="1"/>
          <tx>
            <strRef>
              <f>'SYNTHESE'!E3</f>
            </strRef>
          </tx>
          <spPr>
            <a:ln xmlns:a="http://schemas.openxmlformats.org/drawingml/2006/main">
              <a:prstDash val="solid"/>
            </a:ln>
          </spPr>
          <cat>
            <numRef>
              <f>'SYNTHESE'!$A$4:$A$9</f>
            </numRef>
          </cat>
          <val>
            <numRef>
              <f>'SYNTHESE'!$E$4:$E$9</f>
            </numRef>
          </val>
        </ser>
        <gapWidth val="150"/>
        <axId val="10"/>
        <axId val="100"/>
      </barChart>
      <catAx>
        <axId val="10"/>
        <scaling>
          <orientation val="minMax"/>
        </scaling>
        <axPos val="l"/>
        <title>
          <tx>
            <rich>
              <a:bodyPr xmlns:a="http://schemas.openxmlformats.org/drawingml/2006/main"/>
              <a:p xmlns:a="http://schemas.openxmlformats.org/drawingml/2006/main">
                <a:pPr>
                  <a:defRPr/>
                </a:pPr>
                <a:r>
                  <a:t>Catégorie</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a:t>
                </a:r>
              </a:p>
            </rich>
          </tx>
        </title>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7</col>
      <colOff>0</colOff>
      <row>3</row>
      <rowOff>0</rowOff>
    </from>
    <ext cx="792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H18"/>
  <sheetViews>
    <sheetView showGridLines="0" workbookViewId="0">
      <selection activeCell="A1" sqref="A1"/>
    </sheetView>
  </sheetViews>
  <sheetFormatPr baseColWidth="8" defaultRowHeight="15"/>
  <cols>
    <col width="22" customWidth="1" min="1" max="1"/>
    <col width="16"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Simulateur avancé de remboursement Mutuelle (modèle Excel)</t>
        </is>
      </c>
    </row>
    <row r="3">
      <c r="A3" s="2" t="inlineStr">
        <is>
          <t>Mode d’emploi (résumé)</t>
        </is>
      </c>
    </row>
    <row r="5">
      <c r="A5" s="3" t="inlineStr">
        <is>
          <t>1) Complétez/contrôlez les actes et paramètres de remboursement dans l’onglet ACTES_REF.</t>
        </is>
      </c>
    </row>
    <row r="6">
      <c r="A6" s="3" t="inlineStr">
        <is>
          <t>2) Saisissez vos garanties (par plan) dans l’onglet CONTRATS (pourcentages BRSS ou forfaits).</t>
        </is>
      </c>
    </row>
    <row r="7">
      <c r="A7" s="3" t="inlineStr">
        <is>
          <t>3) Renseignez vos dépenses dans SIMULATION (plan, date, acte, quantité, tarif).</t>
        </is>
      </c>
    </row>
    <row r="8">
      <c r="A8" s="3" t="inlineStr">
        <is>
          <t>4) Consultez SYNTHESE pour les totaux par catégorie et les indicateurs (reste à charge, etc.).</t>
        </is>
      </c>
    </row>
    <row r="9">
      <c r="A9" s="3" t="inlineStr"/>
    </row>
    <row r="10">
      <c r="A10" s="3" t="inlineStr">
        <is>
          <t>⚠️ Ce modèle est un gabarit : les BRSS/taux Sécurité sociale et règles spécifiques varient selon les actes, dates, conventions et contrats.</t>
        </is>
      </c>
    </row>
    <row r="11">
      <c r="A11" s="3" t="inlineStr">
        <is>
          <t xml:space="preserve">   Ajustez les paramètres et la base actes selon vos documents officiels (devis, tableaux de garanties, etc.).</t>
        </is>
      </c>
    </row>
    <row r="14">
      <c r="A14" s="4" t="inlineStr">
        <is>
          <t>Onglets clés :</t>
        </is>
      </c>
    </row>
    <row r="15">
      <c r="A15" s="3" t="inlineStr">
        <is>
          <t>• ACTES_REF : référentiel des actes (code, catégorie, BRSS, taux Sécu, type de remboursement)</t>
        </is>
      </c>
    </row>
    <row r="16">
      <c r="A16" s="3" t="inlineStr">
        <is>
          <t>• CONTRATS : garanties par plan (ex. 150% BRSS, forfait optique annuel, chambre particulière/jour)</t>
        </is>
      </c>
    </row>
    <row r="17">
      <c r="A17" s="3" t="inlineStr">
        <is>
          <t>• SIMULATION : saisie des dépenses</t>
        </is>
      </c>
    </row>
    <row r="18">
      <c r="A18" s="3" t="inlineStr">
        <is>
          <t>• SYNTHESE : totaux + graphiques</t>
        </is>
      </c>
    </row>
  </sheetData>
  <mergeCells count="14">
    <mergeCell ref="A9:H9"/>
    <mergeCell ref="A18:H18"/>
    <mergeCell ref="A1:H1"/>
    <mergeCell ref="A3:H3"/>
    <mergeCell ref="A15:H15"/>
    <mergeCell ref="A7:H7"/>
    <mergeCell ref="A16:H16"/>
    <mergeCell ref="A10:H10"/>
    <mergeCell ref="A11:H11"/>
    <mergeCell ref="A14:H14"/>
    <mergeCell ref="A5:H5"/>
    <mergeCell ref="A8:H8"/>
    <mergeCell ref="A6:H6"/>
    <mergeCell ref="A17:H17"/>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
  <sheetViews>
    <sheetView showGridLines="0" workbookViewId="0">
      <pane ySplit="2" topLeftCell="A3" activePane="bottomLeft" state="frozen"/>
      <selection pane="bottomLeft" activeCell="A1" sqref="A1"/>
    </sheetView>
  </sheetViews>
  <sheetFormatPr baseColWidth="8" defaultRowHeight="15"/>
  <cols>
    <col width="34" customWidth="1" min="1" max="1"/>
    <col width="14" customWidth="1" min="2" max="2"/>
    <col width="10" customWidth="1" min="3" max="3"/>
    <col width="60" customWidth="1" min="4" max="4"/>
  </cols>
  <sheetData>
    <row r="1">
      <c r="A1" s="5" t="inlineStr">
        <is>
          <t>PARAMETRES GLOBAUX</t>
        </is>
      </c>
    </row>
    <row r="2">
      <c r="A2" s="6" t="inlineStr">
        <is>
          <t>Paramètre</t>
        </is>
      </c>
      <c r="B2" s="6" t="inlineStr">
        <is>
          <t>Valeur</t>
        </is>
      </c>
      <c r="C2" s="6" t="inlineStr">
        <is>
          <t>Unité</t>
        </is>
      </c>
      <c r="D2" s="6" t="inlineStr">
        <is>
          <t>Commentaire</t>
        </is>
      </c>
    </row>
    <row r="3">
      <c r="A3" s="7" t="inlineStr">
        <is>
          <t>Annee_simulation</t>
        </is>
      </c>
      <c r="B3" s="8" t="n">
        <v>2026</v>
      </c>
      <c r="C3" s="7" t="inlineStr"/>
      <c r="D3" s="7" t="inlineStr">
        <is>
          <t>Utilisée pour les synthèses (vous pouvez aussi filtrer par date)</t>
        </is>
      </c>
    </row>
    <row r="4">
      <c r="A4" s="7" t="inlineStr">
        <is>
          <t>Participation_forfaitaire_par_acte</t>
        </is>
      </c>
      <c r="B4" s="8" t="n">
        <v>0</v>
      </c>
      <c r="C4" s="7" t="inlineStr">
        <is>
          <t>€</t>
        </is>
      </c>
      <c r="D4" s="7" t="inlineStr">
        <is>
          <t>Optionnel. Mettre 0 si non appliqué.</t>
        </is>
      </c>
    </row>
    <row r="5">
      <c r="A5" s="7" t="inlineStr">
        <is>
          <t>Seuil_alerte_reste_a_charge</t>
        </is>
      </c>
      <c r="B5" s="8" t="n">
        <v>50</v>
      </c>
      <c r="C5" s="7" t="inlineStr">
        <is>
          <t>€</t>
        </is>
      </c>
      <c r="D5" s="7" t="inlineStr">
        <is>
          <t>Alerte si le reste à charge d’une ligne dépasse ce seuil.</t>
        </is>
      </c>
    </row>
  </sheetData>
  <mergeCells count="1">
    <mergeCell ref="A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8"/>
  <sheetViews>
    <sheetView showGridLines="0" workbookViewId="0">
      <pane ySplit="2" topLeftCell="A3" activePane="bottomLeft" state="frozen"/>
      <selection pane="bottomLeft" activeCell="A1" sqref="A1"/>
    </sheetView>
  </sheetViews>
  <sheetFormatPr baseColWidth="8" defaultRowHeight="15"/>
  <cols>
    <col width="16" customWidth="1" min="1" max="1"/>
    <col width="28" customWidth="1" min="2" max="2"/>
    <col width="18" customWidth="1" min="3" max="3"/>
    <col width="18" customWidth="1" min="4" max="4"/>
    <col width="16" customWidth="1" min="5" max="5"/>
    <col width="10" customWidth="1" min="6" max="6"/>
    <col width="10" customWidth="1" min="7" max="7"/>
    <col width="34" customWidth="1" min="8" max="8"/>
  </cols>
  <sheetData>
    <row r="1">
      <c r="A1" s="5" t="inlineStr">
        <is>
          <t>REFERENTIEL DES ACTES (à compléter selon vos besoins)</t>
        </is>
      </c>
    </row>
    <row r="2">
      <c r="A2" s="6" t="inlineStr">
        <is>
          <t>Code_Acte</t>
        </is>
      </c>
      <c r="B2" s="6" t="inlineStr">
        <is>
          <t>Libellé</t>
        </is>
      </c>
      <c r="C2" s="6" t="inlineStr">
        <is>
          <t>Catégorie</t>
        </is>
      </c>
      <c r="D2" s="6" t="inlineStr">
        <is>
          <t>Type_Remboursement</t>
        </is>
      </c>
      <c r="E2" s="6" t="inlineStr">
        <is>
          <t>BRSS_unitaire (€)</t>
        </is>
      </c>
      <c r="F2" s="6" t="inlineStr">
        <is>
          <t>Taux_Secu</t>
        </is>
      </c>
      <c r="G2" s="6" t="inlineStr">
        <is>
          <t>Unité</t>
        </is>
      </c>
      <c r="H2" s="6" t="inlineStr">
        <is>
          <t>Notes</t>
        </is>
      </c>
    </row>
    <row r="3">
      <c r="A3" s="7" t="inlineStr">
        <is>
          <t>CONS_GENERAL</t>
        </is>
      </c>
      <c r="B3" s="7" t="inlineStr">
        <is>
          <t>Consultation (ex.)</t>
        </is>
      </c>
      <c r="C3" s="7" t="inlineStr">
        <is>
          <t>Consultation</t>
        </is>
      </c>
      <c r="D3" s="7" t="inlineStr">
        <is>
          <t>PCT_BRSS</t>
        </is>
      </c>
      <c r="E3" s="9" t="n">
        <v>30</v>
      </c>
      <c r="F3" s="10" t="n">
        <v>0.7</v>
      </c>
      <c r="G3" s="7" t="inlineStr">
        <is>
          <t>acte</t>
        </is>
      </c>
      <c r="H3" s="7" t="inlineStr">
        <is>
          <t>Exemple : à adapter selon convention / régime</t>
        </is>
      </c>
    </row>
    <row r="4">
      <c r="A4" s="7" t="inlineStr">
        <is>
          <t>DENT_SOIN</t>
        </is>
      </c>
      <c r="B4" s="7" t="inlineStr">
        <is>
          <t>Soin dentaire (ex.)</t>
        </is>
      </c>
      <c r="C4" s="7" t="inlineStr">
        <is>
          <t>Dentaire</t>
        </is>
      </c>
      <c r="D4" s="7" t="inlineStr">
        <is>
          <t>PCT_BRSS</t>
        </is>
      </c>
      <c r="E4" s="9" t="n">
        <v>50</v>
      </c>
      <c r="F4" s="10" t="n">
        <v>0.7</v>
      </c>
      <c r="G4" s="7" t="inlineStr">
        <is>
          <t>acte</t>
        </is>
      </c>
      <c r="H4" s="7" t="inlineStr">
        <is>
          <t>Exemple : à adapter selon acte (soins, prothèses, etc.)</t>
        </is>
      </c>
    </row>
    <row r="5">
      <c r="A5" s="7" t="inlineStr">
        <is>
          <t>OPT_EQUIPE</t>
        </is>
      </c>
      <c r="B5" s="7" t="inlineStr">
        <is>
          <t>Optique équipement (ex.)</t>
        </is>
      </c>
      <c r="C5" s="7" t="inlineStr">
        <is>
          <t>Optique</t>
        </is>
      </c>
      <c r="D5" s="7" t="inlineStr">
        <is>
          <t>FORFAIT_ANNUEL</t>
        </is>
      </c>
      <c r="E5" s="9" t="n">
        <v>0</v>
      </c>
      <c r="F5" s="10" t="n">
        <v>0</v>
      </c>
      <c r="G5" s="7" t="inlineStr">
        <is>
          <t>acte</t>
        </is>
      </c>
      <c r="H5" s="7" t="inlineStr">
        <is>
          <t>Exemple : souvent géré en forfait mutuelle (annuel)</t>
        </is>
      </c>
    </row>
    <row r="6">
      <c r="A6" s="7" t="inlineStr">
        <is>
          <t>HOSP_CHAMBRE</t>
        </is>
      </c>
      <c r="B6" s="7" t="inlineStr">
        <is>
          <t>Chambre particulière (ex.)</t>
        </is>
      </c>
      <c r="C6" s="7" t="inlineStr">
        <is>
          <t>Hospitalisation</t>
        </is>
      </c>
      <c r="D6" s="7" t="inlineStr">
        <is>
          <t>FORFAIT_JOUR</t>
        </is>
      </c>
      <c r="E6" s="9" t="n">
        <v>0</v>
      </c>
      <c r="F6" s="10" t="n">
        <v>0</v>
      </c>
      <c r="G6" s="7" t="inlineStr">
        <is>
          <t>jour</t>
        </is>
      </c>
      <c r="H6" s="7" t="inlineStr">
        <is>
          <t>Exemple : chambre particulière = forfait mutuelle / jour</t>
        </is>
      </c>
    </row>
    <row r="7">
      <c r="A7" s="7" t="inlineStr">
        <is>
          <t>PHARMA</t>
        </is>
      </c>
      <c r="B7" s="7" t="inlineStr">
        <is>
          <t>Médicament (ex.)</t>
        </is>
      </c>
      <c r="C7" s="7" t="inlineStr">
        <is>
          <t>Pharmacie</t>
        </is>
      </c>
      <c r="D7" s="7" t="inlineStr">
        <is>
          <t>PCT_BRSS</t>
        </is>
      </c>
      <c r="E7" s="9" t="n">
        <v>10</v>
      </c>
      <c r="F7" s="10" t="n">
        <v>0.65</v>
      </c>
      <c r="G7" s="7" t="inlineStr">
        <is>
          <t>acte</t>
        </is>
      </c>
      <c r="H7" s="7" t="inlineStr">
        <is>
          <t>Exemple : à adapter selon médicament / taux de prise en charge</t>
        </is>
      </c>
    </row>
    <row r="8"/>
  </sheetData>
  <mergeCells count="1">
    <mergeCell ref="A1:H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17"/>
  <sheetViews>
    <sheetView showGridLines="0" workbookViewId="0">
      <pane ySplit="2" topLeftCell="A3" activePane="bottomLeft" state="frozen"/>
      <selection pane="bottomLeft" activeCell="A1" sqref="A1"/>
    </sheetView>
  </sheetViews>
  <sheetFormatPr baseColWidth="8" defaultRowHeight="15"/>
  <cols>
    <col width="14" customWidth="1" min="1" max="1"/>
    <col width="18" customWidth="1" min="2" max="2"/>
    <col width="18" customWidth="1" min="3" max="3"/>
    <col width="14" customWidth="1" min="4" max="4"/>
    <col width="12" customWidth="1" min="5" max="5"/>
    <col width="34" customWidth="1" min="6" max="6"/>
  </cols>
  <sheetData>
    <row r="1">
      <c r="A1" s="5" t="inlineStr">
        <is>
          <t>GARANTIES (par plan / catégorie / type)</t>
        </is>
      </c>
    </row>
    <row r="2">
      <c r="A2" s="6" t="inlineStr">
        <is>
          <t>Plan</t>
        </is>
      </c>
      <c r="B2" s="6" t="inlineStr">
        <is>
          <t>Catégorie</t>
        </is>
      </c>
      <c r="C2" s="6" t="inlineStr">
        <is>
          <t>Type_Couverture</t>
        </is>
      </c>
      <c r="D2" s="6" t="inlineStr">
        <is>
          <t>Valeur</t>
        </is>
      </c>
      <c r="E2" s="6" t="inlineStr">
        <is>
          <t>Unité</t>
        </is>
      </c>
      <c r="F2" s="6" t="inlineStr">
        <is>
          <t>Notes</t>
        </is>
      </c>
    </row>
    <row r="3">
      <c r="A3" s="11" t="inlineStr">
        <is>
          <t>Essentiel</t>
        </is>
      </c>
      <c r="B3" s="11" t="inlineStr">
        <is>
          <t>Consultation</t>
        </is>
      </c>
      <c r="C3" s="11" t="inlineStr">
        <is>
          <t>PCT_BRSS</t>
        </is>
      </c>
      <c r="D3" s="12" t="n">
        <v>1</v>
      </c>
      <c r="E3" s="7" t="inlineStr">
        <is>
          <t>%</t>
        </is>
      </c>
      <c r="F3" s="7" t="inlineStr">
        <is>
          <t>100% BRSS</t>
        </is>
      </c>
    </row>
    <row r="4">
      <c r="A4" s="11" t="inlineStr">
        <is>
          <t>Essentiel</t>
        </is>
      </c>
      <c r="B4" s="11" t="inlineStr">
        <is>
          <t>Dentaire</t>
        </is>
      </c>
      <c r="C4" s="11" t="inlineStr">
        <is>
          <t>PCT_BRSS</t>
        </is>
      </c>
      <c r="D4" s="12" t="n">
        <v>1.25</v>
      </c>
      <c r="E4" s="7" t="inlineStr">
        <is>
          <t>%</t>
        </is>
      </c>
      <c r="F4" s="7" t="inlineStr">
        <is>
          <t>125% BRSS</t>
        </is>
      </c>
    </row>
    <row r="5">
      <c r="A5" s="11" t="inlineStr">
        <is>
          <t>Essentiel</t>
        </is>
      </c>
      <c r="B5" s="11" t="inlineStr">
        <is>
          <t>Optique</t>
        </is>
      </c>
      <c r="C5" s="11" t="inlineStr">
        <is>
          <t>FORFAIT_ANNUEL</t>
        </is>
      </c>
      <c r="D5" s="9" t="n">
        <v>150</v>
      </c>
      <c r="E5" s="7" t="inlineStr">
        <is>
          <t>€ / an</t>
        </is>
      </c>
      <c r="F5" s="7" t="inlineStr">
        <is>
          <t>Forfait optique annuel</t>
        </is>
      </c>
    </row>
    <row r="6">
      <c r="A6" s="11" t="inlineStr">
        <is>
          <t>Essentiel</t>
        </is>
      </c>
      <c r="B6" s="11" t="inlineStr">
        <is>
          <t>Hospitalisation</t>
        </is>
      </c>
      <c r="C6" s="11" t="inlineStr">
        <is>
          <t>FORFAIT_JOUR</t>
        </is>
      </c>
      <c r="D6" s="9" t="n">
        <v>40</v>
      </c>
      <c r="E6" s="7" t="inlineStr">
        <is>
          <t>€ / jour</t>
        </is>
      </c>
      <c r="F6" s="7" t="inlineStr">
        <is>
          <t>Chambre particulière</t>
        </is>
      </c>
    </row>
    <row r="7">
      <c r="A7" s="11" t="inlineStr">
        <is>
          <t>Essentiel</t>
        </is>
      </c>
      <c r="B7" s="11" t="inlineStr">
        <is>
          <t>Pharmacie</t>
        </is>
      </c>
      <c r="C7" s="11" t="inlineStr">
        <is>
          <t>PCT_BRSS</t>
        </is>
      </c>
      <c r="D7" s="12" t="n">
        <v>1</v>
      </c>
      <c r="E7" s="7" t="inlineStr">
        <is>
          <t>%</t>
        </is>
      </c>
      <c r="F7" s="7" t="inlineStr">
        <is>
          <t>100% BRSS</t>
        </is>
      </c>
    </row>
    <row r="8">
      <c r="A8" s="11" t="inlineStr">
        <is>
          <t>Confort</t>
        </is>
      </c>
      <c r="B8" s="11" t="inlineStr">
        <is>
          <t>Consultation</t>
        </is>
      </c>
      <c r="C8" s="11" t="inlineStr">
        <is>
          <t>PCT_BRSS</t>
        </is>
      </c>
      <c r="D8" s="12" t="n">
        <v>1.5</v>
      </c>
      <c r="E8" s="7" t="inlineStr">
        <is>
          <t>%</t>
        </is>
      </c>
      <c r="F8" s="7" t="inlineStr">
        <is>
          <t>150% BRSS</t>
        </is>
      </c>
    </row>
    <row r="9">
      <c r="A9" s="11" t="inlineStr">
        <is>
          <t>Confort</t>
        </is>
      </c>
      <c r="B9" s="11" t="inlineStr">
        <is>
          <t>Dentaire</t>
        </is>
      </c>
      <c r="C9" s="11" t="inlineStr">
        <is>
          <t>PCT_BRSS</t>
        </is>
      </c>
      <c r="D9" s="12" t="n">
        <v>2</v>
      </c>
      <c r="E9" s="7" t="inlineStr">
        <is>
          <t>%</t>
        </is>
      </c>
      <c r="F9" s="7" t="inlineStr">
        <is>
          <t>200% BRSS</t>
        </is>
      </c>
    </row>
    <row r="10">
      <c r="A10" s="11" t="inlineStr">
        <is>
          <t>Confort</t>
        </is>
      </c>
      <c r="B10" s="11" t="inlineStr">
        <is>
          <t>Optique</t>
        </is>
      </c>
      <c r="C10" s="11" t="inlineStr">
        <is>
          <t>FORFAIT_ANNUEL</t>
        </is>
      </c>
      <c r="D10" s="9" t="n">
        <v>300</v>
      </c>
      <c r="E10" s="7" t="inlineStr">
        <is>
          <t>€ / an</t>
        </is>
      </c>
      <c r="F10" s="7" t="inlineStr"/>
    </row>
    <row r="11">
      <c r="A11" s="11" t="inlineStr">
        <is>
          <t>Confort</t>
        </is>
      </c>
      <c r="B11" s="11" t="inlineStr">
        <is>
          <t>Hospitalisation</t>
        </is>
      </c>
      <c r="C11" s="11" t="inlineStr">
        <is>
          <t>FORFAIT_JOUR</t>
        </is>
      </c>
      <c r="D11" s="9" t="n">
        <v>70</v>
      </c>
      <c r="E11" s="7" t="inlineStr">
        <is>
          <t>€ / jour</t>
        </is>
      </c>
      <c r="F11" s="7" t="inlineStr"/>
    </row>
    <row r="12">
      <c r="A12" s="11" t="inlineStr">
        <is>
          <t>Confort</t>
        </is>
      </c>
      <c r="B12" s="11" t="inlineStr">
        <is>
          <t>Pharmacie</t>
        </is>
      </c>
      <c r="C12" s="11" t="inlineStr">
        <is>
          <t>PCT_BRSS</t>
        </is>
      </c>
      <c r="D12" s="12" t="n">
        <v>1</v>
      </c>
      <c r="E12" s="7" t="inlineStr">
        <is>
          <t>%</t>
        </is>
      </c>
      <c r="F12" s="7" t="inlineStr"/>
    </row>
    <row r="13">
      <c r="A13" s="11" t="inlineStr">
        <is>
          <t>Premium</t>
        </is>
      </c>
      <c r="B13" s="11" t="inlineStr">
        <is>
          <t>Consultation</t>
        </is>
      </c>
      <c r="C13" s="11" t="inlineStr">
        <is>
          <t>PCT_BRSS</t>
        </is>
      </c>
      <c r="D13" s="12" t="n">
        <v>2</v>
      </c>
      <c r="E13" s="7" t="inlineStr">
        <is>
          <t>%</t>
        </is>
      </c>
      <c r="F13" s="7" t="inlineStr">
        <is>
          <t>200% BRSS</t>
        </is>
      </c>
    </row>
    <row r="14">
      <c r="A14" s="11" t="inlineStr">
        <is>
          <t>Premium</t>
        </is>
      </c>
      <c r="B14" s="11" t="inlineStr">
        <is>
          <t>Dentaire</t>
        </is>
      </c>
      <c r="C14" s="11" t="inlineStr">
        <is>
          <t>PCT_BRSS</t>
        </is>
      </c>
      <c r="D14" s="12" t="n">
        <v>3</v>
      </c>
      <c r="E14" s="7" t="inlineStr">
        <is>
          <t>%</t>
        </is>
      </c>
      <c r="F14" s="7" t="inlineStr">
        <is>
          <t>300% BRSS</t>
        </is>
      </c>
    </row>
    <row r="15">
      <c r="A15" s="11" t="inlineStr">
        <is>
          <t>Premium</t>
        </is>
      </c>
      <c r="B15" s="11" t="inlineStr">
        <is>
          <t>Optique</t>
        </is>
      </c>
      <c r="C15" s="11" t="inlineStr">
        <is>
          <t>FORFAIT_ANNUEL</t>
        </is>
      </c>
      <c r="D15" s="9" t="n">
        <v>500</v>
      </c>
      <c r="E15" s="7" t="inlineStr">
        <is>
          <t>€ / an</t>
        </is>
      </c>
      <c r="F15" s="7" t="inlineStr"/>
    </row>
    <row r="16">
      <c r="A16" s="11" t="inlineStr">
        <is>
          <t>Premium</t>
        </is>
      </c>
      <c r="B16" s="11" t="inlineStr">
        <is>
          <t>Hospitalisation</t>
        </is>
      </c>
      <c r="C16" s="11" t="inlineStr">
        <is>
          <t>FORFAIT_JOUR</t>
        </is>
      </c>
      <c r="D16" s="9" t="n">
        <v>100</v>
      </c>
      <c r="E16" s="7" t="inlineStr">
        <is>
          <t>€ / jour</t>
        </is>
      </c>
      <c r="F16" s="7" t="inlineStr"/>
    </row>
    <row r="17">
      <c r="A17" s="11" t="inlineStr">
        <is>
          <t>Premium</t>
        </is>
      </c>
      <c r="B17" s="11" t="inlineStr">
        <is>
          <t>Pharmacie</t>
        </is>
      </c>
      <c r="C17" s="11" t="inlineStr">
        <is>
          <t>PCT_BRSS</t>
        </is>
      </c>
      <c r="D17" s="12" t="n">
        <v>1</v>
      </c>
      <c r="E17" s="7" t="inlineStr">
        <is>
          <t>%</t>
        </is>
      </c>
      <c r="F17" s="7" t="inlineStr"/>
    </row>
  </sheetData>
  <mergeCells count="1">
    <mergeCell ref="A1:F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W203"/>
  <sheetViews>
    <sheetView showGridLines="0" workbookViewId="0">
      <pane ySplit="3" topLeftCell="A4" activePane="bottomLeft" state="frozen"/>
      <selection pane="bottomLeft" activeCell="A1" sqref="A1"/>
    </sheetView>
  </sheetViews>
  <sheetFormatPr baseColWidth="8" defaultRowHeight="15"/>
  <cols>
    <col width="14" customWidth="1" min="1" max="1"/>
    <col width="12" customWidth="1" min="2" max="2"/>
    <col width="7" customWidth="1" min="3" max="3"/>
    <col width="14" customWidth="1" min="4" max="4"/>
    <col width="28" customWidth="1" min="5" max="5"/>
    <col width="16" customWidth="1" min="6" max="6"/>
    <col width="14" customWidth="1" min="7" max="7"/>
    <col width="8" customWidth="1" min="8" max="8"/>
    <col width="9" customWidth="1" min="9" max="9"/>
    <col width="13" customWidth="1" min="10" max="10"/>
    <col width="12" customWidth="1" min="11" max="11"/>
    <col width="12" customWidth="1" min="12" max="12"/>
    <col width="11" customWidth="1" min="13" max="13"/>
    <col width="9" customWidth="1" min="14" max="14"/>
    <col width="11" customWidth="1" min="15" max="15"/>
    <col width="14" customWidth="1" min="16" max="16"/>
    <col width="14" customWidth="1" min="17" max="17"/>
    <col width="16" customWidth="1" min="18" max="18"/>
    <col width="16" customWidth="1" min="19" max="19"/>
    <col width="13" customWidth="1" min="20" max="20"/>
    <col width="13" customWidth="1" min="21" max="21"/>
    <col width="20" customWidth="1" min="22" max="22"/>
    <col hidden="1" width="8" customWidth="1" min="23" max="23"/>
  </cols>
  <sheetData>
    <row r="1">
      <c r="A1" s="5" t="inlineStr">
        <is>
          <t>SIMULATION DES DEPENSES</t>
        </is>
      </c>
    </row>
    <row r="2">
      <c r="A2" s="13" t="inlineStr">
        <is>
          <t>Astuce : saisissez Plan, Date, Code_Acte, Quantité, Tarif_Unitaire. Le reste est calculé.</t>
        </is>
      </c>
    </row>
    <row r="3">
      <c r="A3" s="6" t="inlineStr">
        <is>
          <t>Plan</t>
        </is>
      </c>
      <c r="B3" s="6" t="inlineStr">
        <is>
          <t>Date</t>
        </is>
      </c>
      <c r="C3" s="6" t="inlineStr">
        <is>
          <t>Année</t>
        </is>
      </c>
      <c r="D3" s="6" t="inlineStr">
        <is>
          <t>Code_Acte</t>
        </is>
      </c>
      <c r="E3" s="6" t="inlineStr">
        <is>
          <t>Libellé</t>
        </is>
      </c>
      <c r="F3" s="6" t="inlineStr">
        <is>
          <t>Catégorie</t>
        </is>
      </c>
      <c r="G3" s="6" t="inlineStr">
        <is>
          <t>Type_Remb</t>
        </is>
      </c>
      <c r="H3" s="6" t="inlineStr">
        <is>
          <t>Unité</t>
        </is>
      </c>
      <c r="I3" s="6" t="inlineStr">
        <is>
          <t>Quantité</t>
        </is>
      </c>
      <c r="J3" s="6" t="inlineStr">
        <is>
          <t>Tarif_Unitaire</t>
        </is>
      </c>
      <c r="K3" s="6" t="inlineStr">
        <is>
          <t>Tarif_total</t>
        </is>
      </c>
      <c r="L3" s="6" t="inlineStr">
        <is>
          <t>BRSS_unitaire</t>
        </is>
      </c>
      <c r="M3" s="6" t="inlineStr">
        <is>
          <t>BRSS_total</t>
        </is>
      </c>
      <c r="N3" s="6" t="inlineStr">
        <is>
          <t>Taux_Secu</t>
        </is>
      </c>
      <c r="O3" s="6" t="inlineStr">
        <is>
          <t>Remb_Secu</t>
        </is>
      </c>
      <c r="P3" s="6" t="inlineStr">
        <is>
          <t>Valeur_Couverture</t>
        </is>
      </c>
      <c r="Q3" s="6" t="inlineStr">
        <is>
          <t>Forfait_Annuel_Total</t>
        </is>
      </c>
      <c r="R3" s="6" t="inlineStr">
        <is>
          <t>Forfait_Annuel_Utilisé</t>
        </is>
      </c>
      <c r="S3" s="6" t="inlineStr">
        <is>
          <t>Forfait_Annuel_Reste</t>
        </is>
      </c>
      <c r="T3" s="6" t="inlineStr">
        <is>
          <t>Remb_Mutuelle</t>
        </is>
      </c>
      <c r="U3" s="6" t="inlineStr">
        <is>
          <t>Reste_à_charge</t>
        </is>
      </c>
      <c r="V3" s="6" t="inlineStr">
        <is>
          <t>Observations</t>
        </is>
      </c>
      <c r="W3" s="6" t="inlineStr">
        <is>
          <t>Row_ID</t>
        </is>
      </c>
    </row>
    <row r="4">
      <c r="A4" s="11" t="inlineStr">
        <is>
          <t>Essentiel</t>
        </is>
      </c>
      <c r="B4" s="14" t="n">
        <v>46025</v>
      </c>
      <c r="C4" s="7">
        <f>IFERROR(YEAR($B4),"")</f>
        <v/>
      </c>
      <c r="D4" s="11" t="inlineStr">
        <is>
          <t>CONS_GENERAL</t>
        </is>
      </c>
      <c r="E4" s="7">
        <f>IFERROR(INDEX(ACTES_REF!$B$3:$B$500, MATCH($D4, ACTES_REF!$A$3:$A$500, 0)),"")</f>
        <v/>
      </c>
      <c r="F4" s="7">
        <f>IFERROR(INDEX(ACTES_REF!$C$3:$C$500, MATCH($D4, ACTES_REF!$A$3:$A$500, 0)),"")</f>
        <v/>
      </c>
      <c r="G4" s="7">
        <f>IFERROR(INDEX(ACTES_REF!$D$3:$D$500, MATCH($D4, ACTES_REF!$A$3:$A$500, 0)),"")</f>
        <v/>
      </c>
      <c r="H4" s="7">
        <f>IFERROR(INDEX(ACTES_REF!$G$3:$G$500, MATCH($D4, ACTES_REF!$A$3:$A$500, 0)),"")</f>
        <v/>
      </c>
      <c r="I4" s="11" t="n">
        <v>1</v>
      </c>
      <c r="J4" s="9" t="n">
        <v>40</v>
      </c>
      <c r="K4" s="15">
        <f>IF(OR($I4="", $J4=""),"", $I4*$J4)</f>
        <v/>
      </c>
      <c r="L4" s="15">
        <f>IFERROR(INDEX(ACTES_REF!$E$3:$E$500, MATCH($D4, ACTES_REF!$A$3:$A$500, 0)),0)</f>
        <v/>
      </c>
      <c r="M4" s="15">
        <f>IF($I4="","", $I4*$L4)</f>
        <v/>
      </c>
      <c r="N4" s="16">
        <f>IFERROR(INDEX(ACTES_REF!$F$3:$F$500, MATCH($D4, ACTES_REF!$A$3:$A$500, 0)),0)</f>
        <v/>
      </c>
      <c r="O4" s="15">
        <f>IF($K4="","", MIN($K4, $M4)*$N4)</f>
        <v/>
      </c>
      <c r="P4" s="15">
        <f>IF($A4="","", IFERROR(SUMIFS(CONTRATS!$D$3:$D$500, CONTRATS!$A$3:$A$500, $A4, CONTRATS!$B$3:$B$500, $F4, CONTRATS!$C$3:$C$500, $G4), 0))</f>
        <v/>
      </c>
      <c r="Q4" s="15">
        <f>IF($G4="FORFAIT_ANNUEL", $P4, "")</f>
        <v/>
      </c>
      <c r="R4" s="15">
        <f>IF($G4&lt;&gt;"FORFAIT_ANNUEL","",IF($A4="","",SUMIFS($T$4:$T$203,$A$4:$A$203,$A4,$F$4:$F$203,$F4,$C$4:$C$203,$C4,$G$4:$G$203,"FORFAIT_ANNUEL",$W$4:$W$203,"&lt;"&amp;$W4)))</f>
        <v/>
      </c>
      <c r="S4" s="15">
        <f>IF($G4="FORFAIT_ANNUEL", MAX(0, $Q4-$R4), "")</f>
        <v/>
      </c>
      <c r="T4" s="15">
        <f>IF($K4="","",IF($G4="PCT_BRSS", MAX(0, MIN($K4, $M4*$P4) - $O4),IF($G4="FORFAIT_ACTE", MAX(0, MIN($K4-$O4, $P4*$I4)),IF($G4="FORFAIT_JOUR", MAX(0, MIN($K4-$O4, $P4*$I4)),IF($G4="FORFAIT_ANNUEL", MAX(0, MIN($K4-$O4, $S4)),0)))))</f>
        <v/>
      </c>
      <c r="U4" s="15">
        <f>IF($K4="","", MAX(0, $K4 - $O4 - $T4))</f>
        <v/>
      </c>
      <c r="V4" s="7">
        <f>IF($U4="","", IF($U4&gt;=PARAMETRES!$B$5, "⚠ Reste à charge élevé", ""))</f>
        <v/>
      </c>
      <c r="W4" s="20">
        <f>ROW()</f>
        <v/>
      </c>
    </row>
    <row r="5">
      <c r="A5" s="11" t="inlineStr">
        <is>
          <t>Confort</t>
        </is>
      </c>
      <c r="B5" s="14" t="n">
        <v>46025</v>
      </c>
      <c r="C5" s="7">
        <f>IFERROR(YEAR($B5),"")</f>
        <v/>
      </c>
      <c r="D5" s="11" t="inlineStr">
        <is>
          <t>CONS_GENERAL</t>
        </is>
      </c>
      <c r="E5" s="7">
        <f>IFERROR(INDEX(ACTES_REF!$B$3:$B$500, MATCH($D5, ACTES_REF!$A$3:$A$500, 0)),"")</f>
        <v/>
      </c>
      <c r="F5" s="7">
        <f>IFERROR(INDEX(ACTES_REF!$C$3:$C$500, MATCH($D5, ACTES_REF!$A$3:$A$500, 0)),"")</f>
        <v/>
      </c>
      <c r="G5" s="7">
        <f>IFERROR(INDEX(ACTES_REF!$D$3:$D$500, MATCH($D5, ACTES_REF!$A$3:$A$500, 0)),"")</f>
        <v/>
      </c>
      <c r="H5" s="7">
        <f>IFERROR(INDEX(ACTES_REF!$G$3:$G$500, MATCH($D5, ACTES_REF!$A$3:$A$500, 0)),"")</f>
        <v/>
      </c>
      <c r="I5" s="11" t="n">
        <v>1</v>
      </c>
      <c r="J5" s="9" t="n">
        <v>40</v>
      </c>
      <c r="K5" s="15">
        <f>IF(OR($I5="", $J5=""),"", $I5*$J5)</f>
        <v/>
      </c>
      <c r="L5" s="15">
        <f>IFERROR(INDEX(ACTES_REF!$E$3:$E$500, MATCH($D5, ACTES_REF!$A$3:$A$500, 0)),0)</f>
        <v/>
      </c>
      <c r="M5" s="15">
        <f>IF($I5="","", $I5*$L5)</f>
        <v/>
      </c>
      <c r="N5" s="16">
        <f>IFERROR(INDEX(ACTES_REF!$F$3:$F$500, MATCH($D5, ACTES_REF!$A$3:$A$500, 0)),0)</f>
        <v/>
      </c>
      <c r="O5" s="15">
        <f>IF($K5="","", MIN($K5, $M5)*$N5)</f>
        <v/>
      </c>
      <c r="P5" s="15">
        <f>IF($A5="","", IFERROR(SUMIFS(CONTRATS!$D$3:$D$500, CONTRATS!$A$3:$A$500, $A5, CONTRATS!$B$3:$B$500, $F5, CONTRATS!$C$3:$C$500, $G5), 0))</f>
        <v/>
      </c>
      <c r="Q5" s="15">
        <f>IF($G5="FORFAIT_ANNUEL", $P5, "")</f>
        <v/>
      </c>
      <c r="R5" s="15">
        <f>IF($G5&lt;&gt;"FORFAIT_ANNUEL","",IF($A5="","",SUMIFS($T$4:$T$203,$A$4:$A$203,$A5,$F$4:$F$203,$F5,$C$4:$C$203,$C5,$G$4:$G$203,"FORFAIT_ANNUEL",$W$4:$W$203,"&lt;"&amp;$W5)))</f>
        <v/>
      </c>
      <c r="S5" s="15">
        <f>IF($G5="FORFAIT_ANNUEL", MAX(0, $Q5-$R5), "")</f>
        <v/>
      </c>
      <c r="T5" s="15">
        <f>IF($K5="","",IF($G5="PCT_BRSS", MAX(0, MIN($K5, $M5*$P5) - $O5),IF($G5="FORFAIT_ACTE", MAX(0, MIN($K5-$O5, $P5*$I5)),IF($G5="FORFAIT_JOUR", MAX(0, MIN($K5-$O5, $P5*$I5)),IF($G5="FORFAIT_ANNUEL", MAX(0, MIN($K5-$O5, $S5)),0)))))</f>
        <v/>
      </c>
      <c r="U5" s="15">
        <f>IF($K5="","", MAX(0, $K5 - $O5 - $T5))</f>
        <v/>
      </c>
      <c r="V5" s="7">
        <f>IF($U5="","", IF($U5&gt;=PARAMETRES!$B$5, "⚠ Reste à charge élevé", ""))</f>
        <v/>
      </c>
      <c r="W5" s="20">
        <f>ROW()</f>
        <v/>
      </c>
    </row>
    <row r="6">
      <c r="A6" s="11" t="inlineStr">
        <is>
          <t>Premium</t>
        </is>
      </c>
      <c r="B6" s="14" t="n">
        <v>46025</v>
      </c>
      <c r="C6" s="7">
        <f>IFERROR(YEAR($B6),"")</f>
        <v/>
      </c>
      <c r="D6" s="11" t="inlineStr">
        <is>
          <t>CONS_GENERAL</t>
        </is>
      </c>
      <c r="E6" s="7">
        <f>IFERROR(INDEX(ACTES_REF!$B$3:$B$500, MATCH($D6, ACTES_REF!$A$3:$A$500, 0)),"")</f>
        <v/>
      </c>
      <c r="F6" s="7">
        <f>IFERROR(INDEX(ACTES_REF!$C$3:$C$500, MATCH($D6, ACTES_REF!$A$3:$A$500, 0)),"")</f>
        <v/>
      </c>
      <c r="G6" s="7">
        <f>IFERROR(INDEX(ACTES_REF!$D$3:$D$500, MATCH($D6, ACTES_REF!$A$3:$A$500, 0)),"")</f>
        <v/>
      </c>
      <c r="H6" s="7">
        <f>IFERROR(INDEX(ACTES_REF!$G$3:$G$500, MATCH($D6, ACTES_REF!$A$3:$A$500, 0)),"")</f>
        <v/>
      </c>
      <c r="I6" s="11" t="n">
        <v>1</v>
      </c>
      <c r="J6" s="9" t="n">
        <v>40</v>
      </c>
      <c r="K6" s="15">
        <f>IF(OR($I6="", $J6=""),"", $I6*$J6)</f>
        <v/>
      </c>
      <c r="L6" s="15">
        <f>IFERROR(INDEX(ACTES_REF!$E$3:$E$500, MATCH($D6, ACTES_REF!$A$3:$A$500, 0)),0)</f>
        <v/>
      </c>
      <c r="M6" s="15">
        <f>IF($I6="","", $I6*$L6)</f>
        <v/>
      </c>
      <c r="N6" s="16">
        <f>IFERROR(INDEX(ACTES_REF!$F$3:$F$500, MATCH($D6, ACTES_REF!$A$3:$A$500, 0)),0)</f>
        <v/>
      </c>
      <c r="O6" s="15">
        <f>IF($K6="","", MIN($K6, $M6)*$N6)</f>
        <v/>
      </c>
      <c r="P6" s="15">
        <f>IF($A6="","", IFERROR(SUMIFS(CONTRATS!$D$3:$D$500, CONTRATS!$A$3:$A$500, $A6, CONTRATS!$B$3:$B$500, $F6, CONTRATS!$C$3:$C$500, $G6), 0))</f>
        <v/>
      </c>
      <c r="Q6" s="15">
        <f>IF($G6="FORFAIT_ANNUEL", $P6, "")</f>
        <v/>
      </c>
      <c r="R6" s="15">
        <f>IF($G6&lt;&gt;"FORFAIT_ANNUEL","",IF($A6="","",SUMIFS($T$4:$T$203,$A$4:$A$203,$A6,$F$4:$F$203,$F6,$C$4:$C$203,$C6,$G$4:$G$203,"FORFAIT_ANNUEL",$W$4:$W$203,"&lt;"&amp;$W6)))</f>
        <v/>
      </c>
      <c r="S6" s="15">
        <f>IF($G6="FORFAIT_ANNUEL", MAX(0, $Q6-$R6), "")</f>
        <v/>
      </c>
      <c r="T6" s="15">
        <f>IF($K6="","",IF($G6="PCT_BRSS", MAX(0, MIN($K6, $M6*$P6) - $O6),IF($G6="FORFAIT_ACTE", MAX(0, MIN($K6-$O6, $P6*$I6)),IF($G6="FORFAIT_JOUR", MAX(0, MIN($K6-$O6, $P6*$I6)),IF($G6="FORFAIT_ANNUEL", MAX(0, MIN($K6-$O6, $S6)),0)))))</f>
        <v/>
      </c>
      <c r="U6" s="15">
        <f>IF($K6="","", MAX(0, $K6 - $O6 - $T6))</f>
        <v/>
      </c>
      <c r="V6" s="7">
        <f>IF($U6="","", IF($U6&gt;=PARAMETRES!$B$5, "⚠ Reste à charge élevé", ""))</f>
        <v/>
      </c>
      <c r="W6" s="20">
        <f>ROW()</f>
        <v/>
      </c>
    </row>
    <row r="7">
      <c r="A7" s="11" t="inlineStr">
        <is>
          <t>Essentiel</t>
        </is>
      </c>
      <c r="B7" s="14" t="n">
        <v>46027</v>
      </c>
      <c r="C7" s="7">
        <f>IFERROR(YEAR($B7),"")</f>
        <v/>
      </c>
      <c r="D7" s="11" t="inlineStr">
        <is>
          <t>DENT_SOIN</t>
        </is>
      </c>
      <c r="E7" s="7">
        <f>IFERROR(INDEX(ACTES_REF!$B$3:$B$500, MATCH($D7, ACTES_REF!$A$3:$A$500, 0)),"")</f>
        <v/>
      </c>
      <c r="F7" s="7">
        <f>IFERROR(INDEX(ACTES_REF!$C$3:$C$500, MATCH($D7, ACTES_REF!$A$3:$A$500, 0)),"")</f>
        <v/>
      </c>
      <c r="G7" s="7">
        <f>IFERROR(INDEX(ACTES_REF!$D$3:$D$500, MATCH($D7, ACTES_REF!$A$3:$A$500, 0)),"")</f>
        <v/>
      </c>
      <c r="H7" s="7">
        <f>IFERROR(INDEX(ACTES_REF!$G$3:$G$500, MATCH($D7, ACTES_REF!$A$3:$A$500, 0)),"")</f>
        <v/>
      </c>
      <c r="I7" s="11" t="n">
        <v>1</v>
      </c>
      <c r="J7" s="9" t="n">
        <v>120</v>
      </c>
      <c r="K7" s="15">
        <f>IF(OR($I7="", $J7=""),"", $I7*$J7)</f>
        <v/>
      </c>
      <c r="L7" s="15">
        <f>IFERROR(INDEX(ACTES_REF!$E$3:$E$500, MATCH($D7, ACTES_REF!$A$3:$A$500, 0)),0)</f>
        <v/>
      </c>
      <c r="M7" s="15">
        <f>IF($I7="","", $I7*$L7)</f>
        <v/>
      </c>
      <c r="N7" s="16">
        <f>IFERROR(INDEX(ACTES_REF!$F$3:$F$500, MATCH($D7, ACTES_REF!$A$3:$A$500, 0)),0)</f>
        <v/>
      </c>
      <c r="O7" s="15">
        <f>IF($K7="","", MIN($K7, $M7)*$N7)</f>
        <v/>
      </c>
      <c r="P7" s="15">
        <f>IF($A7="","", IFERROR(SUMIFS(CONTRATS!$D$3:$D$500, CONTRATS!$A$3:$A$500, $A7, CONTRATS!$B$3:$B$500, $F7, CONTRATS!$C$3:$C$500, $G7), 0))</f>
        <v/>
      </c>
      <c r="Q7" s="15">
        <f>IF($G7="FORFAIT_ANNUEL", $P7, "")</f>
        <v/>
      </c>
      <c r="R7" s="15">
        <f>IF($G7&lt;&gt;"FORFAIT_ANNUEL","",IF($A7="","",SUMIFS($T$4:$T$203,$A$4:$A$203,$A7,$F$4:$F$203,$F7,$C$4:$C$203,$C7,$G$4:$G$203,"FORFAIT_ANNUEL",$W$4:$W$203,"&lt;"&amp;$W7)))</f>
        <v/>
      </c>
      <c r="S7" s="15">
        <f>IF($G7="FORFAIT_ANNUEL", MAX(0, $Q7-$R7), "")</f>
        <v/>
      </c>
      <c r="T7" s="15">
        <f>IF($K7="","",IF($G7="PCT_BRSS", MAX(0, MIN($K7, $M7*$P7) - $O7),IF($G7="FORFAIT_ACTE", MAX(0, MIN($K7-$O7, $P7*$I7)),IF($G7="FORFAIT_JOUR", MAX(0, MIN($K7-$O7, $P7*$I7)),IF($G7="FORFAIT_ANNUEL", MAX(0, MIN($K7-$O7, $S7)),0)))))</f>
        <v/>
      </c>
      <c r="U7" s="15">
        <f>IF($K7="","", MAX(0, $K7 - $O7 - $T7))</f>
        <v/>
      </c>
      <c r="V7" s="7">
        <f>IF($U7="","", IF($U7&gt;=PARAMETRES!$B$5, "⚠ Reste à charge élevé", ""))</f>
        <v/>
      </c>
      <c r="W7" s="20">
        <f>ROW()</f>
        <v/>
      </c>
    </row>
    <row r="8">
      <c r="A8" s="11" t="inlineStr">
        <is>
          <t>Confort</t>
        </is>
      </c>
      <c r="B8" s="14" t="n">
        <v>46028</v>
      </c>
      <c r="C8" s="7">
        <f>IFERROR(YEAR($B8),"")</f>
        <v/>
      </c>
      <c r="D8" s="11" t="inlineStr">
        <is>
          <t>DENT_SOIN</t>
        </is>
      </c>
      <c r="E8" s="7">
        <f>IFERROR(INDEX(ACTES_REF!$B$3:$B$500, MATCH($D8, ACTES_REF!$A$3:$A$500, 0)),"")</f>
        <v/>
      </c>
      <c r="F8" s="7">
        <f>IFERROR(INDEX(ACTES_REF!$C$3:$C$500, MATCH($D8, ACTES_REF!$A$3:$A$500, 0)),"")</f>
        <v/>
      </c>
      <c r="G8" s="7">
        <f>IFERROR(INDEX(ACTES_REF!$D$3:$D$500, MATCH($D8, ACTES_REF!$A$3:$A$500, 0)),"")</f>
        <v/>
      </c>
      <c r="H8" s="7">
        <f>IFERROR(INDEX(ACTES_REF!$G$3:$G$500, MATCH($D8, ACTES_REF!$A$3:$A$500, 0)),"")</f>
        <v/>
      </c>
      <c r="I8" s="11" t="n">
        <v>1</v>
      </c>
      <c r="J8" s="9" t="n">
        <v>120</v>
      </c>
      <c r="K8" s="15">
        <f>IF(OR($I8="", $J8=""),"", $I8*$J8)</f>
        <v/>
      </c>
      <c r="L8" s="15">
        <f>IFERROR(INDEX(ACTES_REF!$E$3:$E$500, MATCH($D8, ACTES_REF!$A$3:$A$500, 0)),0)</f>
        <v/>
      </c>
      <c r="M8" s="15">
        <f>IF($I8="","", $I8*$L8)</f>
        <v/>
      </c>
      <c r="N8" s="16">
        <f>IFERROR(INDEX(ACTES_REF!$F$3:$F$500, MATCH($D8, ACTES_REF!$A$3:$A$500, 0)),0)</f>
        <v/>
      </c>
      <c r="O8" s="15">
        <f>IF($K8="","", MIN($K8, $M8)*$N8)</f>
        <v/>
      </c>
      <c r="P8" s="15">
        <f>IF($A8="","", IFERROR(SUMIFS(CONTRATS!$D$3:$D$500, CONTRATS!$A$3:$A$500, $A8, CONTRATS!$B$3:$B$500, $F8, CONTRATS!$C$3:$C$500, $G8), 0))</f>
        <v/>
      </c>
      <c r="Q8" s="15">
        <f>IF($G8="FORFAIT_ANNUEL", $P8, "")</f>
        <v/>
      </c>
      <c r="R8" s="15">
        <f>IF($G8&lt;&gt;"FORFAIT_ANNUEL","",IF($A8="","",SUMIFS($T$4:$T$203,$A$4:$A$203,$A8,$F$4:$F$203,$F8,$C$4:$C$203,$C8,$G$4:$G$203,"FORFAIT_ANNUEL",$W$4:$W$203,"&lt;"&amp;$W8)))</f>
        <v/>
      </c>
      <c r="S8" s="15">
        <f>IF($G8="FORFAIT_ANNUEL", MAX(0, $Q8-$R8), "")</f>
        <v/>
      </c>
      <c r="T8" s="15">
        <f>IF($K8="","",IF($G8="PCT_BRSS", MAX(0, MIN($K8, $M8*$P8) - $O8),IF($G8="FORFAIT_ACTE", MAX(0, MIN($K8-$O8, $P8*$I8)),IF($G8="FORFAIT_JOUR", MAX(0, MIN($K8-$O8, $P8*$I8)),IF($G8="FORFAIT_ANNUEL", MAX(0, MIN($K8-$O8, $S8)),0)))))</f>
        <v/>
      </c>
      <c r="U8" s="15">
        <f>IF($K8="","", MAX(0, $K8 - $O8 - $T8))</f>
        <v/>
      </c>
      <c r="V8" s="7">
        <f>IF($U8="","", IF($U8&gt;=PARAMETRES!$B$5, "⚠ Reste à charge élevé", ""))</f>
        <v/>
      </c>
      <c r="W8" s="20">
        <f>ROW()</f>
        <v/>
      </c>
    </row>
    <row r="9">
      <c r="A9" s="11" t="inlineStr">
        <is>
          <t>Premium</t>
        </is>
      </c>
      <c r="B9" s="14" t="n">
        <v>46029</v>
      </c>
      <c r="C9" s="7">
        <f>IFERROR(YEAR($B9),"")</f>
        <v/>
      </c>
      <c r="D9" s="11" t="inlineStr">
        <is>
          <t>DENT_SOIN</t>
        </is>
      </c>
      <c r="E9" s="7">
        <f>IFERROR(INDEX(ACTES_REF!$B$3:$B$500, MATCH($D9, ACTES_REF!$A$3:$A$500, 0)),"")</f>
        <v/>
      </c>
      <c r="F9" s="7">
        <f>IFERROR(INDEX(ACTES_REF!$C$3:$C$500, MATCH($D9, ACTES_REF!$A$3:$A$500, 0)),"")</f>
        <v/>
      </c>
      <c r="G9" s="7">
        <f>IFERROR(INDEX(ACTES_REF!$D$3:$D$500, MATCH($D9, ACTES_REF!$A$3:$A$500, 0)),"")</f>
        <v/>
      </c>
      <c r="H9" s="7">
        <f>IFERROR(INDEX(ACTES_REF!$G$3:$G$500, MATCH($D9, ACTES_REF!$A$3:$A$500, 0)),"")</f>
        <v/>
      </c>
      <c r="I9" s="11" t="n">
        <v>1</v>
      </c>
      <c r="J9" s="9" t="n">
        <v>120</v>
      </c>
      <c r="K9" s="15">
        <f>IF(OR($I9="", $J9=""),"", $I9*$J9)</f>
        <v/>
      </c>
      <c r="L9" s="15">
        <f>IFERROR(INDEX(ACTES_REF!$E$3:$E$500, MATCH($D9, ACTES_REF!$A$3:$A$500, 0)),0)</f>
        <v/>
      </c>
      <c r="M9" s="15">
        <f>IF($I9="","", $I9*$L9)</f>
        <v/>
      </c>
      <c r="N9" s="16">
        <f>IFERROR(INDEX(ACTES_REF!$F$3:$F$500, MATCH($D9, ACTES_REF!$A$3:$A$500, 0)),0)</f>
        <v/>
      </c>
      <c r="O9" s="15">
        <f>IF($K9="","", MIN($K9, $M9)*$N9)</f>
        <v/>
      </c>
      <c r="P9" s="15">
        <f>IF($A9="","", IFERROR(SUMIFS(CONTRATS!$D$3:$D$500, CONTRATS!$A$3:$A$500, $A9, CONTRATS!$B$3:$B$500, $F9, CONTRATS!$C$3:$C$500, $G9), 0))</f>
        <v/>
      </c>
      <c r="Q9" s="15">
        <f>IF($G9="FORFAIT_ANNUEL", $P9, "")</f>
        <v/>
      </c>
      <c r="R9" s="15">
        <f>IF($G9&lt;&gt;"FORFAIT_ANNUEL","",IF($A9="","",SUMIFS($T$4:$T$203,$A$4:$A$203,$A9,$F$4:$F$203,$F9,$C$4:$C$203,$C9,$G$4:$G$203,"FORFAIT_ANNUEL",$W$4:$W$203,"&lt;"&amp;$W9)))</f>
        <v/>
      </c>
      <c r="S9" s="15">
        <f>IF($G9="FORFAIT_ANNUEL", MAX(0, $Q9-$R9), "")</f>
        <v/>
      </c>
      <c r="T9" s="15">
        <f>IF($K9="","",IF($G9="PCT_BRSS", MAX(0, MIN($K9, $M9*$P9) - $O9),IF($G9="FORFAIT_ACTE", MAX(0, MIN($K9-$O9, $P9*$I9)),IF($G9="FORFAIT_JOUR", MAX(0, MIN($K9-$O9, $P9*$I9)),IF($G9="FORFAIT_ANNUEL", MAX(0, MIN($K9-$O9, $S9)),0)))))</f>
        <v/>
      </c>
      <c r="U9" s="15">
        <f>IF($K9="","", MAX(0, $K9 - $O9 - $T9))</f>
        <v/>
      </c>
      <c r="V9" s="7">
        <f>IF($U9="","", IF($U9&gt;=PARAMETRES!$B$5, "⚠ Reste à charge élevé", ""))</f>
        <v/>
      </c>
      <c r="W9" s="20">
        <f>ROW()</f>
        <v/>
      </c>
    </row>
    <row r="10">
      <c r="A10" s="11" t="inlineStr">
        <is>
          <t>Essentiel</t>
        </is>
      </c>
      <c r="B10" s="14" t="n">
        <v>46063</v>
      </c>
      <c r="C10" s="7">
        <f>IFERROR(YEAR($B10),"")</f>
        <v/>
      </c>
      <c r="D10" s="11" t="inlineStr">
        <is>
          <t>PHARMA</t>
        </is>
      </c>
      <c r="E10" s="7">
        <f>IFERROR(INDEX(ACTES_REF!$B$3:$B$500, MATCH($D10, ACTES_REF!$A$3:$A$500, 0)),"")</f>
        <v/>
      </c>
      <c r="F10" s="7">
        <f>IFERROR(INDEX(ACTES_REF!$C$3:$C$500, MATCH($D10, ACTES_REF!$A$3:$A$500, 0)),"")</f>
        <v/>
      </c>
      <c r="G10" s="7">
        <f>IFERROR(INDEX(ACTES_REF!$D$3:$D$500, MATCH($D10, ACTES_REF!$A$3:$A$500, 0)),"")</f>
        <v/>
      </c>
      <c r="H10" s="7">
        <f>IFERROR(INDEX(ACTES_REF!$G$3:$G$500, MATCH($D10, ACTES_REF!$A$3:$A$500, 0)),"")</f>
        <v/>
      </c>
      <c r="I10" s="11" t="n">
        <v>1</v>
      </c>
      <c r="J10" s="9" t="n">
        <v>15</v>
      </c>
      <c r="K10" s="15">
        <f>IF(OR($I10="", $J10=""),"", $I10*$J10)</f>
        <v/>
      </c>
      <c r="L10" s="15">
        <f>IFERROR(INDEX(ACTES_REF!$E$3:$E$500, MATCH($D10, ACTES_REF!$A$3:$A$500, 0)),0)</f>
        <v/>
      </c>
      <c r="M10" s="15">
        <f>IF($I10="","", $I10*$L10)</f>
        <v/>
      </c>
      <c r="N10" s="16">
        <f>IFERROR(INDEX(ACTES_REF!$F$3:$F$500, MATCH($D10, ACTES_REF!$A$3:$A$500, 0)),0)</f>
        <v/>
      </c>
      <c r="O10" s="15">
        <f>IF($K10="","", MIN($K10, $M10)*$N10)</f>
        <v/>
      </c>
      <c r="P10" s="15">
        <f>IF($A10="","", IFERROR(SUMIFS(CONTRATS!$D$3:$D$500, CONTRATS!$A$3:$A$500, $A10, CONTRATS!$B$3:$B$500, $F10, CONTRATS!$C$3:$C$500, $G10), 0))</f>
        <v/>
      </c>
      <c r="Q10" s="15">
        <f>IF($G10="FORFAIT_ANNUEL", $P10, "")</f>
        <v/>
      </c>
      <c r="R10" s="15">
        <f>IF($G10&lt;&gt;"FORFAIT_ANNUEL","",IF($A10="","",SUMIFS($T$4:$T$203,$A$4:$A$203,$A10,$F$4:$F$203,$F10,$C$4:$C$203,$C10,$G$4:$G$203,"FORFAIT_ANNUEL",$W$4:$W$203,"&lt;"&amp;$W10)))</f>
        <v/>
      </c>
      <c r="S10" s="15">
        <f>IF($G10="FORFAIT_ANNUEL", MAX(0, $Q10-$R10), "")</f>
        <v/>
      </c>
      <c r="T10" s="15">
        <f>IF($K10="","",IF($G10="PCT_BRSS", MAX(0, MIN($K10, $M10*$P10) - $O10),IF($G10="FORFAIT_ACTE", MAX(0, MIN($K10-$O10, $P10*$I10)),IF($G10="FORFAIT_JOUR", MAX(0, MIN($K10-$O10, $P10*$I10)),IF($G10="FORFAIT_ANNUEL", MAX(0, MIN($K10-$O10, $S10)),0)))))</f>
        <v/>
      </c>
      <c r="U10" s="15">
        <f>IF($K10="","", MAX(0, $K10 - $O10 - $T10))</f>
        <v/>
      </c>
      <c r="V10" s="7">
        <f>IF($U10="","", IF($U10&gt;=PARAMETRES!$B$5, "⚠ Reste à charge élevé", ""))</f>
        <v/>
      </c>
      <c r="W10" s="20">
        <f>ROW()</f>
        <v/>
      </c>
    </row>
    <row r="11">
      <c r="A11" s="11" t="inlineStr">
        <is>
          <t>Confort</t>
        </is>
      </c>
      <c r="B11" s="14" t="n">
        <v>46063</v>
      </c>
      <c r="C11" s="7">
        <f>IFERROR(YEAR($B11),"")</f>
        <v/>
      </c>
      <c r="D11" s="11" t="inlineStr">
        <is>
          <t>PHARMA</t>
        </is>
      </c>
      <c r="E11" s="7">
        <f>IFERROR(INDEX(ACTES_REF!$B$3:$B$500, MATCH($D11, ACTES_REF!$A$3:$A$500, 0)),"")</f>
        <v/>
      </c>
      <c r="F11" s="7">
        <f>IFERROR(INDEX(ACTES_REF!$C$3:$C$500, MATCH($D11, ACTES_REF!$A$3:$A$500, 0)),"")</f>
        <v/>
      </c>
      <c r="G11" s="7">
        <f>IFERROR(INDEX(ACTES_REF!$D$3:$D$500, MATCH($D11, ACTES_REF!$A$3:$A$500, 0)),"")</f>
        <v/>
      </c>
      <c r="H11" s="7">
        <f>IFERROR(INDEX(ACTES_REF!$G$3:$G$500, MATCH($D11, ACTES_REF!$A$3:$A$500, 0)),"")</f>
        <v/>
      </c>
      <c r="I11" s="11" t="n">
        <v>2</v>
      </c>
      <c r="J11" s="9" t="n">
        <v>12</v>
      </c>
      <c r="K11" s="15">
        <f>IF(OR($I11="", $J11=""),"", $I11*$J11)</f>
        <v/>
      </c>
      <c r="L11" s="15">
        <f>IFERROR(INDEX(ACTES_REF!$E$3:$E$500, MATCH($D11, ACTES_REF!$A$3:$A$500, 0)),0)</f>
        <v/>
      </c>
      <c r="M11" s="15">
        <f>IF($I11="","", $I11*$L11)</f>
        <v/>
      </c>
      <c r="N11" s="16">
        <f>IFERROR(INDEX(ACTES_REF!$F$3:$F$500, MATCH($D11, ACTES_REF!$A$3:$A$500, 0)),0)</f>
        <v/>
      </c>
      <c r="O11" s="15">
        <f>IF($K11="","", MIN($K11, $M11)*$N11)</f>
        <v/>
      </c>
      <c r="P11" s="15">
        <f>IF($A11="","", IFERROR(SUMIFS(CONTRATS!$D$3:$D$500, CONTRATS!$A$3:$A$500, $A11, CONTRATS!$B$3:$B$500, $F11, CONTRATS!$C$3:$C$500, $G11), 0))</f>
        <v/>
      </c>
      <c r="Q11" s="15">
        <f>IF($G11="FORFAIT_ANNUEL", $P11, "")</f>
        <v/>
      </c>
      <c r="R11" s="15">
        <f>IF($G11&lt;&gt;"FORFAIT_ANNUEL","",IF($A11="","",SUMIFS($T$4:$T$203,$A$4:$A$203,$A11,$F$4:$F$203,$F11,$C$4:$C$203,$C11,$G$4:$G$203,"FORFAIT_ANNUEL",$W$4:$W$203,"&lt;"&amp;$W11)))</f>
        <v/>
      </c>
      <c r="S11" s="15">
        <f>IF($G11="FORFAIT_ANNUEL", MAX(0, $Q11-$R11), "")</f>
        <v/>
      </c>
      <c r="T11" s="15">
        <f>IF($K11="","",IF($G11="PCT_BRSS", MAX(0, MIN($K11, $M11*$P11) - $O11),IF($G11="FORFAIT_ACTE", MAX(0, MIN($K11-$O11, $P11*$I11)),IF($G11="FORFAIT_JOUR", MAX(0, MIN($K11-$O11, $P11*$I11)),IF($G11="FORFAIT_ANNUEL", MAX(0, MIN($K11-$O11, $S11)),0)))))</f>
        <v/>
      </c>
      <c r="U11" s="15">
        <f>IF($K11="","", MAX(0, $K11 - $O11 - $T11))</f>
        <v/>
      </c>
      <c r="V11" s="7">
        <f>IF($U11="","", IF($U11&gt;=PARAMETRES!$B$5, "⚠ Reste à charge élevé", ""))</f>
        <v/>
      </c>
      <c r="W11" s="20">
        <f>ROW()</f>
        <v/>
      </c>
    </row>
    <row r="12">
      <c r="A12" s="11" t="inlineStr">
        <is>
          <t>Premium</t>
        </is>
      </c>
      <c r="B12" s="14" t="n">
        <v>46063</v>
      </c>
      <c r="C12" s="7">
        <f>IFERROR(YEAR($B12),"")</f>
        <v/>
      </c>
      <c r="D12" s="11" t="inlineStr">
        <is>
          <t>PHARMA</t>
        </is>
      </c>
      <c r="E12" s="7">
        <f>IFERROR(INDEX(ACTES_REF!$B$3:$B$500, MATCH($D12, ACTES_REF!$A$3:$A$500, 0)),"")</f>
        <v/>
      </c>
      <c r="F12" s="7">
        <f>IFERROR(INDEX(ACTES_REF!$C$3:$C$500, MATCH($D12, ACTES_REF!$A$3:$A$500, 0)),"")</f>
        <v/>
      </c>
      <c r="G12" s="7">
        <f>IFERROR(INDEX(ACTES_REF!$D$3:$D$500, MATCH($D12, ACTES_REF!$A$3:$A$500, 0)),"")</f>
        <v/>
      </c>
      <c r="H12" s="7">
        <f>IFERROR(INDEX(ACTES_REF!$G$3:$G$500, MATCH($D12, ACTES_REF!$A$3:$A$500, 0)),"")</f>
        <v/>
      </c>
      <c r="I12" s="11" t="n">
        <v>1</v>
      </c>
      <c r="J12" s="9" t="n">
        <v>25</v>
      </c>
      <c r="K12" s="15">
        <f>IF(OR($I12="", $J12=""),"", $I12*$J12)</f>
        <v/>
      </c>
      <c r="L12" s="15">
        <f>IFERROR(INDEX(ACTES_REF!$E$3:$E$500, MATCH($D12, ACTES_REF!$A$3:$A$500, 0)),0)</f>
        <v/>
      </c>
      <c r="M12" s="15">
        <f>IF($I12="","", $I12*$L12)</f>
        <v/>
      </c>
      <c r="N12" s="16">
        <f>IFERROR(INDEX(ACTES_REF!$F$3:$F$500, MATCH($D12, ACTES_REF!$A$3:$A$500, 0)),0)</f>
        <v/>
      </c>
      <c r="O12" s="15">
        <f>IF($K12="","", MIN($K12, $M12)*$N12)</f>
        <v/>
      </c>
      <c r="P12" s="15">
        <f>IF($A12="","", IFERROR(SUMIFS(CONTRATS!$D$3:$D$500, CONTRATS!$A$3:$A$500, $A12, CONTRATS!$B$3:$B$500, $F12, CONTRATS!$C$3:$C$500, $G12), 0))</f>
        <v/>
      </c>
      <c r="Q12" s="15">
        <f>IF($G12="FORFAIT_ANNUEL", $P12, "")</f>
        <v/>
      </c>
      <c r="R12" s="15">
        <f>IF($G12&lt;&gt;"FORFAIT_ANNUEL","",IF($A12="","",SUMIFS($T$4:$T$203,$A$4:$A$203,$A12,$F$4:$F$203,$F12,$C$4:$C$203,$C12,$G$4:$G$203,"FORFAIT_ANNUEL",$W$4:$W$203,"&lt;"&amp;$W12)))</f>
        <v/>
      </c>
      <c r="S12" s="15">
        <f>IF($G12="FORFAIT_ANNUEL", MAX(0, $Q12-$R12), "")</f>
        <v/>
      </c>
      <c r="T12" s="15">
        <f>IF($K12="","",IF($G12="PCT_BRSS", MAX(0, MIN($K12, $M12*$P12) - $O12),IF($G12="FORFAIT_ACTE", MAX(0, MIN($K12-$O12, $P12*$I12)),IF($G12="FORFAIT_JOUR", MAX(0, MIN($K12-$O12, $P12*$I12)),IF($G12="FORFAIT_ANNUEL", MAX(0, MIN($K12-$O12, $S12)),0)))))</f>
        <v/>
      </c>
      <c r="U12" s="15">
        <f>IF($K12="","", MAX(0, $K12 - $O12 - $T12))</f>
        <v/>
      </c>
      <c r="V12" s="7">
        <f>IF($U12="","", IF($U12&gt;=PARAMETRES!$B$5, "⚠ Reste à charge élevé", ""))</f>
        <v/>
      </c>
      <c r="W12" s="20">
        <f>ROW()</f>
        <v/>
      </c>
    </row>
    <row r="13">
      <c r="A13" s="11" t="inlineStr">
        <is>
          <t>Essentiel</t>
        </is>
      </c>
      <c r="B13" s="14" t="n">
        <v>46096</v>
      </c>
      <c r="C13" s="7">
        <f>IFERROR(YEAR($B13),"")</f>
        <v/>
      </c>
      <c r="D13" s="11" t="inlineStr">
        <is>
          <t>HOSP_CHAMBRE</t>
        </is>
      </c>
      <c r="E13" s="7">
        <f>IFERROR(INDEX(ACTES_REF!$B$3:$B$500, MATCH($D13, ACTES_REF!$A$3:$A$500, 0)),"")</f>
        <v/>
      </c>
      <c r="F13" s="7">
        <f>IFERROR(INDEX(ACTES_REF!$C$3:$C$500, MATCH($D13, ACTES_REF!$A$3:$A$500, 0)),"")</f>
        <v/>
      </c>
      <c r="G13" s="7">
        <f>IFERROR(INDEX(ACTES_REF!$D$3:$D$500, MATCH($D13, ACTES_REF!$A$3:$A$500, 0)),"")</f>
        <v/>
      </c>
      <c r="H13" s="7">
        <f>IFERROR(INDEX(ACTES_REF!$G$3:$G$500, MATCH($D13, ACTES_REF!$A$3:$A$500, 0)),"")</f>
        <v/>
      </c>
      <c r="I13" s="11" t="n">
        <v>3</v>
      </c>
      <c r="J13" s="9" t="n">
        <v>90</v>
      </c>
      <c r="K13" s="15">
        <f>IF(OR($I13="", $J13=""),"", $I13*$J13)</f>
        <v/>
      </c>
      <c r="L13" s="15">
        <f>IFERROR(INDEX(ACTES_REF!$E$3:$E$500, MATCH($D13, ACTES_REF!$A$3:$A$500, 0)),0)</f>
        <v/>
      </c>
      <c r="M13" s="15">
        <f>IF($I13="","", $I13*$L13)</f>
        <v/>
      </c>
      <c r="N13" s="16">
        <f>IFERROR(INDEX(ACTES_REF!$F$3:$F$500, MATCH($D13, ACTES_REF!$A$3:$A$500, 0)),0)</f>
        <v/>
      </c>
      <c r="O13" s="15">
        <f>IF($K13="","", MIN($K13, $M13)*$N13)</f>
        <v/>
      </c>
      <c r="P13" s="15">
        <f>IF($A13="","", IFERROR(SUMIFS(CONTRATS!$D$3:$D$500, CONTRATS!$A$3:$A$500, $A13, CONTRATS!$B$3:$B$500, $F13, CONTRATS!$C$3:$C$500, $G13), 0))</f>
        <v/>
      </c>
      <c r="Q13" s="15">
        <f>IF($G13="FORFAIT_ANNUEL", $P13, "")</f>
        <v/>
      </c>
      <c r="R13" s="15">
        <f>IF($G13&lt;&gt;"FORFAIT_ANNUEL","",IF($A13="","",SUMIFS($T$4:$T$203,$A$4:$A$203,$A13,$F$4:$F$203,$F13,$C$4:$C$203,$C13,$G$4:$G$203,"FORFAIT_ANNUEL",$W$4:$W$203,"&lt;"&amp;$W13)))</f>
        <v/>
      </c>
      <c r="S13" s="15">
        <f>IF($G13="FORFAIT_ANNUEL", MAX(0, $Q13-$R13), "")</f>
        <v/>
      </c>
      <c r="T13" s="15">
        <f>IF($K13="","",IF($G13="PCT_BRSS", MAX(0, MIN($K13, $M13*$P13) - $O13),IF($G13="FORFAIT_ACTE", MAX(0, MIN($K13-$O13, $P13*$I13)),IF($G13="FORFAIT_JOUR", MAX(0, MIN($K13-$O13, $P13*$I13)),IF($G13="FORFAIT_ANNUEL", MAX(0, MIN($K13-$O13, $S13)),0)))))</f>
        <v/>
      </c>
      <c r="U13" s="15">
        <f>IF($K13="","", MAX(0, $K13 - $O13 - $T13))</f>
        <v/>
      </c>
      <c r="V13" s="7">
        <f>IF($U13="","", IF($U13&gt;=PARAMETRES!$B$5, "⚠ Reste à charge élevé", ""))</f>
        <v/>
      </c>
      <c r="W13" s="20">
        <f>ROW()</f>
        <v/>
      </c>
    </row>
    <row r="14">
      <c r="A14" s="11" t="inlineStr">
        <is>
          <t>Confort</t>
        </is>
      </c>
      <c r="B14" s="14" t="n">
        <v>46096</v>
      </c>
      <c r="C14" s="7">
        <f>IFERROR(YEAR($B14),"")</f>
        <v/>
      </c>
      <c r="D14" s="11" t="inlineStr">
        <is>
          <t>HOSP_CHAMBRE</t>
        </is>
      </c>
      <c r="E14" s="7">
        <f>IFERROR(INDEX(ACTES_REF!$B$3:$B$500, MATCH($D14, ACTES_REF!$A$3:$A$500, 0)),"")</f>
        <v/>
      </c>
      <c r="F14" s="7">
        <f>IFERROR(INDEX(ACTES_REF!$C$3:$C$500, MATCH($D14, ACTES_REF!$A$3:$A$500, 0)),"")</f>
        <v/>
      </c>
      <c r="G14" s="7">
        <f>IFERROR(INDEX(ACTES_REF!$D$3:$D$500, MATCH($D14, ACTES_REF!$A$3:$A$500, 0)),"")</f>
        <v/>
      </c>
      <c r="H14" s="7">
        <f>IFERROR(INDEX(ACTES_REF!$G$3:$G$500, MATCH($D14, ACTES_REF!$A$3:$A$500, 0)),"")</f>
        <v/>
      </c>
      <c r="I14" s="11" t="n">
        <v>3</v>
      </c>
      <c r="J14" s="9" t="n">
        <v>90</v>
      </c>
      <c r="K14" s="15">
        <f>IF(OR($I14="", $J14=""),"", $I14*$J14)</f>
        <v/>
      </c>
      <c r="L14" s="15">
        <f>IFERROR(INDEX(ACTES_REF!$E$3:$E$500, MATCH($D14, ACTES_REF!$A$3:$A$500, 0)),0)</f>
        <v/>
      </c>
      <c r="M14" s="15">
        <f>IF($I14="","", $I14*$L14)</f>
        <v/>
      </c>
      <c r="N14" s="16">
        <f>IFERROR(INDEX(ACTES_REF!$F$3:$F$500, MATCH($D14, ACTES_REF!$A$3:$A$500, 0)),0)</f>
        <v/>
      </c>
      <c r="O14" s="15">
        <f>IF($K14="","", MIN($K14, $M14)*$N14)</f>
        <v/>
      </c>
      <c r="P14" s="15">
        <f>IF($A14="","", IFERROR(SUMIFS(CONTRATS!$D$3:$D$500, CONTRATS!$A$3:$A$500, $A14, CONTRATS!$B$3:$B$500, $F14, CONTRATS!$C$3:$C$500, $G14), 0))</f>
        <v/>
      </c>
      <c r="Q14" s="15">
        <f>IF($G14="FORFAIT_ANNUEL", $P14, "")</f>
        <v/>
      </c>
      <c r="R14" s="15">
        <f>IF($G14&lt;&gt;"FORFAIT_ANNUEL","",IF($A14="","",SUMIFS($T$4:$T$203,$A$4:$A$203,$A14,$F$4:$F$203,$F14,$C$4:$C$203,$C14,$G$4:$G$203,"FORFAIT_ANNUEL",$W$4:$W$203,"&lt;"&amp;$W14)))</f>
        <v/>
      </c>
      <c r="S14" s="15">
        <f>IF($G14="FORFAIT_ANNUEL", MAX(0, $Q14-$R14), "")</f>
        <v/>
      </c>
      <c r="T14" s="15">
        <f>IF($K14="","",IF($G14="PCT_BRSS", MAX(0, MIN($K14, $M14*$P14) - $O14),IF($G14="FORFAIT_ACTE", MAX(0, MIN($K14-$O14, $P14*$I14)),IF($G14="FORFAIT_JOUR", MAX(0, MIN($K14-$O14, $P14*$I14)),IF($G14="FORFAIT_ANNUEL", MAX(0, MIN($K14-$O14, $S14)),0)))))</f>
        <v/>
      </c>
      <c r="U14" s="15">
        <f>IF($K14="","", MAX(0, $K14 - $O14 - $T14))</f>
        <v/>
      </c>
      <c r="V14" s="7">
        <f>IF($U14="","", IF($U14&gt;=PARAMETRES!$B$5, "⚠ Reste à charge élevé", ""))</f>
        <v/>
      </c>
      <c r="W14" s="20">
        <f>ROW()</f>
        <v/>
      </c>
    </row>
    <row r="15">
      <c r="A15" s="11" t="inlineStr">
        <is>
          <t>Premium</t>
        </is>
      </c>
      <c r="B15" s="14" t="n">
        <v>46096</v>
      </c>
      <c r="C15" s="7">
        <f>IFERROR(YEAR($B15),"")</f>
        <v/>
      </c>
      <c r="D15" s="11" t="inlineStr">
        <is>
          <t>HOSP_CHAMBRE</t>
        </is>
      </c>
      <c r="E15" s="7">
        <f>IFERROR(INDEX(ACTES_REF!$B$3:$B$500, MATCH($D15, ACTES_REF!$A$3:$A$500, 0)),"")</f>
        <v/>
      </c>
      <c r="F15" s="7">
        <f>IFERROR(INDEX(ACTES_REF!$C$3:$C$500, MATCH($D15, ACTES_REF!$A$3:$A$500, 0)),"")</f>
        <v/>
      </c>
      <c r="G15" s="7">
        <f>IFERROR(INDEX(ACTES_REF!$D$3:$D$500, MATCH($D15, ACTES_REF!$A$3:$A$500, 0)),"")</f>
        <v/>
      </c>
      <c r="H15" s="7">
        <f>IFERROR(INDEX(ACTES_REF!$G$3:$G$500, MATCH($D15, ACTES_REF!$A$3:$A$500, 0)),"")</f>
        <v/>
      </c>
      <c r="I15" s="11" t="n">
        <v>3</v>
      </c>
      <c r="J15" s="9" t="n">
        <v>90</v>
      </c>
      <c r="K15" s="15">
        <f>IF(OR($I15="", $J15=""),"", $I15*$J15)</f>
        <v/>
      </c>
      <c r="L15" s="15">
        <f>IFERROR(INDEX(ACTES_REF!$E$3:$E$500, MATCH($D15, ACTES_REF!$A$3:$A$500, 0)),0)</f>
        <v/>
      </c>
      <c r="M15" s="15">
        <f>IF($I15="","", $I15*$L15)</f>
        <v/>
      </c>
      <c r="N15" s="16">
        <f>IFERROR(INDEX(ACTES_REF!$F$3:$F$500, MATCH($D15, ACTES_REF!$A$3:$A$500, 0)),0)</f>
        <v/>
      </c>
      <c r="O15" s="15">
        <f>IF($K15="","", MIN($K15, $M15)*$N15)</f>
        <v/>
      </c>
      <c r="P15" s="15">
        <f>IF($A15="","", IFERROR(SUMIFS(CONTRATS!$D$3:$D$500, CONTRATS!$A$3:$A$500, $A15, CONTRATS!$B$3:$B$500, $F15, CONTRATS!$C$3:$C$500, $G15), 0))</f>
        <v/>
      </c>
      <c r="Q15" s="15">
        <f>IF($G15="FORFAIT_ANNUEL", $P15, "")</f>
        <v/>
      </c>
      <c r="R15" s="15">
        <f>IF($G15&lt;&gt;"FORFAIT_ANNUEL","",IF($A15="","",SUMIFS($T$4:$T$203,$A$4:$A$203,$A15,$F$4:$F$203,$F15,$C$4:$C$203,$C15,$G$4:$G$203,"FORFAIT_ANNUEL",$W$4:$W$203,"&lt;"&amp;$W15)))</f>
        <v/>
      </c>
      <c r="S15" s="15">
        <f>IF($G15="FORFAIT_ANNUEL", MAX(0, $Q15-$R15), "")</f>
        <v/>
      </c>
      <c r="T15" s="15">
        <f>IF($K15="","",IF($G15="PCT_BRSS", MAX(0, MIN($K15, $M15*$P15) - $O15),IF($G15="FORFAIT_ACTE", MAX(0, MIN($K15-$O15, $P15*$I15)),IF($G15="FORFAIT_JOUR", MAX(0, MIN($K15-$O15, $P15*$I15)),IF($G15="FORFAIT_ANNUEL", MAX(0, MIN($K15-$O15, $S15)),0)))))</f>
        <v/>
      </c>
      <c r="U15" s="15">
        <f>IF($K15="","", MAX(0, $K15 - $O15 - $T15))</f>
        <v/>
      </c>
      <c r="V15" s="7">
        <f>IF($U15="","", IF($U15&gt;=PARAMETRES!$B$5, "⚠ Reste à charge élevé", ""))</f>
        <v/>
      </c>
      <c r="W15" s="20">
        <f>ROW()</f>
        <v/>
      </c>
    </row>
    <row r="16">
      <c r="A16" s="11" t="inlineStr">
        <is>
          <t>Essentiel</t>
        </is>
      </c>
      <c r="B16" s="14" t="n">
        <v>46132</v>
      </c>
      <c r="C16" s="7">
        <f>IFERROR(YEAR($B16),"")</f>
        <v/>
      </c>
      <c r="D16" s="11" t="inlineStr">
        <is>
          <t>OPT_EQUIPE</t>
        </is>
      </c>
      <c r="E16" s="7">
        <f>IFERROR(INDEX(ACTES_REF!$B$3:$B$500, MATCH($D16, ACTES_REF!$A$3:$A$500, 0)),"")</f>
        <v/>
      </c>
      <c r="F16" s="7">
        <f>IFERROR(INDEX(ACTES_REF!$C$3:$C$500, MATCH($D16, ACTES_REF!$A$3:$A$500, 0)),"")</f>
        <v/>
      </c>
      <c r="G16" s="7">
        <f>IFERROR(INDEX(ACTES_REF!$D$3:$D$500, MATCH($D16, ACTES_REF!$A$3:$A$500, 0)),"")</f>
        <v/>
      </c>
      <c r="H16" s="7">
        <f>IFERROR(INDEX(ACTES_REF!$G$3:$G$500, MATCH($D16, ACTES_REF!$A$3:$A$500, 0)),"")</f>
        <v/>
      </c>
      <c r="I16" s="11" t="n">
        <v>1</v>
      </c>
      <c r="J16" s="9" t="n">
        <v>420</v>
      </c>
      <c r="K16" s="15">
        <f>IF(OR($I16="", $J16=""),"", $I16*$J16)</f>
        <v/>
      </c>
      <c r="L16" s="15">
        <f>IFERROR(INDEX(ACTES_REF!$E$3:$E$500, MATCH($D16, ACTES_REF!$A$3:$A$500, 0)),0)</f>
        <v/>
      </c>
      <c r="M16" s="15">
        <f>IF($I16="","", $I16*$L16)</f>
        <v/>
      </c>
      <c r="N16" s="16">
        <f>IFERROR(INDEX(ACTES_REF!$F$3:$F$500, MATCH($D16, ACTES_REF!$A$3:$A$500, 0)),0)</f>
        <v/>
      </c>
      <c r="O16" s="15">
        <f>IF($K16="","", MIN($K16, $M16)*$N16)</f>
        <v/>
      </c>
      <c r="P16" s="15">
        <f>IF($A16="","", IFERROR(SUMIFS(CONTRATS!$D$3:$D$500, CONTRATS!$A$3:$A$500, $A16, CONTRATS!$B$3:$B$500, $F16, CONTRATS!$C$3:$C$500, $G16), 0))</f>
        <v/>
      </c>
      <c r="Q16" s="15">
        <f>IF($G16="FORFAIT_ANNUEL", $P16, "")</f>
        <v/>
      </c>
      <c r="R16" s="15">
        <f>IF($G16&lt;&gt;"FORFAIT_ANNUEL","",IF($A16="","",SUMIFS($T$4:$T$203,$A$4:$A$203,$A16,$F$4:$F$203,$F16,$C$4:$C$203,$C16,$G$4:$G$203,"FORFAIT_ANNUEL",$W$4:$W$203,"&lt;"&amp;$W16)))</f>
        <v/>
      </c>
      <c r="S16" s="15">
        <f>IF($G16="FORFAIT_ANNUEL", MAX(0, $Q16-$R16), "")</f>
        <v/>
      </c>
      <c r="T16" s="15">
        <f>IF($K16="","",IF($G16="PCT_BRSS", MAX(0, MIN($K16, $M16*$P16) - $O16),IF($G16="FORFAIT_ACTE", MAX(0, MIN($K16-$O16, $P16*$I16)),IF($G16="FORFAIT_JOUR", MAX(0, MIN($K16-$O16, $P16*$I16)),IF($G16="FORFAIT_ANNUEL", MAX(0, MIN($K16-$O16, $S16)),0)))))</f>
        <v/>
      </c>
      <c r="U16" s="15">
        <f>IF($K16="","", MAX(0, $K16 - $O16 - $T16))</f>
        <v/>
      </c>
      <c r="V16" s="7">
        <f>IF($U16="","", IF($U16&gt;=PARAMETRES!$B$5, "⚠ Reste à charge élevé", ""))</f>
        <v/>
      </c>
      <c r="W16" s="20">
        <f>ROW()</f>
        <v/>
      </c>
    </row>
    <row r="17">
      <c r="A17" s="11" t="inlineStr">
        <is>
          <t>Confort</t>
        </is>
      </c>
      <c r="B17" s="14" t="n">
        <v>46132</v>
      </c>
      <c r="C17" s="7">
        <f>IFERROR(YEAR($B17),"")</f>
        <v/>
      </c>
      <c r="D17" s="11" t="inlineStr">
        <is>
          <t>OPT_EQUIPE</t>
        </is>
      </c>
      <c r="E17" s="7">
        <f>IFERROR(INDEX(ACTES_REF!$B$3:$B$500, MATCH($D17, ACTES_REF!$A$3:$A$500, 0)),"")</f>
        <v/>
      </c>
      <c r="F17" s="7">
        <f>IFERROR(INDEX(ACTES_REF!$C$3:$C$500, MATCH($D17, ACTES_REF!$A$3:$A$500, 0)),"")</f>
        <v/>
      </c>
      <c r="G17" s="7">
        <f>IFERROR(INDEX(ACTES_REF!$D$3:$D$500, MATCH($D17, ACTES_REF!$A$3:$A$500, 0)),"")</f>
        <v/>
      </c>
      <c r="H17" s="7">
        <f>IFERROR(INDEX(ACTES_REF!$G$3:$G$500, MATCH($D17, ACTES_REF!$A$3:$A$500, 0)),"")</f>
        <v/>
      </c>
      <c r="I17" s="11" t="n">
        <v>1</v>
      </c>
      <c r="J17" s="9" t="n">
        <v>420</v>
      </c>
      <c r="K17" s="15">
        <f>IF(OR($I17="", $J17=""),"", $I17*$J17)</f>
        <v/>
      </c>
      <c r="L17" s="15">
        <f>IFERROR(INDEX(ACTES_REF!$E$3:$E$500, MATCH($D17, ACTES_REF!$A$3:$A$500, 0)),0)</f>
        <v/>
      </c>
      <c r="M17" s="15">
        <f>IF($I17="","", $I17*$L17)</f>
        <v/>
      </c>
      <c r="N17" s="16">
        <f>IFERROR(INDEX(ACTES_REF!$F$3:$F$500, MATCH($D17, ACTES_REF!$A$3:$A$500, 0)),0)</f>
        <v/>
      </c>
      <c r="O17" s="15">
        <f>IF($K17="","", MIN($K17, $M17)*$N17)</f>
        <v/>
      </c>
      <c r="P17" s="15">
        <f>IF($A17="","", IFERROR(SUMIFS(CONTRATS!$D$3:$D$500, CONTRATS!$A$3:$A$500, $A17, CONTRATS!$B$3:$B$500, $F17, CONTRATS!$C$3:$C$500, $G17), 0))</f>
        <v/>
      </c>
      <c r="Q17" s="15">
        <f>IF($G17="FORFAIT_ANNUEL", $P17, "")</f>
        <v/>
      </c>
      <c r="R17" s="15">
        <f>IF($G17&lt;&gt;"FORFAIT_ANNUEL","",IF($A17="","",SUMIFS($T$4:$T$203,$A$4:$A$203,$A17,$F$4:$F$203,$F17,$C$4:$C$203,$C17,$G$4:$G$203,"FORFAIT_ANNUEL",$W$4:$W$203,"&lt;"&amp;$W17)))</f>
        <v/>
      </c>
      <c r="S17" s="15">
        <f>IF($G17="FORFAIT_ANNUEL", MAX(0, $Q17-$R17), "")</f>
        <v/>
      </c>
      <c r="T17" s="15">
        <f>IF($K17="","",IF($G17="PCT_BRSS", MAX(0, MIN($K17, $M17*$P17) - $O17),IF($G17="FORFAIT_ACTE", MAX(0, MIN($K17-$O17, $P17*$I17)),IF($G17="FORFAIT_JOUR", MAX(0, MIN($K17-$O17, $P17*$I17)),IF($G17="FORFAIT_ANNUEL", MAX(0, MIN($K17-$O17, $S17)),0)))))</f>
        <v/>
      </c>
      <c r="U17" s="15">
        <f>IF($K17="","", MAX(0, $K17 - $O17 - $T17))</f>
        <v/>
      </c>
      <c r="V17" s="7">
        <f>IF($U17="","", IF($U17&gt;=PARAMETRES!$B$5, "⚠ Reste à charge élevé", ""))</f>
        <v/>
      </c>
      <c r="W17" s="20">
        <f>ROW()</f>
        <v/>
      </c>
    </row>
    <row r="18">
      <c r="A18" s="11" t="inlineStr">
        <is>
          <t>Premium</t>
        </is>
      </c>
      <c r="B18" s="14" t="n">
        <v>46132</v>
      </c>
      <c r="C18" s="7">
        <f>IFERROR(YEAR($B18),"")</f>
        <v/>
      </c>
      <c r="D18" s="11" t="inlineStr">
        <is>
          <t>OPT_EQUIPE</t>
        </is>
      </c>
      <c r="E18" s="7">
        <f>IFERROR(INDEX(ACTES_REF!$B$3:$B$500, MATCH($D18, ACTES_REF!$A$3:$A$500, 0)),"")</f>
        <v/>
      </c>
      <c r="F18" s="7">
        <f>IFERROR(INDEX(ACTES_REF!$C$3:$C$500, MATCH($D18, ACTES_REF!$A$3:$A$500, 0)),"")</f>
        <v/>
      </c>
      <c r="G18" s="7">
        <f>IFERROR(INDEX(ACTES_REF!$D$3:$D$500, MATCH($D18, ACTES_REF!$A$3:$A$500, 0)),"")</f>
        <v/>
      </c>
      <c r="H18" s="7">
        <f>IFERROR(INDEX(ACTES_REF!$G$3:$G$500, MATCH($D18, ACTES_REF!$A$3:$A$500, 0)),"")</f>
        <v/>
      </c>
      <c r="I18" s="11" t="n">
        <v>1</v>
      </c>
      <c r="J18" s="9" t="n">
        <v>420</v>
      </c>
      <c r="K18" s="15">
        <f>IF(OR($I18="", $J18=""),"", $I18*$J18)</f>
        <v/>
      </c>
      <c r="L18" s="15">
        <f>IFERROR(INDEX(ACTES_REF!$E$3:$E$500, MATCH($D18, ACTES_REF!$A$3:$A$500, 0)),0)</f>
        <v/>
      </c>
      <c r="M18" s="15">
        <f>IF($I18="","", $I18*$L18)</f>
        <v/>
      </c>
      <c r="N18" s="16">
        <f>IFERROR(INDEX(ACTES_REF!$F$3:$F$500, MATCH($D18, ACTES_REF!$A$3:$A$500, 0)),0)</f>
        <v/>
      </c>
      <c r="O18" s="15">
        <f>IF($K18="","", MIN($K18, $M18)*$N18)</f>
        <v/>
      </c>
      <c r="P18" s="15">
        <f>IF($A18="","", IFERROR(SUMIFS(CONTRATS!$D$3:$D$500, CONTRATS!$A$3:$A$500, $A18, CONTRATS!$B$3:$B$500, $F18, CONTRATS!$C$3:$C$500, $G18), 0))</f>
        <v/>
      </c>
      <c r="Q18" s="15">
        <f>IF($G18="FORFAIT_ANNUEL", $P18, "")</f>
        <v/>
      </c>
      <c r="R18" s="15">
        <f>IF($G18&lt;&gt;"FORFAIT_ANNUEL","",IF($A18="","",SUMIFS($T$4:$T$203,$A$4:$A$203,$A18,$F$4:$F$203,$F18,$C$4:$C$203,$C18,$G$4:$G$203,"FORFAIT_ANNUEL",$W$4:$W$203,"&lt;"&amp;$W18)))</f>
        <v/>
      </c>
      <c r="S18" s="15">
        <f>IF($G18="FORFAIT_ANNUEL", MAX(0, $Q18-$R18), "")</f>
        <v/>
      </c>
      <c r="T18" s="15">
        <f>IF($K18="","",IF($G18="PCT_BRSS", MAX(0, MIN($K18, $M18*$P18) - $O18),IF($G18="FORFAIT_ACTE", MAX(0, MIN($K18-$O18, $P18*$I18)),IF($G18="FORFAIT_JOUR", MAX(0, MIN($K18-$O18, $P18*$I18)),IF($G18="FORFAIT_ANNUEL", MAX(0, MIN($K18-$O18, $S18)),0)))))</f>
        <v/>
      </c>
      <c r="U18" s="15">
        <f>IF($K18="","", MAX(0, $K18 - $O18 - $T18))</f>
        <v/>
      </c>
      <c r="V18" s="7">
        <f>IF($U18="","", IF($U18&gt;=PARAMETRES!$B$5, "⚠ Reste à charge élevé", ""))</f>
        <v/>
      </c>
      <c r="W18" s="20">
        <f>ROW()</f>
        <v/>
      </c>
    </row>
    <row r="19">
      <c r="A19" s="11" t="inlineStr">
        <is>
          <t>Confort</t>
        </is>
      </c>
      <c r="B19" s="14" t="n">
        <v>46266</v>
      </c>
      <c r="C19" s="7">
        <f>IFERROR(YEAR($B19),"")</f>
        <v/>
      </c>
      <c r="D19" s="11" t="inlineStr">
        <is>
          <t>OPT_EQUIPE</t>
        </is>
      </c>
      <c r="E19" s="7">
        <f>IFERROR(INDEX(ACTES_REF!$B$3:$B$500, MATCH($D19, ACTES_REF!$A$3:$A$500, 0)),"")</f>
        <v/>
      </c>
      <c r="F19" s="7">
        <f>IFERROR(INDEX(ACTES_REF!$C$3:$C$500, MATCH($D19, ACTES_REF!$A$3:$A$500, 0)),"")</f>
        <v/>
      </c>
      <c r="G19" s="7">
        <f>IFERROR(INDEX(ACTES_REF!$D$3:$D$500, MATCH($D19, ACTES_REF!$A$3:$A$500, 0)),"")</f>
        <v/>
      </c>
      <c r="H19" s="7">
        <f>IFERROR(INDEX(ACTES_REF!$G$3:$G$500, MATCH($D19, ACTES_REF!$A$3:$A$500, 0)),"")</f>
        <v/>
      </c>
      <c r="I19" s="11" t="n">
        <v>1</v>
      </c>
      <c r="J19" s="9" t="n">
        <v>250</v>
      </c>
      <c r="K19" s="15">
        <f>IF(OR($I19="", $J19=""),"", $I19*$J19)</f>
        <v/>
      </c>
      <c r="L19" s="15">
        <f>IFERROR(INDEX(ACTES_REF!$E$3:$E$500, MATCH($D19, ACTES_REF!$A$3:$A$500, 0)),0)</f>
        <v/>
      </c>
      <c r="M19" s="15">
        <f>IF($I19="","", $I19*$L19)</f>
        <v/>
      </c>
      <c r="N19" s="16">
        <f>IFERROR(INDEX(ACTES_REF!$F$3:$F$500, MATCH($D19, ACTES_REF!$A$3:$A$500, 0)),0)</f>
        <v/>
      </c>
      <c r="O19" s="15">
        <f>IF($K19="","", MIN($K19, $M19)*$N19)</f>
        <v/>
      </c>
      <c r="P19" s="15">
        <f>IF($A19="","", IFERROR(SUMIFS(CONTRATS!$D$3:$D$500, CONTRATS!$A$3:$A$500, $A19, CONTRATS!$B$3:$B$500, $F19, CONTRATS!$C$3:$C$500, $G19), 0))</f>
        <v/>
      </c>
      <c r="Q19" s="15">
        <f>IF($G19="FORFAIT_ANNUEL", $P19, "")</f>
        <v/>
      </c>
      <c r="R19" s="15">
        <f>IF($G19&lt;&gt;"FORFAIT_ANNUEL","",IF($A19="","",SUMIFS($T$4:$T$203,$A$4:$A$203,$A19,$F$4:$F$203,$F19,$C$4:$C$203,$C19,$G$4:$G$203,"FORFAIT_ANNUEL",$W$4:$W$203,"&lt;"&amp;$W19)))</f>
        <v/>
      </c>
      <c r="S19" s="15">
        <f>IF($G19="FORFAIT_ANNUEL", MAX(0, $Q19-$R19), "")</f>
        <v/>
      </c>
      <c r="T19" s="15">
        <f>IF($K19="","",IF($G19="PCT_BRSS", MAX(0, MIN($K19, $M19*$P19) - $O19),IF($G19="FORFAIT_ACTE", MAX(0, MIN($K19-$O19, $P19*$I19)),IF($G19="FORFAIT_JOUR", MAX(0, MIN($K19-$O19, $P19*$I19)),IF($G19="FORFAIT_ANNUEL", MAX(0, MIN($K19-$O19, $S19)),0)))))</f>
        <v/>
      </c>
      <c r="U19" s="15">
        <f>IF($K19="","", MAX(0, $K19 - $O19 - $T19))</f>
        <v/>
      </c>
      <c r="V19" s="7">
        <f>IF($U19="","", IF($U19&gt;=PARAMETRES!$B$5, "⚠ Reste à charge élevé", ""))</f>
        <v/>
      </c>
      <c r="W19" s="20">
        <f>ROW()</f>
        <v/>
      </c>
    </row>
    <row r="20">
      <c r="A20" s="11" t="inlineStr">
        <is>
          <t>Premium</t>
        </is>
      </c>
      <c r="B20" s="14" t="n">
        <v>46266</v>
      </c>
      <c r="C20" s="7">
        <f>IFERROR(YEAR($B20),"")</f>
        <v/>
      </c>
      <c r="D20" s="11" t="inlineStr">
        <is>
          <t>OPT_EQUIPE</t>
        </is>
      </c>
      <c r="E20" s="7">
        <f>IFERROR(INDEX(ACTES_REF!$B$3:$B$500, MATCH($D20, ACTES_REF!$A$3:$A$500, 0)),"")</f>
        <v/>
      </c>
      <c r="F20" s="7">
        <f>IFERROR(INDEX(ACTES_REF!$C$3:$C$500, MATCH($D20, ACTES_REF!$A$3:$A$500, 0)),"")</f>
        <v/>
      </c>
      <c r="G20" s="7">
        <f>IFERROR(INDEX(ACTES_REF!$D$3:$D$500, MATCH($D20, ACTES_REF!$A$3:$A$500, 0)),"")</f>
        <v/>
      </c>
      <c r="H20" s="7">
        <f>IFERROR(INDEX(ACTES_REF!$G$3:$G$500, MATCH($D20, ACTES_REF!$A$3:$A$500, 0)),"")</f>
        <v/>
      </c>
      <c r="I20" s="11" t="n">
        <v>1</v>
      </c>
      <c r="J20" s="9" t="n">
        <v>350</v>
      </c>
      <c r="K20" s="15">
        <f>IF(OR($I20="", $J20=""),"", $I20*$J20)</f>
        <v/>
      </c>
      <c r="L20" s="15">
        <f>IFERROR(INDEX(ACTES_REF!$E$3:$E$500, MATCH($D20, ACTES_REF!$A$3:$A$500, 0)),0)</f>
        <v/>
      </c>
      <c r="M20" s="15">
        <f>IF($I20="","", $I20*$L20)</f>
        <v/>
      </c>
      <c r="N20" s="16">
        <f>IFERROR(INDEX(ACTES_REF!$F$3:$F$500, MATCH($D20, ACTES_REF!$A$3:$A$500, 0)),0)</f>
        <v/>
      </c>
      <c r="O20" s="15">
        <f>IF($K20="","", MIN($K20, $M20)*$N20)</f>
        <v/>
      </c>
      <c r="P20" s="15">
        <f>IF($A20="","", IFERROR(SUMIFS(CONTRATS!$D$3:$D$500, CONTRATS!$A$3:$A$500, $A20, CONTRATS!$B$3:$B$500, $F20, CONTRATS!$C$3:$C$500, $G20), 0))</f>
        <v/>
      </c>
      <c r="Q20" s="15">
        <f>IF($G20="FORFAIT_ANNUEL", $P20, "")</f>
        <v/>
      </c>
      <c r="R20" s="15">
        <f>IF($G20&lt;&gt;"FORFAIT_ANNUEL","",IF($A20="","",SUMIFS($T$4:$T$203,$A$4:$A$203,$A20,$F$4:$F$203,$F20,$C$4:$C$203,$C20,$G$4:$G$203,"FORFAIT_ANNUEL",$W$4:$W$203,"&lt;"&amp;$W20)))</f>
        <v/>
      </c>
      <c r="S20" s="15">
        <f>IF($G20="FORFAIT_ANNUEL", MAX(0, $Q20-$R20), "")</f>
        <v/>
      </c>
      <c r="T20" s="15">
        <f>IF($K20="","",IF($G20="PCT_BRSS", MAX(0, MIN($K20, $M20*$P20) - $O20),IF($G20="FORFAIT_ACTE", MAX(0, MIN($K20-$O20, $P20*$I20)),IF($G20="FORFAIT_JOUR", MAX(0, MIN($K20-$O20, $P20*$I20)),IF($G20="FORFAIT_ANNUEL", MAX(0, MIN($K20-$O20, $S20)),0)))))</f>
        <v/>
      </c>
      <c r="U20" s="15">
        <f>IF($K20="","", MAX(0, $K20 - $O20 - $T20))</f>
        <v/>
      </c>
      <c r="V20" s="7">
        <f>IF($U20="","", IF($U20&gt;=PARAMETRES!$B$5, "⚠ Reste à charge élevé", ""))</f>
        <v/>
      </c>
      <c r="W20" s="20">
        <f>ROW()</f>
        <v/>
      </c>
    </row>
    <row r="21">
      <c r="A21" s="11" t="inlineStr">
        <is>
          <t>Essentiel</t>
        </is>
      </c>
      <c r="B21" s="14" t="n">
        <v>46266</v>
      </c>
      <c r="C21" s="7">
        <f>IFERROR(YEAR($B21),"")</f>
        <v/>
      </c>
      <c r="D21" s="11" t="inlineStr">
        <is>
          <t>OPT_EQUIPE</t>
        </is>
      </c>
      <c r="E21" s="7">
        <f>IFERROR(INDEX(ACTES_REF!$B$3:$B$500, MATCH($D21, ACTES_REF!$A$3:$A$500, 0)),"")</f>
        <v/>
      </c>
      <c r="F21" s="7">
        <f>IFERROR(INDEX(ACTES_REF!$C$3:$C$500, MATCH($D21, ACTES_REF!$A$3:$A$500, 0)),"")</f>
        <v/>
      </c>
      <c r="G21" s="7">
        <f>IFERROR(INDEX(ACTES_REF!$D$3:$D$500, MATCH($D21, ACTES_REF!$A$3:$A$500, 0)),"")</f>
        <v/>
      </c>
      <c r="H21" s="7">
        <f>IFERROR(INDEX(ACTES_REF!$G$3:$G$500, MATCH($D21, ACTES_REF!$A$3:$A$500, 0)),"")</f>
        <v/>
      </c>
      <c r="I21" s="11" t="n">
        <v>1</v>
      </c>
      <c r="J21" s="9" t="n">
        <v>250</v>
      </c>
      <c r="K21" s="15">
        <f>IF(OR($I21="", $J21=""),"", $I21*$J21)</f>
        <v/>
      </c>
      <c r="L21" s="15">
        <f>IFERROR(INDEX(ACTES_REF!$E$3:$E$500, MATCH($D21, ACTES_REF!$A$3:$A$500, 0)),0)</f>
        <v/>
      </c>
      <c r="M21" s="15">
        <f>IF($I21="","", $I21*$L21)</f>
        <v/>
      </c>
      <c r="N21" s="16">
        <f>IFERROR(INDEX(ACTES_REF!$F$3:$F$500, MATCH($D21, ACTES_REF!$A$3:$A$500, 0)),0)</f>
        <v/>
      </c>
      <c r="O21" s="15">
        <f>IF($K21="","", MIN($K21, $M21)*$N21)</f>
        <v/>
      </c>
      <c r="P21" s="15">
        <f>IF($A21="","", IFERROR(SUMIFS(CONTRATS!$D$3:$D$500, CONTRATS!$A$3:$A$500, $A21, CONTRATS!$B$3:$B$500, $F21, CONTRATS!$C$3:$C$500, $G21), 0))</f>
        <v/>
      </c>
      <c r="Q21" s="15">
        <f>IF($G21="FORFAIT_ANNUEL", $P21, "")</f>
        <v/>
      </c>
      <c r="R21" s="15">
        <f>IF($G21&lt;&gt;"FORFAIT_ANNUEL","",IF($A21="","",SUMIFS($T$4:$T$203,$A$4:$A$203,$A21,$F$4:$F$203,$F21,$C$4:$C$203,$C21,$G$4:$G$203,"FORFAIT_ANNUEL",$W$4:$W$203,"&lt;"&amp;$W21)))</f>
        <v/>
      </c>
      <c r="S21" s="15">
        <f>IF($G21="FORFAIT_ANNUEL", MAX(0, $Q21-$R21), "")</f>
        <v/>
      </c>
      <c r="T21" s="15">
        <f>IF($K21="","",IF($G21="PCT_BRSS", MAX(0, MIN($K21, $M21*$P21) - $O21),IF($G21="FORFAIT_ACTE", MAX(0, MIN($K21-$O21, $P21*$I21)),IF($G21="FORFAIT_JOUR", MAX(0, MIN($K21-$O21, $P21*$I21)),IF($G21="FORFAIT_ANNUEL", MAX(0, MIN($K21-$O21, $S21)),0)))))</f>
        <v/>
      </c>
      <c r="U21" s="15">
        <f>IF($K21="","", MAX(0, $K21 - $O21 - $T21))</f>
        <v/>
      </c>
      <c r="V21" s="7">
        <f>IF($U21="","", IF($U21&gt;=PARAMETRES!$B$5, "⚠ Reste à charge élevé", ""))</f>
        <v/>
      </c>
      <c r="W21" s="20">
        <f>ROW()</f>
        <v/>
      </c>
    </row>
    <row r="22">
      <c r="A22" s="11" t="n"/>
      <c r="B22" s="14" t="n"/>
      <c r="C22" s="7">
        <f>IFERROR(YEAR($B22),"")</f>
        <v/>
      </c>
      <c r="D22" s="11" t="n"/>
      <c r="E22" s="7">
        <f>IFERROR(INDEX(ACTES_REF!$B$3:$B$500, MATCH($D22, ACTES_REF!$A$3:$A$500, 0)),"")</f>
        <v/>
      </c>
      <c r="F22" s="7">
        <f>IFERROR(INDEX(ACTES_REF!$C$3:$C$500, MATCH($D22, ACTES_REF!$A$3:$A$500, 0)),"")</f>
        <v/>
      </c>
      <c r="G22" s="7">
        <f>IFERROR(INDEX(ACTES_REF!$D$3:$D$500, MATCH($D22, ACTES_REF!$A$3:$A$500, 0)),"")</f>
        <v/>
      </c>
      <c r="H22" s="7">
        <f>IFERROR(INDEX(ACTES_REF!$G$3:$G$500, MATCH($D22, ACTES_REF!$A$3:$A$500, 0)),"")</f>
        <v/>
      </c>
      <c r="I22" s="11" t="n"/>
      <c r="J22" s="9" t="n"/>
      <c r="K22" s="15">
        <f>IF(OR($I22="", $J22=""),"", $I22*$J22)</f>
        <v/>
      </c>
      <c r="L22" s="15">
        <f>IFERROR(INDEX(ACTES_REF!$E$3:$E$500, MATCH($D22, ACTES_REF!$A$3:$A$500, 0)),0)</f>
        <v/>
      </c>
      <c r="M22" s="15">
        <f>IF($I22="","", $I22*$L22)</f>
        <v/>
      </c>
      <c r="N22" s="16">
        <f>IFERROR(INDEX(ACTES_REF!$F$3:$F$500, MATCH($D22, ACTES_REF!$A$3:$A$500, 0)),0)</f>
        <v/>
      </c>
      <c r="O22" s="15">
        <f>IF($K22="","", MIN($K22, $M22)*$N22)</f>
        <v/>
      </c>
      <c r="P22" s="15">
        <f>IF($A22="","", IFERROR(SUMIFS(CONTRATS!$D$3:$D$500, CONTRATS!$A$3:$A$500, $A22, CONTRATS!$B$3:$B$500, $F22, CONTRATS!$C$3:$C$500, $G22), 0))</f>
        <v/>
      </c>
      <c r="Q22" s="15">
        <f>IF($G22="FORFAIT_ANNUEL", $P22, "")</f>
        <v/>
      </c>
      <c r="R22" s="15">
        <f>IF($G22&lt;&gt;"FORFAIT_ANNUEL","",IF($A22="","",SUMIFS($T$4:$T$203,$A$4:$A$203,$A22,$F$4:$F$203,$F22,$C$4:$C$203,$C22,$G$4:$G$203,"FORFAIT_ANNUEL",$W$4:$W$203,"&lt;"&amp;$W22)))</f>
        <v/>
      </c>
      <c r="S22" s="15">
        <f>IF($G22="FORFAIT_ANNUEL", MAX(0, $Q22-$R22), "")</f>
        <v/>
      </c>
      <c r="T22" s="15">
        <f>IF($K22="","",IF($G22="PCT_BRSS", MAX(0, MIN($K22, $M22*$P22) - $O22),IF($G22="FORFAIT_ACTE", MAX(0, MIN($K22-$O22, $P22*$I22)),IF($G22="FORFAIT_JOUR", MAX(0, MIN($K22-$O22, $P22*$I22)),IF($G22="FORFAIT_ANNUEL", MAX(0, MIN($K22-$O22, $S22)),0)))))</f>
        <v/>
      </c>
      <c r="U22" s="15">
        <f>IF($K22="","", MAX(0, $K22 - $O22 - $T22))</f>
        <v/>
      </c>
      <c r="V22" s="7">
        <f>IF($U22="","", IF($U22&gt;=PARAMETRES!$B$5, "⚠ Reste à charge élevé", ""))</f>
        <v/>
      </c>
      <c r="W22" s="20">
        <f>ROW()</f>
        <v/>
      </c>
    </row>
    <row r="23">
      <c r="A23" s="11" t="n"/>
      <c r="B23" s="14" t="n"/>
      <c r="C23" s="7">
        <f>IFERROR(YEAR($B23),"")</f>
        <v/>
      </c>
      <c r="D23" s="11" t="n"/>
      <c r="E23" s="7">
        <f>IFERROR(INDEX(ACTES_REF!$B$3:$B$500, MATCH($D23, ACTES_REF!$A$3:$A$500, 0)),"")</f>
        <v/>
      </c>
      <c r="F23" s="7">
        <f>IFERROR(INDEX(ACTES_REF!$C$3:$C$500, MATCH($D23, ACTES_REF!$A$3:$A$500, 0)),"")</f>
        <v/>
      </c>
      <c r="G23" s="7">
        <f>IFERROR(INDEX(ACTES_REF!$D$3:$D$500, MATCH($D23, ACTES_REF!$A$3:$A$500, 0)),"")</f>
        <v/>
      </c>
      <c r="H23" s="7">
        <f>IFERROR(INDEX(ACTES_REF!$G$3:$G$500, MATCH($D23, ACTES_REF!$A$3:$A$500, 0)),"")</f>
        <v/>
      </c>
      <c r="I23" s="11" t="n"/>
      <c r="J23" s="9" t="n"/>
      <c r="K23" s="15">
        <f>IF(OR($I23="", $J23=""),"", $I23*$J23)</f>
        <v/>
      </c>
      <c r="L23" s="15">
        <f>IFERROR(INDEX(ACTES_REF!$E$3:$E$500, MATCH($D23, ACTES_REF!$A$3:$A$500, 0)),0)</f>
        <v/>
      </c>
      <c r="M23" s="15">
        <f>IF($I23="","", $I23*$L23)</f>
        <v/>
      </c>
      <c r="N23" s="16">
        <f>IFERROR(INDEX(ACTES_REF!$F$3:$F$500, MATCH($D23, ACTES_REF!$A$3:$A$500, 0)),0)</f>
        <v/>
      </c>
      <c r="O23" s="15">
        <f>IF($K23="","", MIN($K23, $M23)*$N23)</f>
        <v/>
      </c>
      <c r="P23" s="15">
        <f>IF($A23="","", IFERROR(SUMIFS(CONTRATS!$D$3:$D$500, CONTRATS!$A$3:$A$500, $A23, CONTRATS!$B$3:$B$500, $F23, CONTRATS!$C$3:$C$500, $G23), 0))</f>
        <v/>
      </c>
      <c r="Q23" s="15">
        <f>IF($G23="FORFAIT_ANNUEL", $P23, "")</f>
        <v/>
      </c>
      <c r="R23" s="15">
        <f>IF($G23&lt;&gt;"FORFAIT_ANNUEL","",IF($A23="","",SUMIFS($T$4:$T$203,$A$4:$A$203,$A23,$F$4:$F$203,$F23,$C$4:$C$203,$C23,$G$4:$G$203,"FORFAIT_ANNUEL",$W$4:$W$203,"&lt;"&amp;$W23)))</f>
        <v/>
      </c>
      <c r="S23" s="15">
        <f>IF($G23="FORFAIT_ANNUEL", MAX(0, $Q23-$R23), "")</f>
        <v/>
      </c>
      <c r="T23" s="15">
        <f>IF($K23="","",IF($G23="PCT_BRSS", MAX(0, MIN($K23, $M23*$P23) - $O23),IF($G23="FORFAIT_ACTE", MAX(0, MIN($K23-$O23, $P23*$I23)),IF($G23="FORFAIT_JOUR", MAX(0, MIN($K23-$O23, $P23*$I23)),IF($G23="FORFAIT_ANNUEL", MAX(0, MIN($K23-$O23, $S23)),0)))))</f>
        <v/>
      </c>
      <c r="U23" s="15">
        <f>IF($K23="","", MAX(0, $K23 - $O23 - $T23))</f>
        <v/>
      </c>
      <c r="V23" s="7">
        <f>IF($U23="","", IF($U23&gt;=PARAMETRES!$B$5, "⚠ Reste à charge élevé", ""))</f>
        <v/>
      </c>
      <c r="W23" s="20">
        <f>ROW()</f>
        <v/>
      </c>
    </row>
    <row r="24">
      <c r="A24" s="11" t="n"/>
      <c r="B24" s="14" t="n"/>
      <c r="C24" s="7">
        <f>IFERROR(YEAR($B24),"")</f>
        <v/>
      </c>
      <c r="D24" s="11" t="n"/>
      <c r="E24" s="7">
        <f>IFERROR(INDEX(ACTES_REF!$B$3:$B$500, MATCH($D24, ACTES_REF!$A$3:$A$500, 0)),"")</f>
        <v/>
      </c>
      <c r="F24" s="7">
        <f>IFERROR(INDEX(ACTES_REF!$C$3:$C$500, MATCH($D24, ACTES_REF!$A$3:$A$500, 0)),"")</f>
        <v/>
      </c>
      <c r="G24" s="7">
        <f>IFERROR(INDEX(ACTES_REF!$D$3:$D$500, MATCH($D24, ACTES_REF!$A$3:$A$500, 0)),"")</f>
        <v/>
      </c>
      <c r="H24" s="7">
        <f>IFERROR(INDEX(ACTES_REF!$G$3:$G$500, MATCH($D24, ACTES_REF!$A$3:$A$500, 0)),"")</f>
        <v/>
      </c>
      <c r="I24" s="11" t="n"/>
      <c r="J24" s="9" t="n"/>
      <c r="K24" s="15">
        <f>IF(OR($I24="", $J24=""),"", $I24*$J24)</f>
        <v/>
      </c>
      <c r="L24" s="15">
        <f>IFERROR(INDEX(ACTES_REF!$E$3:$E$500, MATCH($D24, ACTES_REF!$A$3:$A$500, 0)),0)</f>
        <v/>
      </c>
      <c r="M24" s="15">
        <f>IF($I24="","", $I24*$L24)</f>
        <v/>
      </c>
      <c r="N24" s="16">
        <f>IFERROR(INDEX(ACTES_REF!$F$3:$F$500, MATCH($D24, ACTES_REF!$A$3:$A$500, 0)),0)</f>
        <v/>
      </c>
      <c r="O24" s="15">
        <f>IF($K24="","", MIN($K24, $M24)*$N24)</f>
        <v/>
      </c>
      <c r="P24" s="15">
        <f>IF($A24="","", IFERROR(SUMIFS(CONTRATS!$D$3:$D$500, CONTRATS!$A$3:$A$500, $A24, CONTRATS!$B$3:$B$500, $F24, CONTRATS!$C$3:$C$500, $G24), 0))</f>
        <v/>
      </c>
      <c r="Q24" s="15">
        <f>IF($G24="FORFAIT_ANNUEL", $P24, "")</f>
        <v/>
      </c>
      <c r="R24" s="15">
        <f>IF($G24&lt;&gt;"FORFAIT_ANNUEL","",IF($A24="","",SUMIFS($T$4:$T$203,$A$4:$A$203,$A24,$F$4:$F$203,$F24,$C$4:$C$203,$C24,$G$4:$G$203,"FORFAIT_ANNUEL",$W$4:$W$203,"&lt;"&amp;$W24)))</f>
        <v/>
      </c>
      <c r="S24" s="15">
        <f>IF($G24="FORFAIT_ANNUEL", MAX(0, $Q24-$R24), "")</f>
        <v/>
      </c>
      <c r="T24" s="15">
        <f>IF($K24="","",IF($G24="PCT_BRSS", MAX(0, MIN($K24, $M24*$P24) - $O24),IF($G24="FORFAIT_ACTE", MAX(0, MIN($K24-$O24, $P24*$I24)),IF($G24="FORFAIT_JOUR", MAX(0, MIN($K24-$O24, $P24*$I24)),IF($G24="FORFAIT_ANNUEL", MAX(0, MIN($K24-$O24, $S24)),0)))))</f>
        <v/>
      </c>
      <c r="U24" s="15">
        <f>IF($K24="","", MAX(0, $K24 - $O24 - $T24))</f>
        <v/>
      </c>
      <c r="V24" s="7">
        <f>IF($U24="","", IF($U24&gt;=PARAMETRES!$B$5, "⚠ Reste à charge élevé", ""))</f>
        <v/>
      </c>
      <c r="W24" s="20">
        <f>ROW()</f>
        <v/>
      </c>
    </row>
    <row r="25">
      <c r="A25" s="11" t="n"/>
      <c r="B25" s="14" t="n"/>
      <c r="C25" s="7">
        <f>IFERROR(YEAR($B25),"")</f>
        <v/>
      </c>
      <c r="D25" s="11" t="n"/>
      <c r="E25" s="7">
        <f>IFERROR(INDEX(ACTES_REF!$B$3:$B$500, MATCH($D25, ACTES_REF!$A$3:$A$500, 0)),"")</f>
        <v/>
      </c>
      <c r="F25" s="7">
        <f>IFERROR(INDEX(ACTES_REF!$C$3:$C$500, MATCH($D25, ACTES_REF!$A$3:$A$500, 0)),"")</f>
        <v/>
      </c>
      <c r="G25" s="7">
        <f>IFERROR(INDEX(ACTES_REF!$D$3:$D$500, MATCH($D25, ACTES_REF!$A$3:$A$500, 0)),"")</f>
        <v/>
      </c>
      <c r="H25" s="7">
        <f>IFERROR(INDEX(ACTES_REF!$G$3:$G$500, MATCH($D25, ACTES_REF!$A$3:$A$500, 0)),"")</f>
        <v/>
      </c>
      <c r="I25" s="11" t="n"/>
      <c r="J25" s="9" t="n"/>
      <c r="K25" s="15">
        <f>IF(OR($I25="", $J25=""),"", $I25*$J25)</f>
        <v/>
      </c>
      <c r="L25" s="15">
        <f>IFERROR(INDEX(ACTES_REF!$E$3:$E$500, MATCH($D25, ACTES_REF!$A$3:$A$500, 0)),0)</f>
        <v/>
      </c>
      <c r="M25" s="15">
        <f>IF($I25="","", $I25*$L25)</f>
        <v/>
      </c>
      <c r="N25" s="16">
        <f>IFERROR(INDEX(ACTES_REF!$F$3:$F$500, MATCH($D25, ACTES_REF!$A$3:$A$500, 0)),0)</f>
        <v/>
      </c>
      <c r="O25" s="15">
        <f>IF($K25="","", MIN($K25, $M25)*$N25)</f>
        <v/>
      </c>
      <c r="P25" s="15">
        <f>IF($A25="","", IFERROR(SUMIFS(CONTRATS!$D$3:$D$500, CONTRATS!$A$3:$A$500, $A25, CONTRATS!$B$3:$B$500, $F25, CONTRATS!$C$3:$C$500, $G25), 0))</f>
        <v/>
      </c>
      <c r="Q25" s="15">
        <f>IF($G25="FORFAIT_ANNUEL", $P25, "")</f>
        <v/>
      </c>
      <c r="R25" s="15">
        <f>IF($G25&lt;&gt;"FORFAIT_ANNUEL","",IF($A25="","",SUMIFS($T$4:$T$203,$A$4:$A$203,$A25,$F$4:$F$203,$F25,$C$4:$C$203,$C25,$G$4:$G$203,"FORFAIT_ANNUEL",$W$4:$W$203,"&lt;"&amp;$W25)))</f>
        <v/>
      </c>
      <c r="S25" s="15">
        <f>IF($G25="FORFAIT_ANNUEL", MAX(0, $Q25-$R25), "")</f>
        <v/>
      </c>
      <c r="T25" s="15">
        <f>IF($K25="","",IF($G25="PCT_BRSS", MAX(0, MIN($K25, $M25*$P25) - $O25),IF($G25="FORFAIT_ACTE", MAX(0, MIN($K25-$O25, $P25*$I25)),IF($G25="FORFAIT_JOUR", MAX(0, MIN($K25-$O25, $P25*$I25)),IF($G25="FORFAIT_ANNUEL", MAX(0, MIN($K25-$O25, $S25)),0)))))</f>
        <v/>
      </c>
      <c r="U25" s="15">
        <f>IF($K25="","", MAX(0, $K25 - $O25 - $T25))</f>
        <v/>
      </c>
      <c r="V25" s="7">
        <f>IF($U25="","", IF($U25&gt;=PARAMETRES!$B$5, "⚠ Reste à charge élevé", ""))</f>
        <v/>
      </c>
      <c r="W25" s="20">
        <f>ROW()</f>
        <v/>
      </c>
    </row>
    <row r="26">
      <c r="A26" s="11" t="n"/>
      <c r="B26" s="14" t="n"/>
      <c r="C26" s="7">
        <f>IFERROR(YEAR($B26),"")</f>
        <v/>
      </c>
      <c r="D26" s="11" t="n"/>
      <c r="E26" s="7">
        <f>IFERROR(INDEX(ACTES_REF!$B$3:$B$500, MATCH($D26, ACTES_REF!$A$3:$A$500, 0)),"")</f>
        <v/>
      </c>
      <c r="F26" s="7">
        <f>IFERROR(INDEX(ACTES_REF!$C$3:$C$500, MATCH($D26, ACTES_REF!$A$3:$A$500, 0)),"")</f>
        <v/>
      </c>
      <c r="G26" s="7">
        <f>IFERROR(INDEX(ACTES_REF!$D$3:$D$500, MATCH($D26, ACTES_REF!$A$3:$A$500, 0)),"")</f>
        <v/>
      </c>
      <c r="H26" s="7">
        <f>IFERROR(INDEX(ACTES_REF!$G$3:$G$500, MATCH($D26, ACTES_REF!$A$3:$A$500, 0)),"")</f>
        <v/>
      </c>
      <c r="I26" s="11" t="n"/>
      <c r="J26" s="9" t="n"/>
      <c r="K26" s="15">
        <f>IF(OR($I26="", $J26=""),"", $I26*$J26)</f>
        <v/>
      </c>
      <c r="L26" s="15">
        <f>IFERROR(INDEX(ACTES_REF!$E$3:$E$500, MATCH($D26, ACTES_REF!$A$3:$A$500, 0)),0)</f>
        <v/>
      </c>
      <c r="M26" s="15">
        <f>IF($I26="","", $I26*$L26)</f>
        <v/>
      </c>
      <c r="N26" s="16">
        <f>IFERROR(INDEX(ACTES_REF!$F$3:$F$500, MATCH($D26, ACTES_REF!$A$3:$A$500, 0)),0)</f>
        <v/>
      </c>
      <c r="O26" s="15">
        <f>IF($K26="","", MIN($K26, $M26)*$N26)</f>
        <v/>
      </c>
      <c r="P26" s="15">
        <f>IF($A26="","", IFERROR(SUMIFS(CONTRATS!$D$3:$D$500, CONTRATS!$A$3:$A$500, $A26, CONTRATS!$B$3:$B$500, $F26, CONTRATS!$C$3:$C$500, $G26), 0))</f>
        <v/>
      </c>
      <c r="Q26" s="15">
        <f>IF($G26="FORFAIT_ANNUEL", $P26, "")</f>
        <v/>
      </c>
      <c r="R26" s="15">
        <f>IF($G26&lt;&gt;"FORFAIT_ANNUEL","",IF($A26="","",SUMIFS($T$4:$T$203,$A$4:$A$203,$A26,$F$4:$F$203,$F26,$C$4:$C$203,$C26,$G$4:$G$203,"FORFAIT_ANNUEL",$W$4:$W$203,"&lt;"&amp;$W26)))</f>
        <v/>
      </c>
      <c r="S26" s="15">
        <f>IF($G26="FORFAIT_ANNUEL", MAX(0, $Q26-$R26), "")</f>
        <v/>
      </c>
      <c r="T26" s="15">
        <f>IF($K26="","",IF($G26="PCT_BRSS", MAX(0, MIN($K26, $M26*$P26) - $O26),IF($G26="FORFAIT_ACTE", MAX(0, MIN($K26-$O26, $P26*$I26)),IF($G26="FORFAIT_JOUR", MAX(0, MIN($K26-$O26, $P26*$I26)),IF($G26="FORFAIT_ANNUEL", MAX(0, MIN($K26-$O26, $S26)),0)))))</f>
        <v/>
      </c>
      <c r="U26" s="15">
        <f>IF($K26="","", MAX(0, $K26 - $O26 - $T26))</f>
        <v/>
      </c>
      <c r="V26" s="7">
        <f>IF($U26="","", IF($U26&gt;=PARAMETRES!$B$5, "⚠ Reste à charge élevé", ""))</f>
        <v/>
      </c>
      <c r="W26" s="20">
        <f>ROW()</f>
        <v/>
      </c>
    </row>
    <row r="27">
      <c r="A27" s="11" t="n"/>
      <c r="B27" s="14" t="n"/>
      <c r="C27" s="7">
        <f>IFERROR(YEAR($B27),"")</f>
        <v/>
      </c>
      <c r="D27" s="11" t="n"/>
      <c r="E27" s="7">
        <f>IFERROR(INDEX(ACTES_REF!$B$3:$B$500, MATCH($D27, ACTES_REF!$A$3:$A$500, 0)),"")</f>
        <v/>
      </c>
      <c r="F27" s="7">
        <f>IFERROR(INDEX(ACTES_REF!$C$3:$C$500, MATCH($D27, ACTES_REF!$A$3:$A$500, 0)),"")</f>
        <v/>
      </c>
      <c r="G27" s="7">
        <f>IFERROR(INDEX(ACTES_REF!$D$3:$D$500, MATCH($D27, ACTES_REF!$A$3:$A$500, 0)),"")</f>
        <v/>
      </c>
      <c r="H27" s="7">
        <f>IFERROR(INDEX(ACTES_REF!$G$3:$G$500, MATCH($D27, ACTES_REF!$A$3:$A$500, 0)),"")</f>
        <v/>
      </c>
      <c r="I27" s="11" t="n"/>
      <c r="J27" s="9" t="n"/>
      <c r="K27" s="15">
        <f>IF(OR($I27="", $J27=""),"", $I27*$J27)</f>
        <v/>
      </c>
      <c r="L27" s="15">
        <f>IFERROR(INDEX(ACTES_REF!$E$3:$E$500, MATCH($D27, ACTES_REF!$A$3:$A$500, 0)),0)</f>
        <v/>
      </c>
      <c r="M27" s="15">
        <f>IF($I27="","", $I27*$L27)</f>
        <v/>
      </c>
      <c r="N27" s="16">
        <f>IFERROR(INDEX(ACTES_REF!$F$3:$F$500, MATCH($D27, ACTES_REF!$A$3:$A$500, 0)),0)</f>
        <v/>
      </c>
      <c r="O27" s="15">
        <f>IF($K27="","", MIN($K27, $M27)*$N27)</f>
        <v/>
      </c>
      <c r="P27" s="15">
        <f>IF($A27="","", IFERROR(SUMIFS(CONTRATS!$D$3:$D$500, CONTRATS!$A$3:$A$500, $A27, CONTRATS!$B$3:$B$500, $F27, CONTRATS!$C$3:$C$500, $G27), 0))</f>
        <v/>
      </c>
      <c r="Q27" s="15">
        <f>IF($G27="FORFAIT_ANNUEL", $P27, "")</f>
        <v/>
      </c>
      <c r="R27" s="15">
        <f>IF($G27&lt;&gt;"FORFAIT_ANNUEL","",IF($A27="","",SUMIFS($T$4:$T$203,$A$4:$A$203,$A27,$F$4:$F$203,$F27,$C$4:$C$203,$C27,$G$4:$G$203,"FORFAIT_ANNUEL",$W$4:$W$203,"&lt;"&amp;$W27)))</f>
        <v/>
      </c>
      <c r="S27" s="15">
        <f>IF($G27="FORFAIT_ANNUEL", MAX(0, $Q27-$R27), "")</f>
        <v/>
      </c>
      <c r="T27" s="15">
        <f>IF($K27="","",IF($G27="PCT_BRSS", MAX(0, MIN($K27, $M27*$P27) - $O27),IF($G27="FORFAIT_ACTE", MAX(0, MIN($K27-$O27, $P27*$I27)),IF($G27="FORFAIT_JOUR", MAX(0, MIN($K27-$O27, $P27*$I27)),IF($G27="FORFAIT_ANNUEL", MAX(0, MIN($K27-$O27, $S27)),0)))))</f>
        <v/>
      </c>
      <c r="U27" s="15">
        <f>IF($K27="","", MAX(0, $K27 - $O27 - $T27))</f>
        <v/>
      </c>
      <c r="V27" s="7">
        <f>IF($U27="","", IF($U27&gt;=PARAMETRES!$B$5, "⚠ Reste à charge élevé", ""))</f>
        <v/>
      </c>
      <c r="W27" s="20">
        <f>ROW()</f>
        <v/>
      </c>
    </row>
    <row r="28">
      <c r="A28" s="11" t="n"/>
      <c r="B28" s="14" t="n"/>
      <c r="C28" s="7">
        <f>IFERROR(YEAR($B28),"")</f>
        <v/>
      </c>
      <c r="D28" s="11" t="n"/>
      <c r="E28" s="7">
        <f>IFERROR(INDEX(ACTES_REF!$B$3:$B$500, MATCH($D28, ACTES_REF!$A$3:$A$500, 0)),"")</f>
        <v/>
      </c>
      <c r="F28" s="7">
        <f>IFERROR(INDEX(ACTES_REF!$C$3:$C$500, MATCH($D28, ACTES_REF!$A$3:$A$500, 0)),"")</f>
        <v/>
      </c>
      <c r="G28" s="7">
        <f>IFERROR(INDEX(ACTES_REF!$D$3:$D$500, MATCH($D28, ACTES_REF!$A$3:$A$500, 0)),"")</f>
        <v/>
      </c>
      <c r="H28" s="7">
        <f>IFERROR(INDEX(ACTES_REF!$G$3:$G$500, MATCH($D28, ACTES_REF!$A$3:$A$500, 0)),"")</f>
        <v/>
      </c>
      <c r="I28" s="11" t="n"/>
      <c r="J28" s="9" t="n"/>
      <c r="K28" s="15">
        <f>IF(OR($I28="", $J28=""),"", $I28*$J28)</f>
        <v/>
      </c>
      <c r="L28" s="15">
        <f>IFERROR(INDEX(ACTES_REF!$E$3:$E$500, MATCH($D28, ACTES_REF!$A$3:$A$500, 0)),0)</f>
        <v/>
      </c>
      <c r="M28" s="15">
        <f>IF($I28="","", $I28*$L28)</f>
        <v/>
      </c>
      <c r="N28" s="16">
        <f>IFERROR(INDEX(ACTES_REF!$F$3:$F$500, MATCH($D28, ACTES_REF!$A$3:$A$500, 0)),0)</f>
        <v/>
      </c>
      <c r="O28" s="15">
        <f>IF($K28="","", MIN($K28, $M28)*$N28)</f>
        <v/>
      </c>
      <c r="P28" s="15">
        <f>IF($A28="","", IFERROR(SUMIFS(CONTRATS!$D$3:$D$500, CONTRATS!$A$3:$A$500, $A28, CONTRATS!$B$3:$B$500, $F28, CONTRATS!$C$3:$C$500, $G28), 0))</f>
        <v/>
      </c>
      <c r="Q28" s="15">
        <f>IF($G28="FORFAIT_ANNUEL", $P28, "")</f>
        <v/>
      </c>
      <c r="R28" s="15">
        <f>IF($G28&lt;&gt;"FORFAIT_ANNUEL","",IF($A28="","",SUMIFS($T$4:$T$203,$A$4:$A$203,$A28,$F$4:$F$203,$F28,$C$4:$C$203,$C28,$G$4:$G$203,"FORFAIT_ANNUEL",$W$4:$W$203,"&lt;"&amp;$W28)))</f>
        <v/>
      </c>
      <c r="S28" s="15">
        <f>IF($G28="FORFAIT_ANNUEL", MAX(0, $Q28-$R28), "")</f>
        <v/>
      </c>
      <c r="T28" s="15">
        <f>IF($K28="","",IF($G28="PCT_BRSS", MAX(0, MIN($K28, $M28*$P28) - $O28),IF($G28="FORFAIT_ACTE", MAX(0, MIN($K28-$O28, $P28*$I28)),IF($G28="FORFAIT_JOUR", MAX(0, MIN($K28-$O28, $P28*$I28)),IF($G28="FORFAIT_ANNUEL", MAX(0, MIN($K28-$O28, $S28)),0)))))</f>
        <v/>
      </c>
      <c r="U28" s="15">
        <f>IF($K28="","", MAX(0, $K28 - $O28 - $T28))</f>
        <v/>
      </c>
      <c r="V28" s="7">
        <f>IF($U28="","", IF($U28&gt;=PARAMETRES!$B$5, "⚠ Reste à charge élevé", ""))</f>
        <v/>
      </c>
      <c r="W28" s="20">
        <f>ROW()</f>
        <v/>
      </c>
    </row>
    <row r="29">
      <c r="A29" s="11" t="n"/>
      <c r="B29" s="14" t="n"/>
      <c r="C29" s="7">
        <f>IFERROR(YEAR($B29),"")</f>
        <v/>
      </c>
      <c r="D29" s="11" t="n"/>
      <c r="E29" s="7">
        <f>IFERROR(INDEX(ACTES_REF!$B$3:$B$500, MATCH($D29, ACTES_REF!$A$3:$A$500, 0)),"")</f>
        <v/>
      </c>
      <c r="F29" s="7">
        <f>IFERROR(INDEX(ACTES_REF!$C$3:$C$500, MATCH($D29, ACTES_REF!$A$3:$A$500, 0)),"")</f>
        <v/>
      </c>
      <c r="G29" s="7">
        <f>IFERROR(INDEX(ACTES_REF!$D$3:$D$500, MATCH($D29, ACTES_REF!$A$3:$A$500, 0)),"")</f>
        <v/>
      </c>
      <c r="H29" s="7">
        <f>IFERROR(INDEX(ACTES_REF!$G$3:$G$500, MATCH($D29, ACTES_REF!$A$3:$A$500, 0)),"")</f>
        <v/>
      </c>
      <c r="I29" s="11" t="n"/>
      <c r="J29" s="9" t="n"/>
      <c r="K29" s="15">
        <f>IF(OR($I29="", $J29=""),"", $I29*$J29)</f>
        <v/>
      </c>
      <c r="L29" s="15">
        <f>IFERROR(INDEX(ACTES_REF!$E$3:$E$500, MATCH($D29, ACTES_REF!$A$3:$A$500, 0)),0)</f>
        <v/>
      </c>
      <c r="M29" s="15">
        <f>IF($I29="","", $I29*$L29)</f>
        <v/>
      </c>
      <c r="N29" s="16">
        <f>IFERROR(INDEX(ACTES_REF!$F$3:$F$500, MATCH($D29, ACTES_REF!$A$3:$A$500, 0)),0)</f>
        <v/>
      </c>
      <c r="O29" s="15">
        <f>IF($K29="","", MIN($K29, $M29)*$N29)</f>
        <v/>
      </c>
      <c r="P29" s="15">
        <f>IF($A29="","", IFERROR(SUMIFS(CONTRATS!$D$3:$D$500, CONTRATS!$A$3:$A$500, $A29, CONTRATS!$B$3:$B$500, $F29, CONTRATS!$C$3:$C$500, $G29), 0))</f>
        <v/>
      </c>
      <c r="Q29" s="15">
        <f>IF($G29="FORFAIT_ANNUEL", $P29, "")</f>
        <v/>
      </c>
      <c r="R29" s="15">
        <f>IF($G29&lt;&gt;"FORFAIT_ANNUEL","",IF($A29="","",SUMIFS($T$4:$T$203,$A$4:$A$203,$A29,$F$4:$F$203,$F29,$C$4:$C$203,$C29,$G$4:$G$203,"FORFAIT_ANNUEL",$W$4:$W$203,"&lt;"&amp;$W29)))</f>
        <v/>
      </c>
      <c r="S29" s="15">
        <f>IF($G29="FORFAIT_ANNUEL", MAX(0, $Q29-$R29), "")</f>
        <v/>
      </c>
      <c r="T29" s="15">
        <f>IF($K29="","",IF($G29="PCT_BRSS", MAX(0, MIN($K29, $M29*$P29) - $O29),IF($G29="FORFAIT_ACTE", MAX(0, MIN($K29-$O29, $P29*$I29)),IF($G29="FORFAIT_JOUR", MAX(0, MIN($K29-$O29, $P29*$I29)),IF($G29="FORFAIT_ANNUEL", MAX(0, MIN($K29-$O29, $S29)),0)))))</f>
        <v/>
      </c>
      <c r="U29" s="15">
        <f>IF($K29="","", MAX(0, $K29 - $O29 - $T29))</f>
        <v/>
      </c>
      <c r="V29" s="7">
        <f>IF($U29="","", IF($U29&gt;=PARAMETRES!$B$5, "⚠ Reste à charge élevé", ""))</f>
        <v/>
      </c>
      <c r="W29" s="20">
        <f>ROW()</f>
        <v/>
      </c>
    </row>
    <row r="30">
      <c r="A30" s="11" t="n"/>
      <c r="B30" s="14" t="n"/>
      <c r="C30" s="7">
        <f>IFERROR(YEAR($B30),"")</f>
        <v/>
      </c>
      <c r="D30" s="11" t="n"/>
      <c r="E30" s="7">
        <f>IFERROR(INDEX(ACTES_REF!$B$3:$B$500, MATCH($D30, ACTES_REF!$A$3:$A$500, 0)),"")</f>
        <v/>
      </c>
      <c r="F30" s="7">
        <f>IFERROR(INDEX(ACTES_REF!$C$3:$C$500, MATCH($D30, ACTES_REF!$A$3:$A$500, 0)),"")</f>
        <v/>
      </c>
      <c r="G30" s="7">
        <f>IFERROR(INDEX(ACTES_REF!$D$3:$D$500, MATCH($D30, ACTES_REF!$A$3:$A$500, 0)),"")</f>
        <v/>
      </c>
      <c r="H30" s="7">
        <f>IFERROR(INDEX(ACTES_REF!$G$3:$G$500, MATCH($D30, ACTES_REF!$A$3:$A$500, 0)),"")</f>
        <v/>
      </c>
      <c r="I30" s="11" t="n"/>
      <c r="J30" s="9" t="n"/>
      <c r="K30" s="15">
        <f>IF(OR($I30="", $J30=""),"", $I30*$J30)</f>
        <v/>
      </c>
      <c r="L30" s="15">
        <f>IFERROR(INDEX(ACTES_REF!$E$3:$E$500, MATCH($D30, ACTES_REF!$A$3:$A$500, 0)),0)</f>
        <v/>
      </c>
      <c r="M30" s="15">
        <f>IF($I30="","", $I30*$L30)</f>
        <v/>
      </c>
      <c r="N30" s="16">
        <f>IFERROR(INDEX(ACTES_REF!$F$3:$F$500, MATCH($D30, ACTES_REF!$A$3:$A$500, 0)),0)</f>
        <v/>
      </c>
      <c r="O30" s="15">
        <f>IF($K30="","", MIN($K30, $M30)*$N30)</f>
        <v/>
      </c>
      <c r="P30" s="15">
        <f>IF($A30="","", IFERROR(SUMIFS(CONTRATS!$D$3:$D$500, CONTRATS!$A$3:$A$500, $A30, CONTRATS!$B$3:$B$500, $F30, CONTRATS!$C$3:$C$500, $G30), 0))</f>
        <v/>
      </c>
      <c r="Q30" s="15">
        <f>IF($G30="FORFAIT_ANNUEL", $P30, "")</f>
        <v/>
      </c>
      <c r="R30" s="15">
        <f>IF($G30&lt;&gt;"FORFAIT_ANNUEL","",IF($A30="","",SUMIFS($T$4:$T$203,$A$4:$A$203,$A30,$F$4:$F$203,$F30,$C$4:$C$203,$C30,$G$4:$G$203,"FORFAIT_ANNUEL",$W$4:$W$203,"&lt;"&amp;$W30)))</f>
        <v/>
      </c>
      <c r="S30" s="15">
        <f>IF($G30="FORFAIT_ANNUEL", MAX(0, $Q30-$R30), "")</f>
        <v/>
      </c>
      <c r="T30" s="15">
        <f>IF($K30="","",IF($G30="PCT_BRSS", MAX(0, MIN($K30, $M30*$P30) - $O30),IF($G30="FORFAIT_ACTE", MAX(0, MIN($K30-$O30, $P30*$I30)),IF($G30="FORFAIT_JOUR", MAX(0, MIN($K30-$O30, $P30*$I30)),IF($G30="FORFAIT_ANNUEL", MAX(0, MIN($K30-$O30, $S30)),0)))))</f>
        <v/>
      </c>
      <c r="U30" s="15">
        <f>IF($K30="","", MAX(0, $K30 - $O30 - $T30))</f>
        <v/>
      </c>
      <c r="V30" s="7">
        <f>IF($U30="","", IF($U30&gt;=PARAMETRES!$B$5, "⚠ Reste à charge élevé", ""))</f>
        <v/>
      </c>
      <c r="W30" s="20">
        <f>ROW()</f>
        <v/>
      </c>
    </row>
    <row r="31">
      <c r="A31" s="11" t="n"/>
      <c r="B31" s="14" t="n"/>
      <c r="C31" s="7">
        <f>IFERROR(YEAR($B31),"")</f>
        <v/>
      </c>
      <c r="D31" s="11" t="n"/>
      <c r="E31" s="7">
        <f>IFERROR(INDEX(ACTES_REF!$B$3:$B$500, MATCH($D31, ACTES_REF!$A$3:$A$500, 0)),"")</f>
        <v/>
      </c>
      <c r="F31" s="7">
        <f>IFERROR(INDEX(ACTES_REF!$C$3:$C$500, MATCH($D31, ACTES_REF!$A$3:$A$500, 0)),"")</f>
        <v/>
      </c>
      <c r="G31" s="7">
        <f>IFERROR(INDEX(ACTES_REF!$D$3:$D$500, MATCH($D31, ACTES_REF!$A$3:$A$500, 0)),"")</f>
        <v/>
      </c>
      <c r="H31" s="7">
        <f>IFERROR(INDEX(ACTES_REF!$G$3:$G$500, MATCH($D31, ACTES_REF!$A$3:$A$500, 0)),"")</f>
        <v/>
      </c>
      <c r="I31" s="11" t="n"/>
      <c r="J31" s="9" t="n"/>
      <c r="K31" s="15">
        <f>IF(OR($I31="", $J31=""),"", $I31*$J31)</f>
        <v/>
      </c>
      <c r="L31" s="15">
        <f>IFERROR(INDEX(ACTES_REF!$E$3:$E$500, MATCH($D31, ACTES_REF!$A$3:$A$500, 0)),0)</f>
        <v/>
      </c>
      <c r="M31" s="15">
        <f>IF($I31="","", $I31*$L31)</f>
        <v/>
      </c>
      <c r="N31" s="16">
        <f>IFERROR(INDEX(ACTES_REF!$F$3:$F$500, MATCH($D31, ACTES_REF!$A$3:$A$500, 0)),0)</f>
        <v/>
      </c>
      <c r="O31" s="15">
        <f>IF($K31="","", MIN($K31, $M31)*$N31)</f>
        <v/>
      </c>
      <c r="P31" s="15">
        <f>IF($A31="","", IFERROR(SUMIFS(CONTRATS!$D$3:$D$500, CONTRATS!$A$3:$A$500, $A31, CONTRATS!$B$3:$B$500, $F31, CONTRATS!$C$3:$C$500, $G31), 0))</f>
        <v/>
      </c>
      <c r="Q31" s="15">
        <f>IF($G31="FORFAIT_ANNUEL", $P31, "")</f>
        <v/>
      </c>
      <c r="R31" s="15">
        <f>IF($G31&lt;&gt;"FORFAIT_ANNUEL","",IF($A31="","",SUMIFS($T$4:$T$203,$A$4:$A$203,$A31,$F$4:$F$203,$F31,$C$4:$C$203,$C31,$G$4:$G$203,"FORFAIT_ANNUEL",$W$4:$W$203,"&lt;"&amp;$W31)))</f>
        <v/>
      </c>
      <c r="S31" s="15">
        <f>IF($G31="FORFAIT_ANNUEL", MAX(0, $Q31-$R31), "")</f>
        <v/>
      </c>
      <c r="T31" s="15">
        <f>IF($K31="","",IF($G31="PCT_BRSS", MAX(0, MIN($K31, $M31*$P31) - $O31),IF($G31="FORFAIT_ACTE", MAX(0, MIN($K31-$O31, $P31*$I31)),IF($G31="FORFAIT_JOUR", MAX(0, MIN($K31-$O31, $P31*$I31)),IF($G31="FORFAIT_ANNUEL", MAX(0, MIN($K31-$O31, $S31)),0)))))</f>
        <v/>
      </c>
      <c r="U31" s="15">
        <f>IF($K31="","", MAX(0, $K31 - $O31 - $T31))</f>
        <v/>
      </c>
      <c r="V31" s="7">
        <f>IF($U31="","", IF($U31&gt;=PARAMETRES!$B$5, "⚠ Reste à charge élevé", ""))</f>
        <v/>
      </c>
      <c r="W31" s="20">
        <f>ROW()</f>
        <v/>
      </c>
    </row>
    <row r="32">
      <c r="A32" s="11" t="n"/>
      <c r="B32" s="14" t="n"/>
      <c r="C32" s="7">
        <f>IFERROR(YEAR($B32),"")</f>
        <v/>
      </c>
      <c r="D32" s="11" t="n"/>
      <c r="E32" s="7">
        <f>IFERROR(INDEX(ACTES_REF!$B$3:$B$500, MATCH($D32, ACTES_REF!$A$3:$A$500, 0)),"")</f>
        <v/>
      </c>
      <c r="F32" s="7">
        <f>IFERROR(INDEX(ACTES_REF!$C$3:$C$500, MATCH($D32, ACTES_REF!$A$3:$A$500, 0)),"")</f>
        <v/>
      </c>
      <c r="G32" s="7">
        <f>IFERROR(INDEX(ACTES_REF!$D$3:$D$500, MATCH($D32, ACTES_REF!$A$3:$A$500, 0)),"")</f>
        <v/>
      </c>
      <c r="H32" s="7">
        <f>IFERROR(INDEX(ACTES_REF!$G$3:$G$500, MATCH($D32, ACTES_REF!$A$3:$A$500, 0)),"")</f>
        <v/>
      </c>
      <c r="I32" s="11" t="n"/>
      <c r="J32" s="9" t="n"/>
      <c r="K32" s="15">
        <f>IF(OR($I32="", $J32=""),"", $I32*$J32)</f>
        <v/>
      </c>
      <c r="L32" s="15">
        <f>IFERROR(INDEX(ACTES_REF!$E$3:$E$500, MATCH($D32, ACTES_REF!$A$3:$A$500, 0)),0)</f>
        <v/>
      </c>
      <c r="M32" s="15">
        <f>IF($I32="","", $I32*$L32)</f>
        <v/>
      </c>
      <c r="N32" s="16">
        <f>IFERROR(INDEX(ACTES_REF!$F$3:$F$500, MATCH($D32, ACTES_REF!$A$3:$A$500, 0)),0)</f>
        <v/>
      </c>
      <c r="O32" s="15">
        <f>IF($K32="","", MIN($K32, $M32)*$N32)</f>
        <v/>
      </c>
      <c r="P32" s="15">
        <f>IF($A32="","", IFERROR(SUMIFS(CONTRATS!$D$3:$D$500, CONTRATS!$A$3:$A$500, $A32, CONTRATS!$B$3:$B$500, $F32, CONTRATS!$C$3:$C$500, $G32), 0))</f>
        <v/>
      </c>
      <c r="Q32" s="15">
        <f>IF($G32="FORFAIT_ANNUEL", $P32, "")</f>
        <v/>
      </c>
      <c r="R32" s="15">
        <f>IF($G32&lt;&gt;"FORFAIT_ANNUEL","",IF($A32="","",SUMIFS($T$4:$T$203,$A$4:$A$203,$A32,$F$4:$F$203,$F32,$C$4:$C$203,$C32,$G$4:$G$203,"FORFAIT_ANNUEL",$W$4:$W$203,"&lt;"&amp;$W32)))</f>
        <v/>
      </c>
      <c r="S32" s="15">
        <f>IF($G32="FORFAIT_ANNUEL", MAX(0, $Q32-$R32), "")</f>
        <v/>
      </c>
      <c r="T32" s="15">
        <f>IF($K32="","",IF($G32="PCT_BRSS", MAX(0, MIN($K32, $M32*$P32) - $O32),IF($G32="FORFAIT_ACTE", MAX(0, MIN($K32-$O32, $P32*$I32)),IF($G32="FORFAIT_JOUR", MAX(0, MIN($K32-$O32, $P32*$I32)),IF($G32="FORFAIT_ANNUEL", MAX(0, MIN($K32-$O32, $S32)),0)))))</f>
        <v/>
      </c>
      <c r="U32" s="15">
        <f>IF($K32="","", MAX(0, $K32 - $O32 - $T32))</f>
        <v/>
      </c>
      <c r="V32" s="7">
        <f>IF($U32="","", IF($U32&gt;=PARAMETRES!$B$5, "⚠ Reste à charge élevé", ""))</f>
        <v/>
      </c>
      <c r="W32" s="20">
        <f>ROW()</f>
        <v/>
      </c>
    </row>
    <row r="33">
      <c r="A33" s="11" t="n"/>
      <c r="B33" s="14" t="n"/>
      <c r="C33" s="7">
        <f>IFERROR(YEAR($B33),"")</f>
        <v/>
      </c>
      <c r="D33" s="11" t="n"/>
      <c r="E33" s="7">
        <f>IFERROR(INDEX(ACTES_REF!$B$3:$B$500, MATCH($D33, ACTES_REF!$A$3:$A$500, 0)),"")</f>
        <v/>
      </c>
      <c r="F33" s="7">
        <f>IFERROR(INDEX(ACTES_REF!$C$3:$C$500, MATCH($D33, ACTES_REF!$A$3:$A$500, 0)),"")</f>
        <v/>
      </c>
      <c r="G33" s="7">
        <f>IFERROR(INDEX(ACTES_REF!$D$3:$D$500, MATCH($D33, ACTES_REF!$A$3:$A$500, 0)),"")</f>
        <v/>
      </c>
      <c r="H33" s="7">
        <f>IFERROR(INDEX(ACTES_REF!$G$3:$G$500, MATCH($D33, ACTES_REF!$A$3:$A$500, 0)),"")</f>
        <v/>
      </c>
      <c r="I33" s="11" t="n"/>
      <c r="J33" s="9" t="n"/>
      <c r="K33" s="15">
        <f>IF(OR($I33="", $J33=""),"", $I33*$J33)</f>
        <v/>
      </c>
      <c r="L33" s="15">
        <f>IFERROR(INDEX(ACTES_REF!$E$3:$E$500, MATCH($D33, ACTES_REF!$A$3:$A$500, 0)),0)</f>
        <v/>
      </c>
      <c r="M33" s="15">
        <f>IF($I33="","", $I33*$L33)</f>
        <v/>
      </c>
      <c r="N33" s="16">
        <f>IFERROR(INDEX(ACTES_REF!$F$3:$F$500, MATCH($D33, ACTES_REF!$A$3:$A$500, 0)),0)</f>
        <v/>
      </c>
      <c r="O33" s="15">
        <f>IF($K33="","", MIN($K33, $M33)*$N33)</f>
        <v/>
      </c>
      <c r="P33" s="15">
        <f>IF($A33="","", IFERROR(SUMIFS(CONTRATS!$D$3:$D$500, CONTRATS!$A$3:$A$500, $A33, CONTRATS!$B$3:$B$500, $F33, CONTRATS!$C$3:$C$500, $G33), 0))</f>
        <v/>
      </c>
      <c r="Q33" s="15">
        <f>IF($G33="FORFAIT_ANNUEL", $P33, "")</f>
        <v/>
      </c>
      <c r="R33" s="15">
        <f>IF($G33&lt;&gt;"FORFAIT_ANNUEL","",IF($A33="","",SUMIFS($T$4:$T$203,$A$4:$A$203,$A33,$F$4:$F$203,$F33,$C$4:$C$203,$C33,$G$4:$G$203,"FORFAIT_ANNUEL",$W$4:$W$203,"&lt;"&amp;$W33)))</f>
        <v/>
      </c>
      <c r="S33" s="15">
        <f>IF($G33="FORFAIT_ANNUEL", MAX(0, $Q33-$R33), "")</f>
        <v/>
      </c>
      <c r="T33" s="15">
        <f>IF($K33="","",IF($G33="PCT_BRSS", MAX(0, MIN($K33, $M33*$P33) - $O33),IF($G33="FORFAIT_ACTE", MAX(0, MIN($K33-$O33, $P33*$I33)),IF($G33="FORFAIT_JOUR", MAX(0, MIN($K33-$O33, $P33*$I33)),IF($G33="FORFAIT_ANNUEL", MAX(0, MIN($K33-$O33, $S33)),0)))))</f>
        <v/>
      </c>
      <c r="U33" s="15">
        <f>IF($K33="","", MAX(0, $K33 - $O33 - $T33))</f>
        <v/>
      </c>
      <c r="V33" s="7">
        <f>IF($U33="","", IF($U33&gt;=PARAMETRES!$B$5, "⚠ Reste à charge élevé", ""))</f>
        <v/>
      </c>
      <c r="W33" s="20">
        <f>ROW()</f>
        <v/>
      </c>
    </row>
    <row r="34">
      <c r="A34" s="11" t="n"/>
      <c r="B34" s="14" t="n"/>
      <c r="C34" s="7">
        <f>IFERROR(YEAR($B34),"")</f>
        <v/>
      </c>
      <c r="D34" s="11" t="n"/>
      <c r="E34" s="7">
        <f>IFERROR(INDEX(ACTES_REF!$B$3:$B$500, MATCH($D34, ACTES_REF!$A$3:$A$500, 0)),"")</f>
        <v/>
      </c>
      <c r="F34" s="7">
        <f>IFERROR(INDEX(ACTES_REF!$C$3:$C$500, MATCH($D34, ACTES_REF!$A$3:$A$500, 0)),"")</f>
        <v/>
      </c>
      <c r="G34" s="7">
        <f>IFERROR(INDEX(ACTES_REF!$D$3:$D$500, MATCH($D34, ACTES_REF!$A$3:$A$500, 0)),"")</f>
        <v/>
      </c>
      <c r="H34" s="7">
        <f>IFERROR(INDEX(ACTES_REF!$G$3:$G$500, MATCH($D34, ACTES_REF!$A$3:$A$500, 0)),"")</f>
        <v/>
      </c>
      <c r="I34" s="11" t="n"/>
      <c r="J34" s="9" t="n"/>
      <c r="K34" s="15">
        <f>IF(OR($I34="", $J34=""),"", $I34*$J34)</f>
        <v/>
      </c>
      <c r="L34" s="15">
        <f>IFERROR(INDEX(ACTES_REF!$E$3:$E$500, MATCH($D34, ACTES_REF!$A$3:$A$500, 0)),0)</f>
        <v/>
      </c>
      <c r="M34" s="15">
        <f>IF($I34="","", $I34*$L34)</f>
        <v/>
      </c>
      <c r="N34" s="16">
        <f>IFERROR(INDEX(ACTES_REF!$F$3:$F$500, MATCH($D34, ACTES_REF!$A$3:$A$500, 0)),0)</f>
        <v/>
      </c>
      <c r="O34" s="15">
        <f>IF($K34="","", MIN($K34, $M34)*$N34)</f>
        <v/>
      </c>
      <c r="P34" s="15">
        <f>IF($A34="","", IFERROR(SUMIFS(CONTRATS!$D$3:$D$500, CONTRATS!$A$3:$A$500, $A34, CONTRATS!$B$3:$B$500, $F34, CONTRATS!$C$3:$C$500, $G34), 0))</f>
        <v/>
      </c>
      <c r="Q34" s="15">
        <f>IF($G34="FORFAIT_ANNUEL", $P34, "")</f>
        <v/>
      </c>
      <c r="R34" s="15">
        <f>IF($G34&lt;&gt;"FORFAIT_ANNUEL","",IF($A34="","",SUMIFS($T$4:$T$203,$A$4:$A$203,$A34,$F$4:$F$203,$F34,$C$4:$C$203,$C34,$G$4:$G$203,"FORFAIT_ANNUEL",$W$4:$W$203,"&lt;"&amp;$W34)))</f>
        <v/>
      </c>
      <c r="S34" s="15">
        <f>IF($G34="FORFAIT_ANNUEL", MAX(0, $Q34-$R34), "")</f>
        <v/>
      </c>
      <c r="T34" s="15">
        <f>IF($K34="","",IF($G34="PCT_BRSS", MAX(0, MIN($K34, $M34*$P34) - $O34),IF($G34="FORFAIT_ACTE", MAX(0, MIN($K34-$O34, $P34*$I34)),IF($G34="FORFAIT_JOUR", MAX(0, MIN($K34-$O34, $P34*$I34)),IF($G34="FORFAIT_ANNUEL", MAX(0, MIN($K34-$O34, $S34)),0)))))</f>
        <v/>
      </c>
      <c r="U34" s="15">
        <f>IF($K34="","", MAX(0, $K34 - $O34 - $T34))</f>
        <v/>
      </c>
      <c r="V34" s="7">
        <f>IF($U34="","", IF($U34&gt;=PARAMETRES!$B$5, "⚠ Reste à charge élevé", ""))</f>
        <v/>
      </c>
      <c r="W34" s="20">
        <f>ROW()</f>
        <v/>
      </c>
    </row>
    <row r="35">
      <c r="A35" s="11" t="n"/>
      <c r="B35" s="14" t="n"/>
      <c r="C35" s="7">
        <f>IFERROR(YEAR($B35),"")</f>
        <v/>
      </c>
      <c r="D35" s="11" t="n"/>
      <c r="E35" s="7">
        <f>IFERROR(INDEX(ACTES_REF!$B$3:$B$500, MATCH($D35, ACTES_REF!$A$3:$A$500, 0)),"")</f>
        <v/>
      </c>
      <c r="F35" s="7">
        <f>IFERROR(INDEX(ACTES_REF!$C$3:$C$500, MATCH($D35, ACTES_REF!$A$3:$A$500, 0)),"")</f>
        <v/>
      </c>
      <c r="G35" s="7">
        <f>IFERROR(INDEX(ACTES_REF!$D$3:$D$500, MATCH($D35, ACTES_REF!$A$3:$A$500, 0)),"")</f>
        <v/>
      </c>
      <c r="H35" s="7">
        <f>IFERROR(INDEX(ACTES_REF!$G$3:$G$500, MATCH($D35, ACTES_REF!$A$3:$A$500, 0)),"")</f>
        <v/>
      </c>
      <c r="I35" s="11" t="n"/>
      <c r="J35" s="9" t="n"/>
      <c r="K35" s="15">
        <f>IF(OR($I35="", $J35=""),"", $I35*$J35)</f>
        <v/>
      </c>
      <c r="L35" s="15">
        <f>IFERROR(INDEX(ACTES_REF!$E$3:$E$500, MATCH($D35, ACTES_REF!$A$3:$A$500, 0)),0)</f>
        <v/>
      </c>
      <c r="M35" s="15">
        <f>IF($I35="","", $I35*$L35)</f>
        <v/>
      </c>
      <c r="N35" s="16">
        <f>IFERROR(INDEX(ACTES_REF!$F$3:$F$500, MATCH($D35, ACTES_REF!$A$3:$A$500, 0)),0)</f>
        <v/>
      </c>
      <c r="O35" s="15">
        <f>IF($K35="","", MIN($K35, $M35)*$N35)</f>
        <v/>
      </c>
      <c r="P35" s="15">
        <f>IF($A35="","", IFERROR(SUMIFS(CONTRATS!$D$3:$D$500, CONTRATS!$A$3:$A$500, $A35, CONTRATS!$B$3:$B$500, $F35, CONTRATS!$C$3:$C$500, $G35), 0))</f>
        <v/>
      </c>
      <c r="Q35" s="15">
        <f>IF($G35="FORFAIT_ANNUEL", $P35, "")</f>
        <v/>
      </c>
      <c r="R35" s="15">
        <f>IF($G35&lt;&gt;"FORFAIT_ANNUEL","",IF($A35="","",SUMIFS($T$4:$T$203,$A$4:$A$203,$A35,$F$4:$F$203,$F35,$C$4:$C$203,$C35,$G$4:$G$203,"FORFAIT_ANNUEL",$W$4:$W$203,"&lt;"&amp;$W35)))</f>
        <v/>
      </c>
      <c r="S35" s="15">
        <f>IF($G35="FORFAIT_ANNUEL", MAX(0, $Q35-$R35), "")</f>
        <v/>
      </c>
      <c r="T35" s="15">
        <f>IF($K35="","",IF($G35="PCT_BRSS", MAX(0, MIN($K35, $M35*$P35) - $O35),IF($G35="FORFAIT_ACTE", MAX(0, MIN($K35-$O35, $P35*$I35)),IF($G35="FORFAIT_JOUR", MAX(0, MIN($K35-$O35, $P35*$I35)),IF($G35="FORFAIT_ANNUEL", MAX(0, MIN($K35-$O35, $S35)),0)))))</f>
        <v/>
      </c>
      <c r="U35" s="15">
        <f>IF($K35="","", MAX(0, $K35 - $O35 - $T35))</f>
        <v/>
      </c>
      <c r="V35" s="7">
        <f>IF($U35="","", IF($U35&gt;=PARAMETRES!$B$5, "⚠ Reste à charge élevé", ""))</f>
        <v/>
      </c>
      <c r="W35" s="20">
        <f>ROW()</f>
        <v/>
      </c>
    </row>
    <row r="36">
      <c r="A36" s="11" t="n"/>
      <c r="B36" s="14" t="n"/>
      <c r="C36" s="7">
        <f>IFERROR(YEAR($B36),"")</f>
        <v/>
      </c>
      <c r="D36" s="11" t="n"/>
      <c r="E36" s="7">
        <f>IFERROR(INDEX(ACTES_REF!$B$3:$B$500, MATCH($D36, ACTES_REF!$A$3:$A$500, 0)),"")</f>
        <v/>
      </c>
      <c r="F36" s="7">
        <f>IFERROR(INDEX(ACTES_REF!$C$3:$C$500, MATCH($D36, ACTES_REF!$A$3:$A$500, 0)),"")</f>
        <v/>
      </c>
      <c r="G36" s="7">
        <f>IFERROR(INDEX(ACTES_REF!$D$3:$D$500, MATCH($D36, ACTES_REF!$A$3:$A$500, 0)),"")</f>
        <v/>
      </c>
      <c r="H36" s="7">
        <f>IFERROR(INDEX(ACTES_REF!$G$3:$G$500, MATCH($D36, ACTES_REF!$A$3:$A$500, 0)),"")</f>
        <v/>
      </c>
      <c r="I36" s="11" t="n"/>
      <c r="J36" s="9" t="n"/>
      <c r="K36" s="15">
        <f>IF(OR($I36="", $J36=""),"", $I36*$J36)</f>
        <v/>
      </c>
      <c r="L36" s="15">
        <f>IFERROR(INDEX(ACTES_REF!$E$3:$E$500, MATCH($D36, ACTES_REF!$A$3:$A$500, 0)),0)</f>
        <v/>
      </c>
      <c r="M36" s="15">
        <f>IF($I36="","", $I36*$L36)</f>
        <v/>
      </c>
      <c r="N36" s="16">
        <f>IFERROR(INDEX(ACTES_REF!$F$3:$F$500, MATCH($D36, ACTES_REF!$A$3:$A$500, 0)),0)</f>
        <v/>
      </c>
      <c r="O36" s="15">
        <f>IF($K36="","", MIN($K36, $M36)*$N36)</f>
        <v/>
      </c>
      <c r="P36" s="15">
        <f>IF($A36="","", IFERROR(SUMIFS(CONTRATS!$D$3:$D$500, CONTRATS!$A$3:$A$500, $A36, CONTRATS!$B$3:$B$500, $F36, CONTRATS!$C$3:$C$500, $G36), 0))</f>
        <v/>
      </c>
      <c r="Q36" s="15">
        <f>IF($G36="FORFAIT_ANNUEL", $P36, "")</f>
        <v/>
      </c>
      <c r="R36" s="15">
        <f>IF($G36&lt;&gt;"FORFAIT_ANNUEL","",IF($A36="","",SUMIFS($T$4:$T$203,$A$4:$A$203,$A36,$F$4:$F$203,$F36,$C$4:$C$203,$C36,$G$4:$G$203,"FORFAIT_ANNUEL",$W$4:$W$203,"&lt;"&amp;$W36)))</f>
        <v/>
      </c>
      <c r="S36" s="15">
        <f>IF($G36="FORFAIT_ANNUEL", MAX(0, $Q36-$R36), "")</f>
        <v/>
      </c>
      <c r="T36" s="15">
        <f>IF($K36="","",IF($G36="PCT_BRSS", MAX(0, MIN($K36, $M36*$P36) - $O36),IF($G36="FORFAIT_ACTE", MAX(0, MIN($K36-$O36, $P36*$I36)),IF($G36="FORFAIT_JOUR", MAX(0, MIN($K36-$O36, $P36*$I36)),IF($G36="FORFAIT_ANNUEL", MAX(0, MIN($K36-$O36, $S36)),0)))))</f>
        <v/>
      </c>
      <c r="U36" s="15">
        <f>IF($K36="","", MAX(0, $K36 - $O36 - $T36))</f>
        <v/>
      </c>
      <c r="V36" s="7">
        <f>IF($U36="","", IF($U36&gt;=PARAMETRES!$B$5, "⚠ Reste à charge élevé", ""))</f>
        <v/>
      </c>
      <c r="W36" s="20">
        <f>ROW()</f>
        <v/>
      </c>
    </row>
    <row r="37">
      <c r="A37" s="11" t="n"/>
      <c r="B37" s="14" t="n"/>
      <c r="C37" s="7">
        <f>IFERROR(YEAR($B37),"")</f>
        <v/>
      </c>
      <c r="D37" s="11" t="n"/>
      <c r="E37" s="7">
        <f>IFERROR(INDEX(ACTES_REF!$B$3:$B$500, MATCH($D37, ACTES_REF!$A$3:$A$500, 0)),"")</f>
        <v/>
      </c>
      <c r="F37" s="7">
        <f>IFERROR(INDEX(ACTES_REF!$C$3:$C$500, MATCH($D37, ACTES_REF!$A$3:$A$500, 0)),"")</f>
        <v/>
      </c>
      <c r="G37" s="7">
        <f>IFERROR(INDEX(ACTES_REF!$D$3:$D$500, MATCH($D37, ACTES_REF!$A$3:$A$500, 0)),"")</f>
        <v/>
      </c>
      <c r="H37" s="7">
        <f>IFERROR(INDEX(ACTES_REF!$G$3:$G$500, MATCH($D37, ACTES_REF!$A$3:$A$500, 0)),"")</f>
        <v/>
      </c>
      <c r="I37" s="11" t="n"/>
      <c r="J37" s="9" t="n"/>
      <c r="K37" s="15">
        <f>IF(OR($I37="", $J37=""),"", $I37*$J37)</f>
        <v/>
      </c>
      <c r="L37" s="15">
        <f>IFERROR(INDEX(ACTES_REF!$E$3:$E$500, MATCH($D37, ACTES_REF!$A$3:$A$500, 0)),0)</f>
        <v/>
      </c>
      <c r="M37" s="15">
        <f>IF($I37="","", $I37*$L37)</f>
        <v/>
      </c>
      <c r="N37" s="16">
        <f>IFERROR(INDEX(ACTES_REF!$F$3:$F$500, MATCH($D37, ACTES_REF!$A$3:$A$500, 0)),0)</f>
        <v/>
      </c>
      <c r="O37" s="15">
        <f>IF($K37="","", MIN($K37, $M37)*$N37)</f>
        <v/>
      </c>
      <c r="P37" s="15">
        <f>IF($A37="","", IFERROR(SUMIFS(CONTRATS!$D$3:$D$500, CONTRATS!$A$3:$A$500, $A37, CONTRATS!$B$3:$B$500, $F37, CONTRATS!$C$3:$C$500, $G37), 0))</f>
        <v/>
      </c>
      <c r="Q37" s="15">
        <f>IF($G37="FORFAIT_ANNUEL", $P37, "")</f>
        <v/>
      </c>
      <c r="R37" s="15">
        <f>IF($G37&lt;&gt;"FORFAIT_ANNUEL","",IF($A37="","",SUMIFS($T$4:$T$203,$A$4:$A$203,$A37,$F$4:$F$203,$F37,$C$4:$C$203,$C37,$G$4:$G$203,"FORFAIT_ANNUEL",$W$4:$W$203,"&lt;"&amp;$W37)))</f>
        <v/>
      </c>
      <c r="S37" s="15">
        <f>IF($G37="FORFAIT_ANNUEL", MAX(0, $Q37-$R37), "")</f>
        <v/>
      </c>
      <c r="T37" s="15">
        <f>IF($K37="","",IF($G37="PCT_BRSS", MAX(0, MIN($K37, $M37*$P37) - $O37),IF($G37="FORFAIT_ACTE", MAX(0, MIN($K37-$O37, $P37*$I37)),IF($G37="FORFAIT_JOUR", MAX(0, MIN($K37-$O37, $P37*$I37)),IF($G37="FORFAIT_ANNUEL", MAX(0, MIN($K37-$O37, $S37)),0)))))</f>
        <v/>
      </c>
      <c r="U37" s="15">
        <f>IF($K37="","", MAX(0, $K37 - $O37 - $T37))</f>
        <v/>
      </c>
      <c r="V37" s="7">
        <f>IF($U37="","", IF($U37&gt;=PARAMETRES!$B$5, "⚠ Reste à charge élevé", ""))</f>
        <v/>
      </c>
      <c r="W37" s="20">
        <f>ROW()</f>
        <v/>
      </c>
    </row>
    <row r="38">
      <c r="A38" s="11" t="n"/>
      <c r="B38" s="14" t="n"/>
      <c r="C38" s="7">
        <f>IFERROR(YEAR($B38),"")</f>
        <v/>
      </c>
      <c r="D38" s="11" t="n"/>
      <c r="E38" s="7">
        <f>IFERROR(INDEX(ACTES_REF!$B$3:$B$500, MATCH($D38, ACTES_REF!$A$3:$A$500, 0)),"")</f>
        <v/>
      </c>
      <c r="F38" s="7">
        <f>IFERROR(INDEX(ACTES_REF!$C$3:$C$500, MATCH($D38, ACTES_REF!$A$3:$A$500, 0)),"")</f>
        <v/>
      </c>
      <c r="G38" s="7">
        <f>IFERROR(INDEX(ACTES_REF!$D$3:$D$500, MATCH($D38, ACTES_REF!$A$3:$A$500, 0)),"")</f>
        <v/>
      </c>
      <c r="H38" s="7">
        <f>IFERROR(INDEX(ACTES_REF!$G$3:$G$500, MATCH($D38, ACTES_REF!$A$3:$A$500, 0)),"")</f>
        <v/>
      </c>
      <c r="I38" s="11" t="n"/>
      <c r="J38" s="9" t="n"/>
      <c r="K38" s="15">
        <f>IF(OR($I38="", $J38=""),"", $I38*$J38)</f>
        <v/>
      </c>
      <c r="L38" s="15">
        <f>IFERROR(INDEX(ACTES_REF!$E$3:$E$500, MATCH($D38, ACTES_REF!$A$3:$A$500, 0)),0)</f>
        <v/>
      </c>
      <c r="M38" s="15">
        <f>IF($I38="","", $I38*$L38)</f>
        <v/>
      </c>
      <c r="N38" s="16">
        <f>IFERROR(INDEX(ACTES_REF!$F$3:$F$500, MATCH($D38, ACTES_REF!$A$3:$A$500, 0)),0)</f>
        <v/>
      </c>
      <c r="O38" s="15">
        <f>IF($K38="","", MIN($K38, $M38)*$N38)</f>
        <v/>
      </c>
      <c r="P38" s="15">
        <f>IF($A38="","", IFERROR(SUMIFS(CONTRATS!$D$3:$D$500, CONTRATS!$A$3:$A$500, $A38, CONTRATS!$B$3:$B$500, $F38, CONTRATS!$C$3:$C$500, $G38), 0))</f>
        <v/>
      </c>
      <c r="Q38" s="15">
        <f>IF($G38="FORFAIT_ANNUEL", $P38, "")</f>
        <v/>
      </c>
      <c r="R38" s="15">
        <f>IF($G38&lt;&gt;"FORFAIT_ANNUEL","",IF($A38="","",SUMIFS($T$4:$T$203,$A$4:$A$203,$A38,$F$4:$F$203,$F38,$C$4:$C$203,$C38,$G$4:$G$203,"FORFAIT_ANNUEL",$W$4:$W$203,"&lt;"&amp;$W38)))</f>
        <v/>
      </c>
      <c r="S38" s="15">
        <f>IF($G38="FORFAIT_ANNUEL", MAX(0, $Q38-$R38), "")</f>
        <v/>
      </c>
      <c r="T38" s="15">
        <f>IF($K38="","",IF($G38="PCT_BRSS", MAX(0, MIN($K38, $M38*$P38) - $O38),IF($G38="FORFAIT_ACTE", MAX(0, MIN($K38-$O38, $P38*$I38)),IF($G38="FORFAIT_JOUR", MAX(0, MIN($K38-$O38, $P38*$I38)),IF($G38="FORFAIT_ANNUEL", MAX(0, MIN($K38-$O38, $S38)),0)))))</f>
        <v/>
      </c>
      <c r="U38" s="15">
        <f>IF($K38="","", MAX(0, $K38 - $O38 - $T38))</f>
        <v/>
      </c>
      <c r="V38" s="7">
        <f>IF($U38="","", IF($U38&gt;=PARAMETRES!$B$5, "⚠ Reste à charge élevé", ""))</f>
        <v/>
      </c>
      <c r="W38" s="20">
        <f>ROW()</f>
        <v/>
      </c>
    </row>
    <row r="39">
      <c r="A39" s="11" t="n"/>
      <c r="B39" s="14" t="n"/>
      <c r="C39" s="7">
        <f>IFERROR(YEAR($B39),"")</f>
        <v/>
      </c>
      <c r="D39" s="11" t="n"/>
      <c r="E39" s="7">
        <f>IFERROR(INDEX(ACTES_REF!$B$3:$B$500, MATCH($D39, ACTES_REF!$A$3:$A$500, 0)),"")</f>
        <v/>
      </c>
      <c r="F39" s="7">
        <f>IFERROR(INDEX(ACTES_REF!$C$3:$C$500, MATCH($D39, ACTES_REF!$A$3:$A$500, 0)),"")</f>
        <v/>
      </c>
      <c r="G39" s="7">
        <f>IFERROR(INDEX(ACTES_REF!$D$3:$D$500, MATCH($D39, ACTES_REF!$A$3:$A$500, 0)),"")</f>
        <v/>
      </c>
      <c r="H39" s="7">
        <f>IFERROR(INDEX(ACTES_REF!$G$3:$G$500, MATCH($D39, ACTES_REF!$A$3:$A$500, 0)),"")</f>
        <v/>
      </c>
      <c r="I39" s="11" t="n"/>
      <c r="J39" s="9" t="n"/>
      <c r="K39" s="15">
        <f>IF(OR($I39="", $J39=""),"", $I39*$J39)</f>
        <v/>
      </c>
      <c r="L39" s="15">
        <f>IFERROR(INDEX(ACTES_REF!$E$3:$E$500, MATCH($D39, ACTES_REF!$A$3:$A$500, 0)),0)</f>
        <v/>
      </c>
      <c r="M39" s="15">
        <f>IF($I39="","", $I39*$L39)</f>
        <v/>
      </c>
      <c r="N39" s="16">
        <f>IFERROR(INDEX(ACTES_REF!$F$3:$F$500, MATCH($D39, ACTES_REF!$A$3:$A$500, 0)),0)</f>
        <v/>
      </c>
      <c r="O39" s="15">
        <f>IF($K39="","", MIN($K39, $M39)*$N39)</f>
        <v/>
      </c>
      <c r="P39" s="15">
        <f>IF($A39="","", IFERROR(SUMIFS(CONTRATS!$D$3:$D$500, CONTRATS!$A$3:$A$500, $A39, CONTRATS!$B$3:$B$500, $F39, CONTRATS!$C$3:$C$500, $G39), 0))</f>
        <v/>
      </c>
      <c r="Q39" s="15">
        <f>IF($G39="FORFAIT_ANNUEL", $P39, "")</f>
        <v/>
      </c>
      <c r="R39" s="15">
        <f>IF($G39&lt;&gt;"FORFAIT_ANNUEL","",IF($A39="","",SUMIFS($T$4:$T$203,$A$4:$A$203,$A39,$F$4:$F$203,$F39,$C$4:$C$203,$C39,$G$4:$G$203,"FORFAIT_ANNUEL",$W$4:$W$203,"&lt;"&amp;$W39)))</f>
        <v/>
      </c>
      <c r="S39" s="15">
        <f>IF($G39="FORFAIT_ANNUEL", MAX(0, $Q39-$R39), "")</f>
        <v/>
      </c>
      <c r="T39" s="15">
        <f>IF($K39="","",IF($G39="PCT_BRSS", MAX(0, MIN($K39, $M39*$P39) - $O39),IF($G39="FORFAIT_ACTE", MAX(0, MIN($K39-$O39, $P39*$I39)),IF($G39="FORFAIT_JOUR", MAX(0, MIN($K39-$O39, $P39*$I39)),IF($G39="FORFAIT_ANNUEL", MAX(0, MIN($K39-$O39, $S39)),0)))))</f>
        <v/>
      </c>
      <c r="U39" s="15">
        <f>IF($K39="","", MAX(0, $K39 - $O39 - $T39))</f>
        <v/>
      </c>
      <c r="V39" s="7">
        <f>IF($U39="","", IF($U39&gt;=PARAMETRES!$B$5, "⚠ Reste à charge élevé", ""))</f>
        <v/>
      </c>
      <c r="W39" s="20">
        <f>ROW()</f>
        <v/>
      </c>
    </row>
    <row r="40">
      <c r="A40" s="11" t="n"/>
      <c r="B40" s="14" t="n"/>
      <c r="C40" s="7">
        <f>IFERROR(YEAR($B40),"")</f>
        <v/>
      </c>
      <c r="D40" s="11" t="n"/>
      <c r="E40" s="7">
        <f>IFERROR(INDEX(ACTES_REF!$B$3:$B$500, MATCH($D40, ACTES_REF!$A$3:$A$500, 0)),"")</f>
        <v/>
      </c>
      <c r="F40" s="7">
        <f>IFERROR(INDEX(ACTES_REF!$C$3:$C$500, MATCH($D40, ACTES_REF!$A$3:$A$500, 0)),"")</f>
        <v/>
      </c>
      <c r="G40" s="7">
        <f>IFERROR(INDEX(ACTES_REF!$D$3:$D$500, MATCH($D40, ACTES_REF!$A$3:$A$500, 0)),"")</f>
        <v/>
      </c>
      <c r="H40" s="7">
        <f>IFERROR(INDEX(ACTES_REF!$G$3:$G$500, MATCH($D40, ACTES_REF!$A$3:$A$500, 0)),"")</f>
        <v/>
      </c>
      <c r="I40" s="11" t="n"/>
      <c r="J40" s="9" t="n"/>
      <c r="K40" s="15">
        <f>IF(OR($I40="", $J40=""),"", $I40*$J40)</f>
        <v/>
      </c>
      <c r="L40" s="15">
        <f>IFERROR(INDEX(ACTES_REF!$E$3:$E$500, MATCH($D40, ACTES_REF!$A$3:$A$500, 0)),0)</f>
        <v/>
      </c>
      <c r="M40" s="15">
        <f>IF($I40="","", $I40*$L40)</f>
        <v/>
      </c>
      <c r="N40" s="16">
        <f>IFERROR(INDEX(ACTES_REF!$F$3:$F$500, MATCH($D40, ACTES_REF!$A$3:$A$500, 0)),0)</f>
        <v/>
      </c>
      <c r="O40" s="15">
        <f>IF($K40="","", MIN($K40, $M40)*$N40)</f>
        <v/>
      </c>
      <c r="P40" s="15">
        <f>IF($A40="","", IFERROR(SUMIFS(CONTRATS!$D$3:$D$500, CONTRATS!$A$3:$A$500, $A40, CONTRATS!$B$3:$B$500, $F40, CONTRATS!$C$3:$C$500, $G40), 0))</f>
        <v/>
      </c>
      <c r="Q40" s="15">
        <f>IF($G40="FORFAIT_ANNUEL", $P40, "")</f>
        <v/>
      </c>
      <c r="R40" s="15">
        <f>IF($G40&lt;&gt;"FORFAIT_ANNUEL","",IF($A40="","",SUMIFS($T$4:$T$203,$A$4:$A$203,$A40,$F$4:$F$203,$F40,$C$4:$C$203,$C40,$G$4:$G$203,"FORFAIT_ANNUEL",$W$4:$W$203,"&lt;"&amp;$W40)))</f>
        <v/>
      </c>
      <c r="S40" s="15">
        <f>IF($G40="FORFAIT_ANNUEL", MAX(0, $Q40-$R40), "")</f>
        <v/>
      </c>
      <c r="T40" s="15">
        <f>IF($K40="","",IF($G40="PCT_BRSS", MAX(0, MIN($K40, $M40*$P40) - $O40),IF($G40="FORFAIT_ACTE", MAX(0, MIN($K40-$O40, $P40*$I40)),IF($G40="FORFAIT_JOUR", MAX(0, MIN($K40-$O40, $P40*$I40)),IF($G40="FORFAIT_ANNUEL", MAX(0, MIN($K40-$O40, $S40)),0)))))</f>
        <v/>
      </c>
      <c r="U40" s="15">
        <f>IF($K40="","", MAX(0, $K40 - $O40 - $T40))</f>
        <v/>
      </c>
      <c r="V40" s="7">
        <f>IF($U40="","", IF($U40&gt;=PARAMETRES!$B$5, "⚠ Reste à charge élevé", ""))</f>
        <v/>
      </c>
      <c r="W40" s="20">
        <f>ROW()</f>
        <v/>
      </c>
    </row>
    <row r="41">
      <c r="A41" s="11" t="n"/>
      <c r="B41" s="14" t="n"/>
      <c r="C41" s="7">
        <f>IFERROR(YEAR($B41),"")</f>
        <v/>
      </c>
      <c r="D41" s="11" t="n"/>
      <c r="E41" s="7">
        <f>IFERROR(INDEX(ACTES_REF!$B$3:$B$500, MATCH($D41, ACTES_REF!$A$3:$A$500, 0)),"")</f>
        <v/>
      </c>
      <c r="F41" s="7">
        <f>IFERROR(INDEX(ACTES_REF!$C$3:$C$500, MATCH($D41, ACTES_REF!$A$3:$A$500, 0)),"")</f>
        <v/>
      </c>
      <c r="G41" s="7">
        <f>IFERROR(INDEX(ACTES_REF!$D$3:$D$500, MATCH($D41, ACTES_REF!$A$3:$A$500, 0)),"")</f>
        <v/>
      </c>
      <c r="H41" s="7">
        <f>IFERROR(INDEX(ACTES_REF!$G$3:$G$500, MATCH($D41, ACTES_REF!$A$3:$A$500, 0)),"")</f>
        <v/>
      </c>
      <c r="I41" s="11" t="n"/>
      <c r="J41" s="9" t="n"/>
      <c r="K41" s="15">
        <f>IF(OR($I41="", $J41=""),"", $I41*$J41)</f>
        <v/>
      </c>
      <c r="L41" s="15">
        <f>IFERROR(INDEX(ACTES_REF!$E$3:$E$500, MATCH($D41, ACTES_REF!$A$3:$A$500, 0)),0)</f>
        <v/>
      </c>
      <c r="M41" s="15">
        <f>IF($I41="","", $I41*$L41)</f>
        <v/>
      </c>
      <c r="N41" s="16">
        <f>IFERROR(INDEX(ACTES_REF!$F$3:$F$500, MATCH($D41, ACTES_REF!$A$3:$A$500, 0)),0)</f>
        <v/>
      </c>
      <c r="O41" s="15">
        <f>IF($K41="","", MIN($K41, $M41)*$N41)</f>
        <v/>
      </c>
      <c r="P41" s="15">
        <f>IF($A41="","", IFERROR(SUMIFS(CONTRATS!$D$3:$D$500, CONTRATS!$A$3:$A$500, $A41, CONTRATS!$B$3:$B$500, $F41, CONTRATS!$C$3:$C$500, $G41), 0))</f>
        <v/>
      </c>
      <c r="Q41" s="15">
        <f>IF($G41="FORFAIT_ANNUEL", $P41, "")</f>
        <v/>
      </c>
      <c r="R41" s="15">
        <f>IF($G41&lt;&gt;"FORFAIT_ANNUEL","",IF($A41="","",SUMIFS($T$4:$T$203,$A$4:$A$203,$A41,$F$4:$F$203,$F41,$C$4:$C$203,$C41,$G$4:$G$203,"FORFAIT_ANNUEL",$W$4:$W$203,"&lt;"&amp;$W41)))</f>
        <v/>
      </c>
      <c r="S41" s="15">
        <f>IF($G41="FORFAIT_ANNUEL", MAX(0, $Q41-$R41), "")</f>
        <v/>
      </c>
      <c r="T41" s="15">
        <f>IF($K41="","",IF($G41="PCT_BRSS", MAX(0, MIN($K41, $M41*$P41) - $O41),IF($G41="FORFAIT_ACTE", MAX(0, MIN($K41-$O41, $P41*$I41)),IF($G41="FORFAIT_JOUR", MAX(0, MIN($K41-$O41, $P41*$I41)),IF($G41="FORFAIT_ANNUEL", MAX(0, MIN($K41-$O41, $S41)),0)))))</f>
        <v/>
      </c>
      <c r="U41" s="15">
        <f>IF($K41="","", MAX(0, $K41 - $O41 - $T41))</f>
        <v/>
      </c>
      <c r="V41" s="7">
        <f>IF($U41="","", IF($U41&gt;=PARAMETRES!$B$5, "⚠ Reste à charge élevé", ""))</f>
        <v/>
      </c>
      <c r="W41" s="20">
        <f>ROW()</f>
        <v/>
      </c>
    </row>
    <row r="42">
      <c r="A42" s="11" t="n"/>
      <c r="B42" s="14" t="n"/>
      <c r="C42" s="7">
        <f>IFERROR(YEAR($B42),"")</f>
        <v/>
      </c>
      <c r="D42" s="11" t="n"/>
      <c r="E42" s="7">
        <f>IFERROR(INDEX(ACTES_REF!$B$3:$B$500, MATCH($D42, ACTES_REF!$A$3:$A$500, 0)),"")</f>
        <v/>
      </c>
      <c r="F42" s="7">
        <f>IFERROR(INDEX(ACTES_REF!$C$3:$C$500, MATCH($D42, ACTES_REF!$A$3:$A$500, 0)),"")</f>
        <v/>
      </c>
      <c r="G42" s="7">
        <f>IFERROR(INDEX(ACTES_REF!$D$3:$D$500, MATCH($D42, ACTES_REF!$A$3:$A$500, 0)),"")</f>
        <v/>
      </c>
      <c r="H42" s="7">
        <f>IFERROR(INDEX(ACTES_REF!$G$3:$G$500, MATCH($D42, ACTES_REF!$A$3:$A$500, 0)),"")</f>
        <v/>
      </c>
      <c r="I42" s="11" t="n"/>
      <c r="J42" s="9" t="n"/>
      <c r="K42" s="15">
        <f>IF(OR($I42="", $J42=""),"", $I42*$J42)</f>
        <v/>
      </c>
      <c r="L42" s="15">
        <f>IFERROR(INDEX(ACTES_REF!$E$3:$E$500, MATCH($D42, ACTES_REF!$A$3:$A$500, 0)),0)</f>
        <v/>
      </c>
      <c r="M42" s="15">
        <f>IF($I42="","", $I42*$L42)</f>
        <v/>
      </c>
      <c r="N42" s="16">
        <f>IFERROR(INDEX(ACTES_REF!$F$3:$F$500, MATCH($D42, ACTES_REF!$A$3:$A$500, 0)),0)</f>
        <v/>
      </c>
      <c r="O42" s="15">
        <f>IF($K42="","", MIN($K42, $M42)*$N42)</f>
        <v/>
      </c>
      <c r="P42" s="15">
        <f>IF($A42="","", IFERROR(SUMIFS(CONTRATS!$D$3:$D$500, CONTRATS!$A$3:$A$500, $A42, CONTRATS!$B$3:$B$500, $F42, CONTRATS!$C$3:$C$500, $G42), 0))</f>
        <v/>
      </c>
      <c r="Q42" s="15">
        <f>IF($G42="FORFAIT_ANNUEL", $P42, "")</f>
        <v/>
      </c>
      <c r="R42" s="15">
        <f>IF($G42&lt;&gt;"FORFAIT_ANNUEL","",IF($A42="","",SUMIFS($T$4:$T$203,$A$4:$A$203,$A42,$F$4:$F$203,$F42,$C$4:$C$203,$C42,$G$4:$G$203,"FORFAIT_ANNUEL",$W$4:$W$203,"&lt;"&amp;$W42)))</f>
        <v/>
      </c>
      <c r="S42" s="15">
        <f>IF($G42="FORFAIT_ANNUEL", MAX(0, $Q42-$R42), "")</f>
        <v/>
      </c>
      <c r="T42" s="15">
        <f>IF($K42="","",IF($G42="PCT_BRSS", MAX(0, MIN($K42, $M42*$P42) - $O42),IF($G42="FORFAIT_ACTE", MAX(0, MIN($K42-$O42, $P42*$I42)),IF($G42="FORFAIT_JOUR", MAX(0, MIN($K42-$O42, $P42*$I42)),IF($G42="FORFAIT_ANNUEL", MAX(0, MIN($K42-$O42, $S42)),0)))))</f>
        <v/>
      </c>
      <c r="U42" s="15">
        <f>IF($K42="","", MAX(0, $K42 - $O42 - $T42))</f>
        <v/>
      </c>
      <c r="V42" s="7">
        <f>IF($U42="","", IF($U42&gt;=PARAMETRES!$B$5, "⚠ Reste à charge élevé", ""))</f>
        <v/>
      </c>
      <c r="W42" s="20">
        <f>ROW()</f>
        <v/>
      </c>
    </row>
    <row r="43">
      <c r="A43" s="11" t="n"/>
      <c r="B43" s="14" t="n"/>
      <c r="C43" s="7">
        <f>IFERROR(YEAR($B43),"")</f>
        <v/>
      </c>
      <c r="D43" s="11" t="n"/>
      <c r="E43" s="7">
        <f>IFERROR(INDEX(ACTES_REF!$B$3:$B$500, MATCH($D43, ACTES_REF!$A$3:$A$500, 0)),"")</f>
        <v/>
      </c>
      <c r="F43" s="7">
        <f>IFERROR(INDEX(ACTES_REF!$C$3:$C$500, MATCH($D43, ACTES_REF!$A$3:$A$500, 0)),"")</f>
        <v/>
      </c>
      <c r="G43" s="7">
        <f>IFERROR(INDEX(ACTES_REF!$D$3:$D$500, MATCH($D43, ACTES_REF!$A$3:$A$500, 0)),"")</f>
        <v/>
      </c>
      <c r="H43" s="7">
        <f>IFERROR(INDEX(ACTES_REF!$G$3:$G$500, MATCH($D43, ACTES_REF!$A$3:$A$500, 0)),"")</f>
        <v/>
      </c>
      <c r="I43" s="11" t="n"/>
      <c r="J43" s="9" t="n"/>
      <c r="K43" s="15">
        <f>IF(OR($I43="", $J43=""),"", $I43*$J43)</f>
        <v/>
      </c>
      <c r="L43" s="15">
        <f>IFERROR(INDEX(ACTES_REF!$E$3:$E$500, MATCH($D43, ACTES_REF!$A$3:$A$500, 0)),0)</f>
        <v/>
      </c>
      <c r="M43" s="15">
        <f>IF($I43="","", $I43*$L43)</f>
        <v/>
      </c>
      <c r="N43" s="16">
        <f>IFERROR(INDEX(ACTES_REF!$F$3:$F$500, MATCH($D43, ACTES_REF!$A$3:$A$500, 0)),0)</f>
        <v/>
      </c>
      <c r="O43" s="15">
        <f>IF($K43="","", MIN($K43, $M43)*$N43)</f>
        <v/>
      </c>
      <c r="P43" s="15">
        <f>IF($A43="","", IFERROR(SUMIFS(CONTRATS!$D$3:$D$500, CONTRATS!$A$3:$A$500, $A43, CONTRATS!$B$3:$B$500, $F43, CONTRATS!$C$3:$C$500, $G43), 0))</f>
        <v/>
      </c>
      <c r="Q43" s="15">
        <f>IF($G43="FORFAIT_ANNUEL", $P43, "")</f>
        <v/>
      </c>
      <c r="R43" s="15">
        <f>IF($G43&lt;&gt;"FORFAIT_ANNUEL","",IF($A43="","",SUMIFS($T$4:$T$203,$A$4:$A$203,$A43,$F$4:$F$203,$F43,$C$4:$C$203,$C43,$G$4:$G$203,"FORFAIT_ANNUEL",$W$4:$W$203,"&lt;"&amp;$W43)))</f>
        <v/>
      </c>
      <c r="S43" s="15">
        <f>IF($G43="FORFAIT_ANNUEL", MAX(0, $Q43-$R43), "")</f>
        <v/>
      </c>
      <c r="T43" s="15">
        <f>IF($K43="","",IF($G43="PCT_BRSS", MAX(0, MIN($K43, $M43*$P43) - $O43),IF($G43="FORFAIT_ACTE", MAX(0, MIN($K43-$O43, $P43*$I43)),IF($G43="FORFAIT_JOUR", MAX(0, MIN($K43-$O43, $P43*$I43)),IF($G43="FORFAIT_ANNUEL", MAX(0, MIN($K43-$O43, $S43)),0)))))</f>
        <v/>
      </c>
      <c r="U43" s="15">
        <f>IF($K43="","", MAX(0, $K43 - $O43 - $T43))</f>
        <v/>
      </c>
      <c r="V43" s="7">
        <f>IF($U43="","", IF($U43&gt;=PARAMETRES!$B$5, "⚠ Reste à charge élevé", ""))</f>
        <v/>
      </c>
      <c r="W43" s="20">
        <f>ROW()</f>
        <v/>
      </c>
    </row>
    <row r="44">
      <c r="A44" s="11" t="n"/>
      <c r="B44" s="14" t="n"/>
      <c r="C44" s="7">
        <f>IFERROR(YEAR($B44),"")</f>
        <v/>
      </c>
      <c r="D44" s="11" t="n"/>
      <c r="E44" s="7">
        <f>IFERROR(INDEX(ACTES_REF!$B$3:$B$500, MATCH($D44, ACTES_REF!$A$3:$A$500, 0)),"")</f>
        <v/>
      </c>
      <c r="F44" s="7">
        <f>IFERROR(INDEX(ACTES_REF!$C$3:$C$500, MATCH($D44, ACTES_REF!$A$3:$A$500, 0)),"")</f>
        <v/>
      </c>
      <c r="G44" s="7">
        <f>IFERROR(INDEX(ACTES_REF!$D$3:$D$500, MATCH($D44, ACTES_REF!$A$3:$A$500, 0)),"")</f>
        <v/>
      </c>
      <c r="H44" s="7">
        <f>IFERROR(INDEX(ACTES_REF!$G$3:$G$500, MATCH($D44, ACTES_REF!$A$3:$A$500, 0)),"")</f>
        <v/>
      </c>
      <c r="I44" s="11" t="n"/>
      <c r="J44" s="9" t="n"/>
      <c r="K44" s="15">
        <f>IF(OR($I44="", $J44=""),"", $I44*$J44)</f>
        <v/>
      </c>
      <c r="L44" s="15">
        <f>IFERROR(INDEX(ACTES_REF!$E$3:$E$500, MATCH($D44, ACTES_REF!$A$3:$A$500, 0)),0)</f>
        <v/>
      </c>
      <c r="M44" s="15">
        <f>IF($I44="","", $I44*$L44)</f>
        <v/>
      </c>
      <c r="N44" s="16">
        <f>IFERROR(INDEX(ACTES_REF!$F$3:$F$500, MATCH($D44, ACTES_REF!$A$3:$A$500, 0)),0)</f>
        <v/>
      </c>
      <c r="O44" s="15">
        <f>IF($K44="","", MIN($K44, $M44)*$N44)</f>
        <v/>
      </c>
      <c r="P44" s="15">
        <f>IF($A44="","", IFERROR(SUMIFS(CONTRATS!$D$3:$D$500, CONTRATS!$A$3:$A$500, $A44, CONTRATS!$B$3:$B$500, $F44, CONTRATS!$C$3:$C$500, $G44), 0))</f>
        <v/>
      </c>
      <c r="Q44" s="15">
        <f>IF($G44="FORFAIT_ANNUEL", $P44, "")</f>
        <v/>
      </c>
      <c r="R44" s="15">
        <f>IF($G44&lt;&gt;"FORFAIT_ANNUEL","",IF($A44="","",SUMIFS($T$4:$T$203,$A$4:$A$203,$A44,$F$4:$F$203,$F44,$C$4:$C$203,$C44,$G$4:$G$203,"FORFAIT_ANNUEL",$W$4:$W$203,"&lt;"&amp;$W44)))</f>
        <v/>
      </c>
      <c r="S44" s="15">
        <f>IF($G44="FORFAIT_ANNUEL", MAX(0, $Q44-$R44), "")</f>
        <v/>
      </c>
      <c r="T44" s="15">
        <f>IF($K44="","",IF($G44="PCT_BRSS", MAX(0, MIN($K44, $M44*$P44) - $O44),IF($G44="FORFAIT_ACTE", MAX(0, MIN($K44-$O44, $P44*$I44)),IF($G44="FORFAIT_JOUR", MAX(0, MIN($K44-$O44, $P44*$I44)),IF($G44="FORFAIT_ANNUEL", MAX(0, MIN($K44-$O44, $S44)),0)))))</f>
        <v/>
      </c>
      <c r="U44" s="15">
        <f>IF($K44="","", MAX(0, $K44 - $O44 - $T44))</f>
        <v/>
      </c>
      <c r="V44" s="7">
        <f>IF($U44="","", IF($U44&gt;=PARAMETRES!$B$5, "⚠ Reste à charge élevé", ""))</f>
        <v/>
      </c>
      <c r="W44" s="20">
        <f>ROW()</f>
        <v/>
      </c>
    </row>
    <row r="45">
      <c r="A45" s="11" t="n"/>
      <c r="B45" s="14" t="n"/>
      <c r="C45" s="7">
        <f>IFERROR(YEAR($B45),"")</f>
        <v/>
      </c>
      <c r="D45" s="11" t="n"/>
      <c r="E45" s="7">
        <f>IFERROR(INDEX(ACTES_REF!$B$3:$B$500, MATCH($D45, ACTES_REF!$A$3:$A$500, 0)),"")</f>
        <v/>
      </c>
      <c r="F45" s="7">
        <f>IFERROR(INDEX(ACTES_REF!$C$3:$C$500, MATCH($D45, ACTES_REF!$A$3:$A$500, 0)),"")</f>
        <v/>
      </c>
      <c r="G45" s="7">
        <f>IFERROR(INDEX(ACTES_REF!$D$3:$D$500, MATCH($D45, ACTES_REF!$A$3:$A$500, 0)),"")</f>
        <v/>
      </c>
      <c r="H45" s="7">
        <f>IFERROR(INDEX(ACTES_REF!$G$3:$G$500, MATCH($D45, ACTES_REF!$A$3:$A$500, 0)),"")</f>
        <v/>
      </c>
      <c r="I45" s="11" t="n"/>
      <c r="J45" s="9" t="n"/>
      <c r="K45" s="15">
        <f>IF(OR($I45="", $J45=""),"", $I45*$J45)</f>
        <v/>
      </c>
      <c r="L45" s="15">
        <f>IFERROR(INDEX(ACTES_REF!$E$3:$E$500, MATCH($D45, ACTES_REF!$A$3:$A$500, 0)),0)</f>
        <v/>
      </c>
      <c r="M45" s="15">
        <f>IF($I45="","", $I45*$L45)</f>
        <v/>
      </c>
      <c r="N45" s="16">
        <f>IFERROR(INDEX(ACTES_REF!$F$3:$F$500, MATCH($D45, ACTES_REF!$A$3:$A$500, 0)),0)</f>
        <v/>
      </c>
      <c r="O45" s="15">
        <f>IF($K45="","", MIN($K45, $M45)*$N45)</f>
        <v/>
      </c>
      <c r="P45" s="15">
        <f>IF($A45="","", IFERROR(SUMIFS(CONTRATS!$D$3:$D$500, CONTRATS!$A$3:$A$500, $A45, CONTRATS!$B$3:$B$500, $F45, CONTRATS!$C$3:$C$500, $G45), 0))</f>
        <v/>
      </c>
      <c r="Q45" s="15">
        <f>IF($G45="FORFAIT_ANNUEL", $P45, "")</f>
        <v/>
      </c>
      <c r="R45" s="15">
        <f>IF($G45&lt;&gt;"FORFAIT_ANNUEL","",IF($A45="","",SUMIFS($T$4:$T$203,$A$4:$A$203,$A45,$F$4:$F$203,$F45,$C$4:$C$203,$C45,$G$4:$G$203,"FORFAIT_ANNUEL",$W$4:$W$203,"&lt;"&amp;$W45)))</f>
        <v/>
      </c>
      <c r="S45" s="15">
        <f>IF($G45="FORFAIT_ANNUEL", MAX(0, $Q45-$R45), "")</f>
        <v/>
      </c>
      <c r="T45" s="15">
        <f>IF($K45="","",IF($G45="PCT_BRSS", MAX(0, MIN($K45, $M45*$P45) - $O45),IF($G45="FORFAIT_ACTE", MAX(0, MIN($K45-$O45, $P45*$I45)),IF($G45="FORFAIT_JOUR", MAX(0, MIN($K45-$O45, $P45*$I45)),IF($G45="FORFAIT_ANNUEL", MAX(0, MIN($K45-$O45, $S45)),0)))))</f>
        <v/>
      </c>
      <c r="U45" s="15">
        <f>IF($K45="","", MAX(0, $K45 - $O45 - $T45))</f>
        <v/>
      </c>
      <c r="V45" s="7">
        <f>IF($U45="","", IF($U45&gt;=PARAMETRES!$B$5, "⚠ Reste à charge élevé", ""))</f>
        <v/>
      </c>
      <c r="W45" s="20">
        <f>ROW()</f>
        <v/>
      </c>
    </row>
    <row r="46">
      <c r="A46" s="11" t="n"/>
      <c r="B46" s="14" t="n"/>
      <c r="C46" s="7">
        <f>IFERROR(YEAR($B46),"")</f>
        <v/>
      </c>
      <c r="D46" s="11" t="n"/>
      <c r="E46" s="7">
        <f>IFERROR(INDEX(ACTES_REF!$B$3:$B$500, MATCH($D46, ACTES_REF!$A$3:$A$500, 0)),"")</f>
        <v/>
      </c>
      <c r="F46" s="7">
        <f>IFERROR(INDEX(ACTES_REF!$C$3:$C$500, MATCH($D46, ACTES_REF!$A$3:$A$500, 0)),"")</f>
        <v/>
      </c>
      <c r="G46" s="7">
        <f>IFERROR(INDEX(ACTES_REF!$D$3:$D$500, MATCH($D46, ACTES_REF!$A$3:$A$500, 0)),"")</f>
        <v/>
      </c>
      <c r="H46" s="7">
        <f>IFERROR(INDEX(ACTES_REF!$G$3:$G$500, MATCH($D46, ACTES_REF!$A$3:$A$500, 0)),"")</f>
        <v/>
      </c>
      <c r="I46" s="11" t="n"/>
      <c r="J46" s="9" t="n"/>
      <c r="K46" s="15">
        <f>IF(OR($I46="", $J46=""),"", $I46*$J46)</f>
        <v/>
      </c>
      <c r="L46" s="15">
        <f>IFERROR(INDEX(ACTES_REF!$E$3:$E$500, MATCH($D46, ACTES_REF!$A$3:$A$500, 0)),0)</f>
        <v/>
      </c>
      <c r="M46" s="15">
        <f>IF($I46="","", $I46*$L46)</f>
        <v/>
      </c>
      <c r="N46" s="16">
        <f>IFERROR(INDEX(ACTES_REF!$F$3:$F$500, MATCH($D46, ACTES_REF!$A$3:$A$500, 0)),0)</f>
        <v/>
      </c>
      <c r="O46" s="15">
        <f>IF($K46="","", MIN($K46, $M46)*$N46)</f>
        <v/>
      </c>
      <c r="P46" s="15">
        <f>IF($A46="","", IFERROR(SUMIFS(CONTRATS!$D$3:$D$500, CONTRATS!$A$3:$A$500, $A46, CONTRATS!$B$3:$B$500, $F46, CONTRATS!$C$3:$C$500, $G46), 0))</f>
        <v/>
      </c>
      <c r="Q46" s="15">
        <f>IF($G46="FORFAIT_ANNUEL", $P46, "")</f>
        <v/>
      </c>
      <c r="R46" s="15">
        <f>IF($G46&lt;&gt;"FORFAIT_ANNUEL","",IF($A46="","",SUMIFS($T$4:$T$203,$A$4:$A$203,$A46,$F$4:$F$203,$F46,$C$4:$C$203,$C46,$G$4:$G$203,"FORFAIT_ANNUEL",$W$4:$W$203,"&lt;"&amp;$W46)))</f>
        <v/>
      </c>
      <c r="S46" s="15">
        <f>IF($G46="FORFAIT_ANNUEL", MAX(0, $Q46-$R46), "")</f>
        <v/>
      </c>
      <c r="T46" s="15">
        <f>IF($K46="","",IF($G46="PCT_BRSS", MAX(0, MIN($K46, $M46*$P46) - $O46),IF($G46="FORFAIT_ACTE", MAX(0, MIN($K46-$O46, $P46*$I46)),IF($G46="FORFAIT_JOUR", MAX(0, MIN($K46-$O46, $P46*$I46)),IF($G46="FORFAIT_ANNUEL", MAX(0, MIN($K46-$O46, $S46)),0)))))</f>
        <v/>
      </c>
      <c r="U46" s="15">
        <f>IF($K46="","", MAX(0, $K46 - $O46 - $T46))</f>
        <v/>
      </c>
      <c r="V46" s="7">
        <f>IF($U46="","", IF($U46&gt;=PARAMETRES!$B$5, "⚠ Reste à charge élevé", ""))</f>
        <v/>
      </c>
      <c r="W46" s="20">
        <f>ROW()</f>
        <v/>
      </c>
    </row>
    <row r="47">
      <c r="A47" s="11" t="n"/>
      <c r="B47" s="14" t="n"/>
      <c r="C47" s="7">
        <f>IFERROR(YEAR($B47),"")</f>
        <v/>
      </c>
      <c r="D47" s="11" t="n"/>
      <c r="E47" s="7">
        <f>IFERROR(INDEX(ACTES_REF!$B$3:$B$500, MATCH($D47, ACTES_REF!$A$3:$A$500, 0)),"")</f>
        <v/>
      </c>
      <c r="F47" s="7">
        <f>IFERROR(INDEX(ACTES_REF!$C$3:$C$500, MATCH($D47, ACTES_REF!$A$3:$A$500, 0)),"")</f>
        <v/>
      </c>
      <c r="G47" s="7">
        <f>IFERROR(INDEX(ACTES_REF!$D$3:$D$500, MATCH($D47, ACTES_REF!$A$3:$A$500, 0)),"")</f>
        <v/>
      </c>
      <c r="H47" s="7">
        <f>IFERROR(INDEX(ACTES_REF!$G$3:$G$500, MATCH($D47, ACTES_REF!$A$3:$A$500, 0)),"")</f>
        <v/>
      </c>
      <c r="I47" s="11" t="n"/>
      <c r="J47" s="9" t="n"/>
      <c r="K47" s="15">
        <f>IF(OR($I47="", $J47=""),"", $I47*$J47)</f>
        <v/>
      </c>
      <c r="L47" s="15">
        <f>IFERROR(INDEX(ACTES_REF!$E$3:$E$500, MATCH($D47, ACTES_REF!$A$3:$A$500, 0)),0)</f>
        <v/>
      </c>
      <c r="M47" s="15">
        <f>IF($I47="","", $I47*$L47)</f>
        <v/>
      </c>
      <c r="N47" s="16">
        <f>IFERROR(INDEX(ACTES_REF!$F$3:$F$500, MATCH($D47, ACTES_REF!$A$3:$A$500, 0)),0)</f>
        <v/>
      </c>
      <c r="O47" s="15">
        <f>IF($K47="","", MIN($K47, $M47)*$N47)</f>
        <v/>
      </c>
      <c r="P47" s="15">
        <f>IF($A47="","", IFERROR(SUMIFS(CONTRATS!$D$3:$D$500, CONTRATS!$A$3:$A$500, $A47, CONTRATS!$B$3:$B$500, $F47, CONTRATS!$C$3:$C$500, $G47), 0))</f>
        <v/>
      </c>
      <c r="Q47" s="15">
        <f>IF($G47="FORFAIT_ANNUEL", $P47, "")</f>
        <v/>
      </c>
      <c r="R47" s="15">
        <f>IF($G47&lt;&gt;"FORFAIT_ANNUEL","",IF($A47="","",SUMIFS($T$4:$T$203,$A$4:$A$203,$A47,$F$4:$F$203,$F47,$C$4:$C$203,$C47,$G$4:$G$203,"FORFAIT_ANNUEL",$W$4:$W$203,"&lt;"&amp;$W47)))</f>
        <v/>
      </c>
      <c r="S47" s="15">
        <f>IF($G47="FORFAIT_ANNUEL", MAX(0, $Q47-$R47), "")</f>
        <v/>
      </c>
      <c r="T47" s="15">
        <f>IF($K47="","",IF($G47="PCT_BRSS", MAX(0, MIN($K47, $M47*$P47) - $O47),IF($G47="FORFAIT_ACTE", MAX(0, MIN($K47-$O47, $P47*$I47)),IF($G47="FORFAIT_JOUR", MAX(0, MIN($K47-$O47, $P47*$I47)),IF($G47="FORFAIT_ANNUEL", MAX(0, MIN($K47-$O47, $S47)),0)))))</f>
        <v/>
      </c>
      <c r="U47" s="15">
        <f>IF($K47="","", MAX(0, $K47 - $O47 - $T47))</f>
        <v/>
      </c>
      <c r="V47" s="7">
        <f>IF($U47="","", IF($U47&gt;=PARAMETRES!$B$5, "⚠ Reste à charge élevé", ""))</f>
        <v/>
      </c>
      <c r="W47" s="20">
        <f>ROW()</f>
        <v/>
      </c>
    </row>
    <row r="48">
      <c r="A48" s="11" t="n"/>
      <c r="B48" s="14" t="n"/>
      <c r="C48" s="7">
        <f>IFERROR(YEAR($B48),"")</f>
        <v/>
      </c>
      <c r="D48" s="11" t="n"/>
      <c r="E48" s="7">
        <f>IFERROR(INDEX(ACTES_REF!$B$3:$B$500, MATCH($D48, ACTES_REF!$A$3:$A$500, 0)),"")</f>
        <v/>
      </c>
      <c r="F48" s="7">
        <f>IFERROR(INDEX(ACTES_REF!$C$3:$C$500, MATCH($D48, ACTES_REF!$A$3:$A$500, 0)),"")</f>
        <v/>
      </c>
      <c r="G48" s="7">
        <f>IFERROR(INDEX(ACTES_REF!$D$3:$D$500, MATCH($D48, ACTES_REF!$A$3:$A$500, 0)),"")</f>
        <v/>
      </c>
      <c r="H48" s="7">
        <f>IFERROR(INDEX(ACTES_REF!$G$3:$G$500, MATCH($D48, ACTES_REF!$A$3:$A$500, 0)),"")</f>
        <v/>
      </c>
      <c r="I48" s="11" t="n"/>
      <c r="J48" s="9" t="n"/>
      <c r="K48" s="15">
        <f>IF(OR($I48="", $J48=""),"", $I48*$J48)</f>
        <v/>
      </c>
      <c r="L48" s="15">
        <f>IFERROR(INDEX(ACTES_REF!$E$3:$E$500, MATCH($D48, ACTES_REF!$A$3:$A$500, 0)),0)</f>
        <v/>
      </c>
      <c r="M48" s="15">
        <f>IF($I48="","", $I48*$L48)</f>
        <v/>
      </c>
      <c r="N48" s="16">
        <f>IFERROR(INDEX(ACTES_REF!$F$3:$F$500, MATCH($D48, ACTES_REF!$A$3:$A$500, 0)),0)</f>
        <v/>
      </c>
      <c r="O48" s="15">
        <f>IF($K48="","", MIN($K48, $M48)*$N48)</f>
        <v/>
      </c>
      <c r="P48" s="15">
        <f>IF($A48="","", IFERROR(SUMIFS(CONTRATS!$D$3:$D$500, CONTRATS!$A$3:$A$500, $A48, CONTRATS!$B$3:$B$500, $F48, CONTRATS!$C$3:$C$500, $G48), 0))</f>
        <v/>
      </c>
      <c r="Q48" s="15">
        <f>IF($G48="FORFAIT_ANNUEL", $P48, "")</f>
        <v/>
      </c>
      <c r="R48" s="15">
        <f>IF($G48&lt;&gt;"FORFAIT_ANNUEL","",IF($A48="","",SUMIFS($T$4:$T$203,$A$4:$A$203,$A48,$F$4:$F$203,$F48,$C$4:$C$203,$C48,$G$4:$G$203,"FORFAIT_ANNUEL",$W$4:$W$203,"&lt;"&amp;$W48)))</f>
        <v/>
      </c>
      <c r="S48" s="15">
        <f>IF($G48="FORFAIT_ANNUEL", MAX(0, $Q48-$R48), "")</f>
        <v/>
      </c>
      <c r="T48" s="15">
        <f>IF($K48="","",IF($G48="PCT_BRSS", MAX(0, MIN($K48, $M48*$P48) - $O48),IF($G48="FORFAIT_ACTE", MAX(0, MIN($K48-$O48, $P48*$I48)),IF($G48="FORFAIT_JOUR", MAX(0, MIN($K48-$O48, $P48*$I48)),IF($G48="FORFAIT_ANNUEL", MAX(0, MIN($K48-$O48, $S48)),0)))))</f>
        <v/>
      </c>
      <c r="U48" s="15">
        <f>IF($K48="","", MAX(0, $K48 - $O48 - $T48))</f>
        <v/>
      </c>
      <c r="V48" s="7">
        <f>IF($U48="","", IF($U48&gt;=PARAMETRES!$B$5, "⚠ Reste à charge élevé", ""))</f>
        <v/>
      </c>
      <c r="W48" s="20">
        <f>ROW()</f>
        <v/>
      </c>
    </row>
    <row r="49">
      <c r="A49" s="11" t="n"/>
      <c r="B49" s="14" t="n"/>
      <c r="C49" s="7">
        <f>IFERROR(YEAR($B49),"")</f>
        <v/>
      </c>
      <c r="D49" s="11" t="n"/>
      <c r="E49" s="7">
        <f>IFERROR(INDEX(ACTES_REF!$B$3:$B$500, MATCH($D49, ACTES_REF!$A$3:$A$500, 0)),"")</f>
        <v/>
      </c>
      <c r="F49" s="7">
        <f>IFERROR(INDEX(ACTES_REF!$C$3:$C$500, MATCH($D49, ACTES_REF!$A$3:$A$500, 0)),"")</f>
        <v/>
      </c>
      <c r="G49" s="7">
        <f>IFERROR(INDEX(ACTES_REF!$D$3:$D$500, MATCH($D49, ACTES_REF!$A$3:$A$500, 0)),"")</f>
        <v/>
      </c>
      <c r="H49" s="7">
        <f>IFERROR(INDEX(ACTES_REF!$G$3:$G$500, MATCH($D49, ACTES_REF!$A$3:$A$500, 0)),"")</f>
        <v/>
      </c>
      <c r="I49" s="11" t="n"/>
      <c r="J49" s="9" t="n"/>
      <c r="K49" s="15">
        <f>IF(OR($I49="", $J49=""),"", $I49*$J49)</f>
        <v/>
      </c>
      <c r="L49" s="15">
        <f>IFERROR(INDEX(ACTES_REF!$E$3:$E$500, MATCH($D49, ACTES_REF!$A$3:$A$500, 0)),0)</f>
        <v/>
      </c>
      <c r="M49" s="15">
        <f>IF($I49="","", $I49*$L49)</f>
        <v/>
      </c>
      <c r="N49" s="16">
        <f>IFERROR(INDEX(ACTES_REF!$F$3:$F$500, MATCH($D49, ACTES_REF!$A$3:$A$500, 0)),0)</f>
        <v/>
      </c>
      <c r="O49" s="15">
        <f>IF($K49="","", MIN($K49, $M49)*$N49)</f>
        <v/>
      </c>
      <c r="P49" s="15">
        <f>IF($A49="","", IFERROR(SUMIFS(CONTRATS!$D$3:$D$500, CONTRATS!$A$3:$A$500, $A49, CONTRATS!$B$3:$B$500, $F49, CONTRATS!$C$3:$C$500, $G49), 0))</f>
        <v/>
      </c>
      <c r="Q49" s="15">
        <f>IF($G49="FORFAIT_ANNUEL", $P49, "")</f>
        <v/>
      </c>
      <c r="R49" s="15">
        <f>IF($G49&lt;&gt;"FORFAIT_ANNUEL","",IF($A49="","",SUMIFS($T$4:$T$203,$A$4:$A$203,$A49,$F$4:$F$203,$F49,$C$4:$C$203,$C49,$G$4:$G$203,"FORFAIT_ANNUEL",$W$4:$W$203,"&lt;"&amp;$W49)))</f>
        <v/>
      </c>
      <c r="S49" s="15">
        <f>IF($G49="FORFAIT_ANNUEL", MAX(0, $Q49-$R49), "")</f>
        <v/>
      </c>
      <c r="T49" s="15">
        <f>IF($K49="","",IF($G49="PCT_BRSS", MAX(0, MIN($K49, $M49*$P49) - $O49),IF($G49="FORFAIT_ACTE", MAX(0, MIN($K49-$O49, $P49*$I49)),IF($G49="FORFAIT_JOUR", MAX(0, MIN($K49-$O49, $P49*$I49)),IF($G49="FORFAIT_ANNUEL", MAX(0, MIN($K49-$O49, $S49)),0)))))</f>
        <v/>
      </c>
      <c r="U49" s="15">
        <f>IF($K49="","", MAX(0, $K49 - $O49 - $T49))</f>
        <v/>
      </c>
      <c r="V49" s="7">
        <f>IF($U49="","", IF($U49&gt;=PARAMETRES!$B$5, "⚠ Reste à charge élevé", ""))</f>
        <v/>
      </c>
      <c r="W49" s="20">
        <f>ROW()</f>
        <v/>
      </c>
    </row>
    <row r="50">
      <c r="A50" s="11" t="n"/>
      <c r="B50" s="14" t="n"/>
      <c r="C50" s="7">
        <f>IFERROR(YEAR($B50),"")</f>
        <v/>
      </c>
      <c r="D50" s="11" t="n"/>
      <c r="E50" s="7">
        <f>IFERROR(INDEX(ACTES_REF!$B$3:$B$500, MATCH($D50, ACTES_REF!$A$3:$A$500, 0)),"")</f>
        <v/>
      </c>
      <c r="F50" s="7">
        <f>IFERROR(INDEX(ACTES_REF!$C$3:$C$500, MATCH($D50, ACTES_REF!$A$3:$A$500, 0)),"")</f>
        <v/>
      </c>
      <c r="G50" s="7">
        <f>IFERROR(INDEX(ACTES_REF!$D$3:$D$500, MATCH($D50, ACTES_REF!$A$3:$A$500, 0)),"")</f>
        <v/>
      </c>
      <c r="H50" s="7">
        <f>IFERROR(INDEX(ACTES_REF!$G$3:$G$500, MATCH($D50, ACTES_REF!$A$3:$A$500, 0)),"")</f>
        <v/>
      </c>
      <c r="I50" s="11" t="n"/>
      <c r="J50" s="9" t="n"/>
      <c r="K50" s="15">
        <f>IF(OR($I50="", $J50=""),"", $I50*$J50)</f>
        <v/>
      </c>
      <c r="L50" s="15">
        <f>IFERROR(INDEX(ACTES_REF!$E$3:$E$500, MATCH($D50, ACTES_REF!$A$3:$A$500, 0)),0)</f>
        <v/>
      </c>
      <c r="M50" s="15">
        <f>IF($I50="","", $I50*$L50)</f>
        <v/>
      </c>
      <c r="N50" s="16">
        <f>IFERROR(INDEX(ACTES_REF!$F$3:$F$500, MATCH($D50, ACTES_REF!$A$3:$A$500, 0)),0)</f>
        <v/>
      </c>
      <c r="O50" s="15">
        <f>IF($K50="","", MIN($K50, $M50)*$N50)</f>
        <v/>
      </c>
      <c r="P50" s="15">
        <f>IF($A50="","", IFERROR(SUMIFS(CONTRATS!$D$3:$D$500, CONTRATS!$A$3:$A$500, $A50, CONTRATS!$B$3:$B$500, $F50, CONTRATS!$C$3:$C$500, $G50), 0))</f>
        <v/>
      </c>
      <c r="Q50" s="15">
        <f>IF($G50="FORFAIT_ANNUEL", $P50, "")</f>
        <v/>
      </c>
      <c r="R50" s="15">
        <f>IF($G50&lt;&gt;"FORFAIT_ANNUEL","",IF($A50="","",SUMIFS($T$4:$T$203,$A$4:$A$203,$A50,$F$4:$F$203,$F50,$C$4:$C$203,$C50,$G$4:$G$203,"FORFAIT_ANNUEL",$W$4:$W$203,"&lt;"&amp;$W50)))</f>
        <v/>
      </c>
      <c r="S50" s="15">
        <f>IF($G50="FORFAIT_ANNUEL", MAX(0, $Q50-$R50), "")</f>
        <v/>
      </c>
      <c r="T50" s="15">
        <f>IF($K50="","",IF($G50="PCT_BRSS", MAX(0, MIN($K50, $M50*$P50) - $O50),IF($G50="FORFAIT_ACTE", MAX(0, MIN($K50-$O50, $P50*$I50)),IF($G50="FORFAIT_JOUR", MAX(0, MIN($K50-$O50, $P50*$I50)),IF($G50="FORFAIT_ANNUEL", MAX(0, MIN($K50-$O50, $S50)),0)))))</f>
        <v/>
      </c>
      <c r="U50" s="15">
        <f>IF($K50="","", MAX(0, $K50 - $O50 - $T50))</f>
        <v/>
      </c>
      <c r="V50" s="7">
        <f>IF($U50="","", IF($U50&gt;=PARAMETRES!$B$5, "⚠ Reste à charge élevé", ""))</f>
        <v/>
      </c>
      <c r="W50" s="20">
        <f>ROW()</f>
        <v/>
      </c>
    </row>
    <row r="51">
      <c r="A51" s="11" t="n"/>
      <c r="B51" s="14" t="n"/>
      <c r="C51" s="7">
        <f>IFERROR(YEAR($B51),"")</f>
        <v/>
      </c>
      <c r="D51" s="11" t="n"/>
      <c r="E51" s="7">
        <f>IFERROR(INDEX(ACTES_REF!$B$3:$B$500, MATCH($D51, ACTES_REF!$A$3:$A$500, 0)),"")</f>
        <v/>
      </c>
      <c r="F51" s="7">
        <f>IFERROR(INDEX(ACTES_REF!$C$3:$C$500, MATCH($D51, ACTES_REF!$A$3:$A$500, 0)),"")</f>
        <v/>
      </c>
      <c r="G51" s="7">
        <f>IFERROR(INDEX(ACTES_REF!$D$3:$D$500, MATCH($D51, ACTES_REF!$A$3:$A$500, 0)),"")</f>
        <v/>
      </c>
      <c r="H51" s="7">
        <f>IFERROR(INDEX(ACTES_REF!$G$3:$G$500, MATCH($D51, ACTES_REF!$A$3:$A$500, 0)),"")</f>
        <v/>
      </c>
      <c r="I51" s="11" t="n"/>
      <c r="J51" s="9" t="n"/>
      <c r="K51" s="15">
        <f>IF(OR($I51="", $J51=""),"", $I51*$J51)</f>
        <v/>
      </c>
      <c r="L51" s="15">
        <f>IFERROR(INDEX(ACTES_REF!$E$3:$E$500, MATCH($D51, ACTES_REF!$A$3:$A$500, 0)),0)</f>
        <v/>
      </c>
      <c r="M51" s="15">
        <f>IF($I51="","", $I51*$L51)</f>
        <v/>
      </c>
      <c r="N51" s="16">
        <f>IFERROR(INDEX(ACTES_REF!$F$3:$F$500, MATCH($D51, ACTES_REF!$A$3:$A$500, 0)),0)</f>
        <v/>
      </c>
      <c r="O51" s="15">
        <f>IF($K51="","", MIN($K51, $M51)*$N51)</f>
        <v/>
      </c>
      <c r="P51" s="15">
        <f>IF($A51="","", IFERROR(SUMIFS(CONTRATS!$D$3:$D$500, CONTRATS!$A$3:$A$500, $A51, CONTRATS!$B$3:$B$500, $F51, CONTRATS!$C$3:$C$500, $G51), 0))</f>
        <v/>
      </c>
      <c r="Q51" s="15">
        <f>IF($G51="FORFAIT_ANNUEL", $P51, "")</f>
        <v/>
      </c>
      <c r="R51" s="15">
        <f>IF($G51&lt;&gt;"FORFAIT_ANNUEL","",IF($A51="","",SUMIFS($T$4:$T$203,$A$4:$A$203,$A51,$F$4:$F$203,$F51,$C$4:$C$203,$C51,$G$4:$G$203,"FORFAIT_ANNUEL",$W$4:$W$203,"&lt;"&amp;$W51)))</f>
        <v/>
      </c>
      <c r="S51" s="15">
        <f>IF($G51="FORFAIT_ANNUEL", MAX(0, $Q51-$R51), "")</f>
        <v/>
      </c>
      <c r="T51" s="15">
        <f>IF($K51="","",IF($G51="PCT_BRSS", MAX(0, MIN($K51, $M51*$P51) - $O51),IF($G51="FORFAIT_ACTE", MAX(0, MIN($K51-$O51, $P51*$I51)),IF($G51="FORFAIT_JOUR", MAX(0, MIN($K51-$O51, $P51*$I51)),IF($G51="FORFAIT_ANNUEL", MAX(0, MIN($K51-$O51, $S51)),0)))))</f>
        <v/>
      </c>
      <c r="U51" s="15">
        <f>IF($K51="","", MAX(0, $K51 - $O51 - $T51))</f>
        <v/>
      </c>
      <c r="V51" s="7">
        <f>IF($U51="","", IF($U51&gt;=PARAMETRES!$B$5, "⚠ Reste à charge élevé", ""))</f>
        <v/>
      </c>
      <c r="W51" s="20">
        <f>ROW()</f>
        <v/>
      </c>
    </row>
    <row r="52">
      <c r="A52" s="11" t="n"/>
      <c r="B52" s="14" t="n"/>
      <c r="C52" s="7">
        <f>IFERROR(YEAR($B52),"")</f>
        <v/>
      </c>
      <c r="D52" s="11" t="n"/>
      <c r="E52" s="7">
        <f>IFERROR(INDEX(ACTES_REF!$B$3:$B$500, MATCH($D52, ACTES_REF!$A$3:$A$500, 0)),"")</f>
        <v/>
      </c>
      <c r="F52" s="7">
        <f>IFERROR(INDEX(ACTES_REF!$C$3:$C$500, MATCH($D52, ACTES_REF!$A$3:$A$500, 0)),"")</f>
        <v/>
      </c>
      <c r="G52" s="7">
        <f>IFERROR(INDEX(ACTES_REF!$D$3:$D$500, MATCH($D52, ACTES_REF!$A$3:$A$500, 0)),"")</f>
        <v/>
      </c>
      <c r="H52" s="7">
        <f>IFERROR(INDEX(ACTES_REF!$G$3:$G$500, MATCH($D52, ACTES_REF!$A$3:$A$500, 0)),"")</f>
        <v/>
      </c>
      <c r="I52" s="11" t="n"/>
      <c r="J52" s="9" t="n"/>
      <c r="K52" s="15">
        <f>IF(OR($I52="", $J52=""),"", $I52*$J52)</f>
        <v/>
      </c>
      <c r="L52" s="15">
        <f>IFERROR(INDEX(ACTES_REF!$E$3:$E$500, MATCH($D52, ACTES_REF!$A$3:$A$500, 0)),0)</f>
        <v/>
      </c>
      <c r="M52" s="15">
        <f>IF($I52="","", $I52*$L52)</f>
        <v/>
      </c>
      <c r="N52" s="16">
        <f>IFERROR(INDEX(ACTES_REF!$F$3:$F$500, MATCH($D52, ACTES_REF!$A$3:$A$500, 0)),0)</f>
        <v/>
      </c>
      <c r="O52" s="15">
        <f>IF($K52="","", MIN($K52, $M52)*$N52)</f>
        <v/>
      </c>
      <c r="P52" s="15">
        <f>IF($A52="","", IFERROR(SUMIFS(CONTRATS!$D$3:$D$500, CONTRATS!$A$3:$A$500, $A52, CONTRATS!$B$3:$B$500, $F52, CONTRATS!$C$3:$C$500, $G52), 0))</f>
        <v/>
      </c>
      <c r="Q52" s="15">
        <f>IF($G52="FORFAIT_ANNUEL", $P52, "")</f>
        <v/>
      </c>
      <c r="R52" s="15">
        <f>IF($G52&lt;&gt;"FORFAIT_ANNUEL","",IF($A52="","",SUMIFS($T$4:$T$203,$A$4:$A$203,$A52,$F$4:$F$203,$F52,$C$4:$C$203,$C52,$G$4:$G$203,"FORFAIT_ANNUEL",$W$4:$W$203,"&lt;"&amp;$W52)))</f>
        <v/>
      </c>
      <c r="S52" s="15">
        <f>IF($G52="FORFAIT_ANNUEL", MAX(0, $Q52-$R52), "")</f>
        <v/>
      </c>
      <c r="T52" s="15">
        <f>IF($K52="","",IF($G52="PCT_BRSS", MAX(0, MIN($K52, $M52*$P52) - $O52),IF($G52="FORFAIT_ACTE", MAX(0, MIN($K52-$O52, $P52*$I52)),IF($G52="FORFAIT_JOUR", MAX(0, MIN($K52-$O52, $P52*$I52)),IF($G52="FORFAIT_ANNUEL", MAX(0, MIN($K52-$O52, $S52)),0)))))</f>
        <v/>
      </c>
      <c r="U52" s="15">
        <f>IF($K52="","", MAX(0, $K52 - $O52 - $T52))</f>
        <v/>
      </c>
      <c r="V52" s="7">
        <f>IF($U52="","", IF($U52&gt;=PARAMETRES!$B$5, "⚠ Reste à charge élevé", ""))</f>
        <v/>
      </c>
      <c r="W52" s="20">
        <f>ROW()</f>
        <v/>
      </c>
    </row>
    <row r="53">
      <c r="A53" s="11" t="n"/>
      <c r="B53" s="14" t="n"/>
      <c r="C53" s="7">
        <f>IFERROR(YEAR($B53),"")</f>
        <v/>
      </c>
      <c r="D53" s="11" t="n"/>
      <c r="E53" s="7">
        <f>IFERROR(INDEX(ACTES_REF!$B$3:$B$500, MATCH($D53, ACTES_REF!$A$3:$A$500, 0)),"")</f>
        <v/>
      </c>
      <c r="F53" s="7">
        <f>IFERROR(INDEX(ACTES_REF!$C$3:$C$500, MATCH($D53, ACTES_REF!$A$3:$A$500, 0)),"")</f>
        <v/>
      </c>
      <c r="G53" s="7">
        <f>IFERROR(INDEX(ACTES_REF!$D$3:$D$500, MATCH($D53, ACTES_REF!$A$3:$A$500, 0)),"")</f>
        <v/>
      </c>
      <c r="H53" s="7">
        <f>IFERROR(INDEX(ACTES_REF!$G$3:$G$500, MATCH($D53, ACTES_REF!$A$3:$A$500, 0)),"")</f>
        <v/>
      </c>
      <c r="I53" s="11" t="n"/>
      <c r="J53" s="9" t="n"/>
      <c r="K53" s="15">
        <f>IF(OR($I53="", $J53=""),"", $I53*$J53)</f>
        <v/>
      </c>
      <c r="L53" s="15">
        <f>IFERROR(INDEX(ACTES_REF!$E$3:$E$500, MATCH($D53, ACTES_REF!$A$3:$A$500, 0)),0)</f>
        <v/>
      </c>
      <c r="M53" s="15">
        <f>IF($I53="","", $I53*$L53)</f>
        <v/>
      </c>
      <c r="N53" s="16">
        <f>IFERROR(INDEX(ACTES_REF!$F$3:$F$500, MATCH($D53, ACTES_REF!$A$3:$A$500, 0)),0)</f>
        <v/>
      </c>
      <c r="O53" s="15">
        <f>IF($K53="","", MIN($K53, $M53)*$N53)</f>
        <v/>
      </c>
      <c r="P53" s="15">
        <f>IF($A53="","", IFERROR(SUMIFS(CONTRATS!$D$3:$D$500, CONTRATS!$A$3:$A$500, $A53, CONTRATS!$B$3:$B$500, $F53, CONTRATS!$C$3:$C$500, $G53), 0))</f>
        <v/>
      </c>
      <c r="Q53" s="15">
        <f>IF($G53="FORFAIT_ANNUEL", $P53, "")</f>
        <v/>
      </c>
      <c r="R53" s="15">
        <f>IF($G53&lt;&gt;"FORFAIT_ANNUEL","",IF($A53="","",SUMIFS($T$4:$T$203,$A$4:$A$203,$A53,$F$4:$F$203,$F53,$C$4:$C$203,$C53,$G$4:$G$203,"FORFAIT_ANNUEL",$W$4:$W$203,"&lt;"&amp;$W53)))</f>
        <v/>
      </c>
      <c r="S53" s="15">
        <f>IF($G53="FORFAIT_ANNUEL", MAX(0, $Q53-$R53), "")</f>
        <v/>
      </c>
      <c r="T53" s="15">
        <f>IF($K53="","",IF($G53="PCT_BRSS", MAX(0, MIN($K53, $M53*$P53) - $O53),IF($G53="FORFAIT_ACTE", MAX(0, MIN($K53-$O53, $P53*$I53)),IF($G53="FORFAIT_JOUR", MAX(0, MIN($K53-$O53, $P53*$I53)),IF($G53="FORFAIT_ANNUEL", MAX(0, MIN($K53-$O53, $S53)),0)))))</f>
        <v/>
      </c>
      <c r="U53" s="15">
        <f>IF($K53="","", MAX(0, $K53 - $O53 - $T53))</f>
        <v/>
      </c>
      <c r="V53" s="7">
        <f>IF($U53="","", IF($U53&gt;=PARAMETRES!$B$5, "⚠ Reste à charge élevé", ""))</f>
        <v/>
      </c>
      <c r="W53" s="20">
        <f>ROW()</f>
        <v/>
      </c>
    </row>
    <row r="54">
      <c r="A54" s="11" t="n"/>
      <c r="B54" s="14" t="n"/>
      <c r="C54" s="7">
        <f>IFERROR(YEAR($B54),"")</f>
        <v/>
      </c>
      <c r="D54" s="11" t="n"/>
      <c r="E54" s="7">
        <f>IFERROR(INDEX(ACTES_REF!$B$3:$B$500, MATCH($D54, ACTES_REF!$A$3:$A$500, 0)),"")</f>
        <v/>
      </c>
      <c r="F54" s="7">
        <f>IFERROR(INDEX(ACTES_REF!$C$3:$C$500, MATCH($D54, ACTES_REF!$A$3:$A$500, 0)),"")</f>
        <v/>
      </c>
      <c r="G54" s="7">
        <f>IFERROR(INDEX(ACTES_REF!$D$3:$D$500, MATCH($D54, ACTES_REF!$A$3:$A$500, 0)),"")</f>
        <v/>
      </c>
      <c r="H54" s="7">
        <f>IFERROR(INDEX(ACTES_REF!$G$3:$G$500, MATCH($D54, ACTES_REF!$A$3:$A$500, 0)),"")</f>
        <v/>
      </c>
      <c r="I54" s="11" t="n"/>
      <c r="J54" s="9" t="n"/>
      <c r="K54" s="15">
        <f>IF(OR($I54="", $J54=""),"", $I54*$J54)</f>
        <v/>
      </c>
      <c r="L54" s="15">
        <f>IFERROR(INDEX(ACTES_REF!$E$3:$E$500, MATCH($D54, ACTES_REF!$A$3:$A$500, 0)),0)</f>
        <v/>
      </c>
      <c r="M54" s="15">
        <f>IF($I54="","", $I54*$L54)</f>
        <v/>
      </c>
      <c r="N54" s="16">
        <f>IFERROR(INDEX(ACTES_REF!$F$3:$F$500, MATCH($D54, ACTES_REF!$A$3:$A$500, 0)),0)</f>
        <v/>
      </c>
      <c r="O54" s="15">
        <f>IF($K54="","", MIN($K54, $M54)*$N54)</f>
        <v/>
      </c>
      <c r="P54" s="15">
        <f>IF($A54="","", IFERROR(SUMIFS(CONTRATS!$D$3:$D$500, CONTRATS!$A$3:$A$500, $A54, CONTRATS!$B$3:$B$500, $F54, CONTRATS!$C$3:$C$500, $G54), 0))</f>
        <v/>
      </c>
      <c r="Q54" s="15">
        <f>IF($G54="FORFAIT_ANNUEL", $P54, "")</f>
        <v/>
      </c>
      <c r="R54" s="15">
        <f>IF($G54&lt;&gt;"FORFAIT_ANNUEL","",IF($A54="","",SUMIFS($T$4:$T$203,$A$4:$A$203,$A54,$F$4:$F$203,$F54,$C$4:$C$203,$C54,$G$4:$G$203,"FORFAIT_ANNUEL",$W$4:$W$203,"&lt;"&amp;$W54)))</f>
        <v/>
      </c>
      <c r="S54" s="15">
        <f>IF($G54="FORFAIT_ANNUEL", MAX(0, $Q54-$R54), "")</f>
        <v/>
      </c>
      <c r="T54" s="15">
        <f>IF($K54="","",IF($G54="PCT_BRSS", MAX(0, MIN($K54, $M54*$P54) - $O54),IF($G54="FORFAIT_ACTE", MAX(0, MIN($K54-$O54, $P54*$I54)),IF($G54="FORFAIT_JOUR", MAX(0, MIN($K54-$O54, $P54*$I54)),IF($G54="FORFAIT_ANNUEL", MAX(0, MIN($K54-$O54, $S54)),0)))))</f>
        <v/>
      </c>
      <c r="U54" s="15">
        <f>IF($K54="","", MAX(0, $K54 - $O54 - $T54))</f>
        <v/>
      </c>
      <c r="V54" s="7">
        <f>IF($U54="","", IF($U54&gt;=PARAMETRES!$B$5, "⚠ Reste à charge élevé", ""))</f>
        <v/>
      </c>
      <c r="W54" s="20">
        <f>ROW()</f>
        <v/>
      </c>
    </row>
    <row r="55">
      <c r="A55" s="11" t="n"/>
      <c r="B55" s="14" t="n"/>
      <c r="C55" s="7">
        <f>IFERROR(YEAR($B55),"")</f>
        <v/>
      </c>
      <c r="D55" s="11" t="n"/>
      <c r="E55" s="7">
        <f>IFERROR(INDEX(ACTES_REF!$B$3:$B$500, MATCH($D55, ACTES_REF!$A$3:$A$500, 0)),"")</f>
        <v/>
      </c>
      <c r="F55" s="7">
        <f>IFERROR(INDEX(ACTES_REF!$C$3:$C$500, MATCH($D55, ACTES_REF!$A$3:$A$500, 0)),"")</f>
        <v/>
      </c>
      <c r="G55" s="7">
        <f>IFERROR(INDEX(ACTES_REF!$D$3:$D$500, MATCH($D55, ACTES_REF!$A$3:$A$500, 0)),"")</f>
        <v/>
      </c>
      <c r="H55" s="7">
        <f>IFERROR(INDEX(ACTES_REF!$G$3:$G$500, MATCH($D55, ACTES_REF!$A$3:$A$500, 0)),"")</f>
        <v/>
      </c>
      <c r="I55" s="11" t="n"/>
      <c r="J55" s="9" t="n"/>
      <c r="K55" s="15">
        <f>IF(OR($I55="", $J55=""),"", $I55*$J55)</f>
        <v/>
      </c>
      <c r="L55" s="15">
        <f>IFERROR(INDEX(ACTES_REF!$E$3:$E$500, MATCH($D55, ACTES_REF!$A$3:$A$500, 0)),0)</f>
        <v/>
      </c>
      <c r="M55" s="15">
        <f>IF($I55="","", $I55*$L55)</f>
        <v/>
      </c>
      <c r="N55" s="16">
        <f>IFERROR(INDEX(ACTES_REF!$F$3:$F$500, MATCH($D55, ACTES_REF!$A$3:$A$500, 0)),0)</f>
        <v/>
      </c>
      <c r="O55" s="15">
        <f>IF($K55="","", MIN($K55, $M55)*$N55)</f>
        <v/>
      </c>
      <c r="P55" s="15">
        <f>IF($A55="","", IFERROR(SUMIFS(CONTRATS!$D$3:$D$500, CONTRATS!$A$3:$A$500, $A55, CONTRATS!$B$3:$B$500, $F55, CONTRATS!$C$3:$C$500, $G55), 0))</f>
        <v/>
      </c>
      <c r="Q55" s="15">
        <f>IF($G55="FORFAIT_ANNUEL", $P55, "")</f>
        <v/>
      </c>
      <c r="R55" s="15">
        <f>IF($G55&lt;&gt;"FORFAIT_ANNUEL","",IF($A55="","",SUMIFS($T$4:$T$203,$A$4:$A$203,$A55,$F$4:$F$203,$F55,$C$4:$C$203,$C55,$G$4:$G$203,"FORFAIT_ANNUEL",$W$4:$W$203,"&lt;"&amp;$W55)))</f>
        <v/>
      </c>
      <c r="S55" s="15">
        <f>IF($G55="FORFAIT_ANNUEL", MAX(0, $Q55-$R55), "")</f>
        <v/>
      </c>
      <c r="T55" s="15">
        <f>IF($K55="","",IF($G55="PCT_BRSS", MAX(0, MIN($K55, $M55*$P55) - $O55),IF($G55="FORFAIT_ACTE", MAX(0, MIN($K55-$O55, $P55*$I55)),IF($G55="FORFAIT_JOUR", MAX(0, MIN($K55-$O55, $P55*$I55)),IF($G55="FORFAIT_ANNUEL", MAX(0, MIN($K55-$O55, $S55)),0)))))</f>
        <v/>
      </c>
      <c r="U55" s="15">
        <f>IF($K55="","", MAX(0, $K55 - $O55 - $T55))</f>
        <v/>
      </c>
      <c r="V55" s="7">
        <f>IF($U55="","", IF($U55&gt;=PARAMETRES!$B$5, "⚠ Reste à charge élevé", ""))</f>
        <v/>
      </c>
      <c r="W55" s="20">
        <f>ROW()</f>
        <v/>
      </c>
    </row>
    <row r="56">
      <c r="A56" s="11" t="n"/>
      <c r="B56" s="14" t="n"/>
      <c r="C56" s="7">
        <f>IFERROR(YEAR($B56),"")</f>
        <v/>
      </c>
      <c r="D56" s="11" t="n"/>
      <c r="E56" s="7">
        <f>IFERROR(INDEX(ACTES_REF!$B$3:$B$500, MATCH($D56, ACTES_REF!$A$3:$A$500, 0)),"")</f>
        <v/>
      </c>
      <c r="F56" s="7">
        <f>IFERROR(INDEX(ACTES_REF!$C$3:$C$500, MATCH($D56, ACTES_REF!$A$3:$A$500, 0)),"")</f>
        <v/>
      </c>
      <c r="G56" s="7">
        <f>IFERROR(INDEX(ACTES_REF!$D$3:$D$500, MATCH($D56, ACTES_REF!$A$3:$A$500, 0)),"")</f>
        <v/>
      </c>
      <c r="H56" s="7">
        <f>IFERROR(INDEX(ACTES_REF!$G$3:$G$500, MATCH($D56, ACTES_REF!$A$3:$A$500, 0)),"")</f>
        <v/>
      </c>
      <c r="I56" s="11" t="n"/>
      <c r="J56" s="9" t="n"/>
      <c r="K56" s="15">
        <f>IF(OR($I56="", $J56=""),"", $I56*$J56)</f>
        <v/>
      </c>
      <c r="L56" s="15">
        <f>IFERROR(INDEX(ACTES_REF!$E$3:$E$500, MATCH($D56, ACTES_REF!$A$3:$A$500, 0)),0)</f>
        <v/>
      </c>
      <c r="M56" s="15">
        <f>IF($I56="","", $I56*$L56)</f>
        <v/>
      </c>
      <c r="N56" s="16">
        <f>IFERROR(INDEX(ACTES_REF!$F$3:$F$500, MATCH($D56, ACTES_REF!$A$3:$A$500, 0)),0)</f>
        <v/>
      </c>
      <c r="O56" s="15">
        <f>IF($K56="","", MIN($K56, $M56)*$N56)</f>
        <v/>
      </c>
      <c r="P56" s="15">
        <f>IF($A56="","", IFERROR(SUMIFS(CONTRATS!$D$3:$D$500, CONTRATS!$A$3:$A$500, $A56, CONTRATS!$B$3:$B$500, $F56, CONTRATS!$C$3:$C$500, $G56), 0))</f>
        <v/>
      </c>
      <c r="Q56" s="15">
        <f>IF($G56="FORFAIT_ANNUEL", $P56, "")</f>
        <v/>
      </c>
      <c r="R56" s="15">
        <f>IF($G56&lt;&gt;"FORFAIT_ANNUEL","",IF($A56="","",SUMIFS($T$4:$T$203,$A$4:$A$203,$A56,$F$4:$F$203,$F56,$C$4:$C$203,$C56,$G$4:$G$203,"FORFAIT_ANNUEL",$W$4:$W$203,"&lt;"&amp;$W56)))</f>
        <v/>
      </c>
      <c r="S56" s="15">
        <f>IF($G56="FORFAIT_ANNUEL", MAX(0, $Q56-$R56), "")</f>
        <v/>
      </c>
      <c r="T56" s="15">
        <f>IF($K56="","",IF($G56="PCT_BRSS", MAX(0, MIN($K56, $M56*$P56) - $O56),IF($G56="FORFAIT_ACTE", MAX(0, MIN($K56-$O56, $P56*$I56)),IF($G56="FORFAIT_JOUR", MAX(0, MIN($K56-$O56, $P56*$I56)),IF($G56="FORFAIT_ANNUEL", MAX(0, MIN($K56-$O56, $S56)),0)))))</f>
        <v/>
      </c>
      <c r="U56" s="15">
        <f>IF($K56="","", MAX(0, $K56 - $O56 - $T56))</f>
        <v/>
      </c>
      <c r="V56" s="7">
        <f>IF($U56="","", IF($U56&gt;=PARAMETRES!$B$5, "⚠ Reste à charge élevé", ""))</f>
        <v/>
      </c>
      <c r="W56" s="20">
        <f>ROW()</f>
        <v/>
      </c>
    </row>
    <row r="57">
      <c r="A57" s="11" t="n"/>
      <c r="B57" s="14" t="n"/>
      <c r="C57" s="7">
        <f>IFERROR(YEAR($B57),"")</f>
        <v/>
      </c>
      <c r="D57" s="11" t="n"/>
      <c r="E57" s="7">
        <f>IFERROR(INDEX(ACTES_REF!$B$3:$B$500, MATCH($D57, ACTES_REF!$A$3:$A$500, 0)),"")</f>
        <v/>
      </c>
      <c r="F57" s="7">
        <f>IFERROR(INDEX(ACTES_REF!$C$3:$C$500, MATCH($D57, ACTES_REF!$A$3:$A$500, 0)),"")</f>
        <v/>
      </c>
      <c r="G57" s="7">
        <f>IFERROR(INDEX(ACTES_REF!$D$3:$D$500, MATCH($D57, ACTES_REF!$A$3:$A$500, 0)),"")</f>
        <v/>
      </c>
      <c r="H57" s="7">
        <f>IFERROR(INDEX(ACTES_REF!$G$3:$G$500, MATCH($D57, ACTES_REF!$A$3:$A$500, 0)),"")</f>
        <v/>
      </c>
      <c r="I57" s="11" t="n"/>
      <c r="J57" s="9" t="n"/>
      <c r="K57" s="15">
        <f>IF(OR($I57="", $J57=""),"", $I57*$J57)</f>
        <v/>
      </c>
      <c r="L57" s="15">
        <f>IFERROR(INDEX(ACTES_REF!$E$3:$E$500, MATCH($D57, ACTES_REF!$A$3:$A$500, 0)),0)</f>
        <v/>
      </c>
      <c r="M57" s="15">
        <f>IF($I57="","", $I57*$L57)</f>
        <v/>
      </c>
      <c r="N57" s="16">
        <f>IFERROR(INDEX(ACTES_REF!$F$3:$F$500, MATCH($D57, ACTES_REF!$A$3:$A$500, 0)),0)</f>
        <v/>
      </c>
      <c r="O57" s="15">
        <f>IF($K57="","", MIN($K57, $M57)*$N57)</f>
        <v/>
      </c>
      <c r="P57" s="15">
        <f>IF($A57="","", IFERROR(SUMIFS(CONTRATS!$D$3:$D$500, CONTRATS!$A$3:$A$500, $A57, CONTRATS!$B$3:$B$500, $F57, CONTRATS!$C$3:$C$500, $G57), 0))</f>
        <v/>
      </c>
      <c r="Q57" s="15">
        <f>IF($G57="FORFAIT_ANNUEL", $P57, "")</f>
        <v/>
      </c>
      <c r="R57" s="15">
        <f>IF($G57&lt;&gt;"FORFAIT_ANNUEL","",IF($A57="","",SUMIFS($T$4:$T$203,$A$4:$A$203,$A57,$F$4:$F$203,$F57,$C$4:$C$203,$C57,$G$4:$G$203,"FORFAIT_ANNUEL",$W$4:$W$203,"&lt;"&amp;$W57)))</f>
        <v/>
      </c>
      <c r="S57" s="15">
        <f>IF($G57="FORFAIT_ANNUEL", MAX(0, $Q57-$R57), "")</f>
        <v/>
      </c>
      <c r="T57" s="15">
        <f>IF($K57="","",IF($G57="PCT_BRSS", MAX(0, MIN($K57, $M57*$P57) - $O57),IF($G57="FORFAIT_ACTE", MAX(0, MIN($K57-$O57, $P57*$I57)),IF($G57="FORFAIT_JOUR", MAX(0, MIN($K57-$O57, $P57*$I57)),IF($G57="FORFAIT_ANNUEL", MAX(0, MIN($K57-$O57, $S57)),0)))))</f>
        <v/>
      </c>
      <c r="U57" s="15">
        <f>IF($K57="","", MAX(0, $K57 - $O57 - $T57))</f>
        <v/>
      </c>
      <c r="V57" s="7">
        <f>IF($U57="","", IF($U57&gt;=PARAMETRES!$B$5, "⚠ Reste à charge élevé", ""))</f>
        <v/>
      </c>
      <c r="W57" s="20">
        <f>ROW()</f>
        <v/>
      </c>
    </row>
    <row r="58">
      <c r="A58" s="11" t="n"/>
      <c r="B58" s="14" t="n"/>
      <c r="C58" s="7">
        <f>IFERROR(YEAR($B58),"")</f>
        <v/>
      </c>
      <c r="D58" s="11" t="n"/>
      <c r="E58" s="7">
        <f>IFERROR(INDEX(ACTES_REF!$B$3:$B$500, MATCH($D58, ACTES_REF!$A$3:$A$500, 0)),"")</f>
        <v/>
      </c>
      <c r="F58" s="7">
        <f>IFERROR(INDEX(ACTES_REF!$C$3:$C$500, MATCH($D58, ACTES_REF!$A$3:$A$500, 0)),"")</f>
        <v/>
      </c>
      <c r="G58" s="7">
        <f>IFERROR(INDEX(ACTES_REF!$D$3:$D$500, MATCH($D58, ACTES_REF!$A$3:$A$500, 0)),"")</f>
        <v/>
      </c>
      <c r="H58" s="7">
        <f>IFERROR(INDEX(ACTES_REF!$G$3:$G$500, MATCH($D58, ACTES_REF!$A$3:$A$500, 0)),"")</f>
        <v/>
      </c>
      <c r="I58" s="11" t="n"/>
      <c r="J58" s="9" t="n"/>
      <c r="K58" s="15">
        <f>IF(OR($I58="", $J58=""),"", $I58*$J58)</f>
        <v/>
      </c>
      <c r="L58" s="15">
        <f>IFERROR(INDEX(ACTES_REF!$E$3:$E$500, MATCH($D58, ACTES_REF!$A$3:$A$500, 0)),0)</f>
        <v/>
      </c>
      <c r="M58" s="15">
        <f>IF($I58="","", $I58*$L58)</f>
        <v/>
      </c>
      <c r="N58" s="16">
        <f>IFERROR(INDEX(ACTES_REF!$F$3:$F$500, MATCH($D58, ACTES_REF!$A$3:$A$500, 0)),0)</f>
        <v/>
      </c>
      <c r="O58" s="15">
        <f>IF($K58="","", MIN($K58, $M58)*$N58)</f>
        <v/>
      </c>
      <c r="P58" s="15">
        <f>IF($A58="","", IFERROR(SUMIFS(CONTRATS!$D$3:$D$500, CONTRATS!$A$3:$A$500, $A58, CONTRATS!$B$3:$B$500, $F58, CONTRATS!$C$3:$C$500, $G58), 0))</f>
        <v/>
      </c>
      <c r="Q58" s="15">
        <f>IF($G58="FORFAIT_ANNUEL", $P58, "")</f>
        <v/>
      </c>
      <c r="R58" s="15">
        <f>IF($G58&lt;&gt;"FORFAIT_ANNUEL","",IF($A58="","",SUMIFS($T$4:$T$203,$A$4:$A$203,$A58,$F$4:$F$203,$F58,$C$4:$C$203,$C58,$G$4:$G$203,"FORFAIT_ANNUEL",$W$4:$W$203,"&lt;"&amp;$W58)))</f>
        <v/>
      </c>
      <c r="S58" s="15">
        <f>IF($G58="FORFAIT_ANNUEL", MAX(0, $Q58-$R58), "")</f>
        <v/>
      </c>
      <c r="T58" s="15">
        <f>IF($K58="","",IF($G58="PCT_BRSS", MAX(0, MIN($K58, $M58*$P58) - $O58),IF($G58="FORFAIT_ACTE", MAX(0, MIN($K58-$O58, $P58*$I58)),IF($G58="FORFAIT_JOUR", MAX(0, MIN($K58-$O58, $P58*$I58)),IF($G58="FORFAIT_ANNUEL", MAX(0, MIN($K58-$O58, $S58)),0)))))</f>
        <v/>
      </c>
      <c r="U58" s="15">
        <f>IF($K58="","", MAX(0, $K58 - $O58 - $T58))</f>
        <v/>
      </c>
      <c r="V58" s="7">
        <f>IF($U58="","", IF($U58&gt;=PARAMETRES!$B$5, "⚠ Reste à charge élevé", ""))</f>
        <v/>
      </c>
      <c r="W58" s="20">
        <f>ROW()</f>
        <v/>
      </c>
    </row>
    <row r="59">
      <c r="A59" s="11" t="n"/>
      <c r="B59" s="14" t="n"/>
      <c r="C59" s="7">
        <f>IFERROR(YEAR($B59),"")</f>
        <v/>
      </c>
      <c r="D59" s="11" t="n"/>
      <c r="E59" s="7">
        <f>IFERROR(INDEX(ACTES_REF!$B$3:$B$500, MATCH($D59, ACTES_REF!$A$3:$A$500, 0)),"")</f>
        <v/>
      </c>
      <c r="F59" s="7">
        <f>IFERROR(INDEX(ACTES_REF!$C$3:$C$500, MATCH($D59, ACTES_REF!$A$3:$A$500, 0)),"")</f>
        <v/>
      </c>
      <c r="G59" s="7">
        <f>IFERROR(INDEX(ACTES_REF!$D$3:$D$500, MATCH($D59, ACTES_REF!$A$3:$A$500, 0)),"")</f>
        <v/>
      </c>
      <c r="H59" s="7">
        <f>IFERROR(INDEX(ACTES_REF!$G$3:$G$500, MATCH($D59, ACTES_REF!$A$3:$A$500, 0)),"")</f>
        <v/>
      </c>
      <c r="I59" s="11" t="n"/>
      <c r="J59" s="9" t="n"/>
      <c r="K59" s="15">
        <f>IF(OR($I59="", $J59=""),"", $I59*$J59)</f>
        <v/>
      </c>
      <c r="L59" s="15">
        <f>IFERROR(INDEX(ACTES_REF!$E$3:$E$500, MATCH($D59, ACTES_REF!$A$3:$A$500, 0)),0)</f>
        <v/>
      </c>
      <c r="M59" s="15">
        <f>IF($I59="","", $I59*$L59)</f>
        <v/>
      </c>
      <c r="N59" s="16">
        <f>IFERROR(INDEX(ACTES_REF!$F$3:$F$500, MATCH($D59, ACTES_REF!$A$3:$A$500, 0)),0)</f>
        <v/>
      </c>
      <c r="O59" s="15">
        <f>IF($K59="","", MIN($K59, $M59)*$N59)</f>
        <v/>
      </c>
      <c r="P59" s="15">
        <f>IF($A59="","", IFERROR(SUMIFS(CONTRATS!$D$3:$D$500, CONTRATS!$A$3:$A$500, $A59, CONTRATS!$B$3:$B$500, $F59, CONTRATS!$C$3:$C$500, $G59), 0))</f>
        <v/>
      </c>
      <c r="Q59" s="15">
        <f>IF($G59="FORFAIT_ANNUEL", $P59, "")</f>
        <v/>
      </c>
      <c r="R59" s="15">
        <f>IF($G59&lt;&gt;"FORFAIT_ANNUEL","",IF($A59="","",SUMIFS($T$4:$T$203,$A$4:$A$203,$A59,$F$4:$F$203,$F59,$C$4:$C$203,$C59,$G$4:$G$203,"FORFAIT_ANNUEL",$W$4:$W$203,"&lt;"&amp;$W59)))</f>
        <v/>
      </c>
      <c r="S59" s="15">
        <f>IF($G59="FORFAIT_ANNUEL", MAX(0, $Q59-$R59), "")</f>
        <v/>
      </c>
      <c r="T59" s="15">
        <f>IF($K59="","",IF($G59="PCT_BRSS", MAX(0, MIN($K59, $M59*$P59) - $O59),IF($G59="FORFAIT_ACTE", MAX(0, MIN($K59-$O59, $P59*$I59)),IF($G59="FORFAIT_JOUR", MAX(0, MIN($K59-$O59, $P59*$I59)),IF($G59="FORFAIT_ANNUEL", MAX(0, MIN($K59-$O59, $S59)),0)))))</f>
        <v/>
      </c>
      <c r="U59" s="15">
        <f>IF($K59="","", MAX(0, $K59 - $O59 - $T59))</f>
        <v/>
      </c>
      <c r="V59" s="7">
        <f>IF($U59="","", IF($U59&gt;=PARAMETRES!$B$5, "⚠ Reste à charge élevé", ""))</f>
        <v/>
      </c>
      <c r="W59" s="20">
        <f>ROW()</f>
        <v/>
      </c>
    </row>
    <row r="60">
      <c r="A60" s="11" t="n"/>
      <c r="B60" s="14" t="n"/>
      <c r="C60" s="7">
        <f>IFERROR(YEAR($B60),"")</f>
        <v/>
      </c>
      <c r="D60" s="11" t="n"/>
      <c r="E60" s="7">
        <f>IFERROR(INDEX(ACTES_REF!$B$3:$B$500, MATCH($D60, ACTES_REF!$A$3:$A$500, 0)),"")</f>
        <v/>
      </c>
      <c r="F60" s="7">
        <f>IFERROR(INDEX(ACTES_REF!$C$3:$C$500, MATCH($D60, ACTES_REF!$A$3:$A$500, 0)),"")</f>
        <v/>
      </c>
      <c r="G60" s="7">
        <f>IFERROR(INDEX(ACTES_REF!$D$3:$D$500, MATCH($D60, ACTES_REF!$A$3:$A$500, 0)),"")</f>
        <v/>
      </c>
      <c r="H60" s="7">
        <f>IFERROR(INDEX(ACTES_REF!$G$3:$G$500, MATCH($D60, ACTES_REF!$A$3:$A$500, 0)),"")</f>
        <v/>
      </c>
      <c r="I60" s="11" t="n"/>
      <c r="J60" s="9" t="n"/>
      <c r="K60" s="15">
        <f>IF(OR($I60="", $J60=""),"", $I60*$J60)</f>
        <v/>
      </c>
      <c r="L60" s="15">
        <f>IFERROR(INDEX(ACTES_REF!$E$3:$E$500, MATCH($D60, ACTES_REF!$A$3:$A$500, 0)),0)</f>
        <v/>
      </c>
      <c r="M60" s="15">
        <f>IF($I60="","", $I60*$L60)</f>
        <v/>
      </c>
      <c r="N60" s="16">
        <f>IFERROR(INDEX(ACTES_REF!$F$3:$F$500, MATCH($D60, ACTES_REF!$A$3:$A$500, 0)),0)</f>
        <v/>
      </c>
      <c r="O60" s="15">
        <f>IF($K60="","", MIN($K60, $M60)*$N60)</f>
        <v/>
      </c>
      <c r="P60" s="15">
        <f>IF($A60="","", IFERROR(SUMIFS(CONTRATS!$D$3:$D$500, CONTRATS!$A$3:$A$500, $A60, CONTRATS!$B$3:$B$500, $F60, CONTRATS!$C$3:$C$500, $G60), 0))</f>
        <v/>
      </c>
      <c r="Q60" s="15">
        <f>IF($G60="FORFAIT_ANNUEL", $P60, "")</f>
        <v/>
      </c>
      <c r="R60" s="15">
        <f>IF($G60&lt;&gt;"FORFAIT_ANNUEL","",IF($A60="","",SUMIFS($T$4:$T$203,$A$4:$A$203,$A60,$F$4:$F$203,$F60,$C$4:$C$203,$C60,$G$4:$G$203,"FORFAIT_ANNUEL",$W$4:$W$203,"&lt;"&amp;$W60)))</f>
        <v/>
      </c>
      <c r="S60" s="15">
        <f>IF($G60="FORFAIT_ANNUEL", MAX(0, $Q60-$R60), "")</f>
        <v/>
      </c>
      <c r="T60" s="15">
        <f>IF($K60="","",IF($G60="PCT_BRSS", MAX(0, MIN($K60, $M60*$P60) - $O60),IF($G60="FORFAIT_ACTE", MAX(0, MIN($K60-$O60, $P60*$I60)),IF($G60="FORFAIT_JOUR", MAX(0, MIN($K60-$O60, $P60*$I60)),IF($G60="FORFAIT_ANNUEL", MAX(0, MIN($K60-$O60, $S60)),0)))))</f>
        <v/>
      </c>
      <c r="U60" s="15">
        <f>IF($K60="","", MAX(0, $K60 - $O60 - $T60))</f>
        <v/>
      </c>
      <c r="V60" s="7">
        <f>IF($U60="","", IF($U60&gt;=PARAMETRES!$B$5, "⚠ Reste à charge élevé", ""))</f>
        <v/>
      </c>
      <c r="W60" s="20">
        <f>ROW()</f>
        <v/>
      </c>
    </row>
    <row r="61">
      <c r="A61" s="11" t="n"/>
      <c r="B61" s="14" t="n"/>
      <c r="C61" s="7">
        <f>IFERROR(YEAR($B61),"")</f>
        <v/>
      </c>
      <c r="D61" s="11" t="n"/>
      <c r="E61" s="7">
        <f>IFERROR(INDEX(ACTES_REF!$B$3:$B$500, MATCH($D61, ACTES_REF!$A$3:$A$500, 0)),"")</f>
        <v/>
      </c>
      <c r="F61" s="7">
        <f>IFERROR(INDEX(ACTES_REF!$C$3:$C$500, MATCH($D61, ACTES_REF!$A$3:$A$500, 0)),"")</f>
        <v/>
      </c>
      <c r="G61" s="7">
        <f>IFERROR(INDEX(ACTES_REF!$D$3:$D$500, MATCH($D61, ACTES_REF!$A$3:$A$500, 0)),"")</f>
        <v/>
      </c>
      <c r="H61" s="7">
        <f>IFERROR(INDEX(ACTES_REF!$G$3:$G$500, MATCH($D61, ACTES_REF!$A$3:$A$500, 0)),"")</f>
        <v/>
      </c>
      <c r="I61" s="11" t="n"/>
      <c r="J61" s="9" t="n"/>
      <c r="K61" s="15">
        <f>IF(OR($I61="", $J61=""),"", $I61*$J61)</f>
        <v/>
      </c>
      <c r="L61" s="15">
        <f>IFERROR(INDEX(ACTES_REF!$E$3:$E$500, MATCH($D61, ACTES_REF!$A$3:$A$500, 0)),0)</f>
        <v/>
      </c>
      <c r="M61" s="15">
        <f>IF($I61="","", $I61*$L61)</f>
        <v/>
      </c>
      <c r="N61" s="16">
        <f>IFERROR(INDEX(ACTES_REF!$F$3:$F$500, MATCH($D61, ACTES_REF!$A$3:$A$500, 0)),0)</f>
        <v/>
      </c>
      <c r="O61" s="15">
        <f>IF($K61="","", MIN($K61, $M61)*$N61)</f>
        <v/>
      </c>
      <c r="P61" s="15">
        <f>IF($A61="","", IFERROR(SUMIFS(CONTRATS!$D$3:$D$500, CONTRATS!$A$3:$A$500, $A61, CONTRATS!$B$3:$B$500, $F61, CONTRATS!$C$3:$C$500, $G61), 0))</f>
        <v/>
      </c>
      <c r="Q61" s="15">
        <f>IF($G61="FORFAIT_ANNUEL", $P61, "")</f>
        <v/>
      </c>
      <c r="R61" s="15">
        <f>IF($G61&lt;&gt;"FORFAIT_ANNUEL","",IF($A61="","",SUMIFS($T$4:$T$203,$A$4:$A$203,$A61,$F$4:$F$203,$F61,$C$4:$C$203,$C61,$G$4:$G$203,"FORFAIT_ANNUEL",$W$4:$W$203,"&lt;"&amp;$W61)))</f>
        <v/>
      </c>
      <c r="S61" s="15">
        <f>IF($G61="FORFAIT_ANNUEL", MAX(0, $Q61-$R61), "")</f>
        <v/>
      </c>
      <c r="T61" s="15">
        <f>IF($K61="","",IF($G61="PCT_BRSS", MAX(0, MIN($K61, $M61*$P61) - $O61),IF($G61="FORFAIT_ACTE", MAX(0, MIN($K61-$O61, $P61*$I61)),IF($G61="FORFAIT_JOUR", MAX(0, MIN($K61-$O61, $P61*$I61)),IF($G61="FORFAIT_ANNUEL", MAX(0, MIN($K61-$O61, $S61)),0)))))</f>
        <v/>
      </c>
      <c r="U61" s="15">
        <f>IF($K61="","", MAX(0, $K61 - $O61 - $T61))</f>
        <v/>
      </c>
      <c r="V61" s="7">
        <f>IF($U61="","", IF($U61&gt;=PARAMETRES!$B$5, "⚠ Reste à charge élevé", ""))</f>
        <v/>
      </c>
      <c r="W61" s="20">
        <f>ROW()</f>
        <v/>
      </c>
    </row>
    <row r="62">
      <c r="A62" s="11" t="n"/>
      <c r="B62" s="14" t="n"/>
      <c r="C62" s="7">
        <f>IFERROR(YEAR($B62),"")</f>
        <v/>
      </c>
      <c r="D62" s="11" t="n"/>
      <c r="E62" s="7">
        <f>IFERROR(INDEX(ACTES_REF!$B$3:$B$500, MATCH($D62, ACTES_REF!$A$3:$A$500, 0)),"")</f>
        <v/>
      </c>
      <c r="F62" s="7">
        <f>IFERROR(INDEX(ACTES_REF!$C$3:$C$500, MATCH($D62, ACTES_REF!$A$3:$A$500, 0)),"")</f>
        <v/>
      </c>
      <c r="G62" s="7">
        <f>IFERROR(INDEX(ACTES_REF!$D$3:$D$500, MATCH($D62, ACTES_REF!$A$3:$A$500, 0)),"")</f>
        <v/>
      </c>
      <c r="H62" s="7">
        <f>IFERROR(INDEX(ACTES_REF!$G$3:$G$500, MATCH($D62, ACTES_REF!$A$3:$A$500, 0)),"")</f>
        <v/>
      </c>
      <c r="I62" s="11" t="n"/>
      <c r="J62" s="9" t="n"/>
      <c r="K62" s="15">
        <f>IF(OR($I62="", $J62=""),"", $I62*$J62)</f>
        <v/>
      </c>
      <c r="L62" s="15">
        <f>IFERROR(INDEX(ACTES_REF!$E$3:$E$500, MATCH($D62, ACTES_REF!$A$3:$A$500, 0)),0)</f>
        <v/>
      </c>
      <c r="M62" s="15">
        <f>IF($I62="","", $I62*$L62)</f>
        <v/>
      </c>
      <c r="N62" s="16">
        <f>IFERROR(INDEX(ACTES_REF!$F$3:$F$500, MATCH($D62, ACTES_REF!$A$3:$A$500, 0)),0)</f>
        <v/>
      </c>
      <c r="O62" s="15">
        <f>IF($K62="","", MIN($K62, $M62)*$N62)</f>
        <v/>
      </c>
      <c r="P62" s="15">
        <f>IF($A62="","", IFERROR(SUMIFS(CONTRATS!$D$3:$D$500, CONTRATS!$A$3:$A$500, $A62, CONTRATS!$B$3:$B$500, $F62, CONTRATS!$C$3:$C$500, $G62), 0))</f>
        <v/>
      </c>
      <c r="Q62" s="15">
        <f>IF($G62="FORFAIT_ANNUEL", $P62, "")</f>
        <v/>
      </c>
      <c r="R62" s="15">
        <f>IF($G62&lt;&gt;"FORFAIT_ANNUEL","",IF($A62="","",SUMIFS($T$4:$T$203,$A$4:$A$203,$A62,$F$4:$F$203,$F62,$C$4:$C$203,$C62,$G$4:$G$203,"FORFAIT_ANNUEL",$W$4:$W$203,"&lt;"&amp;$W62)))</f>
        <v/>
      </c>
      <c r="S62" s="15">
        <f>IF($G62="FORFAIT_ANNUEL", MAX(0, $Q62-$R62), "")</f>
        <v/>
      </c>
      <c r="T62" s="15">
        <f>IF($K62="","",IF($G62="PCT_BRSS", MAX(0, MIN($K62, $M62*$P62) - $O62),IF($G62="FORFAIT_ACTE", MAX(0, MIN($K62-$O62, $P62*$I62)),IF($G62="FORFAIT_JOUR", MAX(0, MIN($K62-$O62, $P62*$I62)),IF($G62="FORFAIT_ANNUEL", MAX(0, MIN($K62-$O62, $S62)),0)))))</f>
        <v/>
      </c>
      <c r="U62" s="15">
        <f>IF($K62="","", MAX(0, $K62 - $O62 - $T62))</f>
        <v/>
      </c>
      <c r="V62" s="7">
        <f>IF($U62="","", IF($U62&gt;=PARAMETRES!$B$5, "⚠ Reste à charge élevé", ""))</f>
        <v/>
      </c>
      <c r="W62" s="20">
        <f>ROW()</f>
        <v/>
      </c>
    </row>
    <row r="63">
      <c r="A63" s="11" t="n"/>
      <c r="B63" s="14" t="n"/>
      <c r="C63" s="7">
        <f>IFERROR(YEAR($B63),"")</f>
        <v/>
      </c>
      <c r="D63" s="11" t="n"/>
      <c r="E63" s="7">
        <f>IFERROR(INDEX(ACTES_REF!$B$3:$B$500, MATCH($D63, ACTES_REF!$A$3:$A$500, 0)),"")</f>
        <v/>
      </c>
      <c r="F63" s="7">
        <f>IFERROR(INDEX(ACTES_REF!$C$3:$C$500, MATCH($D63, ACTES_REF!$A$3:$A$500, 0)),"")</f>
        <v/>
      </c>
      <c r="G63" s="7">
        <f>IFERROR(INDEX(ACTES_REF!$D$3:$D$500, MATCH($D63, ACTES_REF!$A$3:$A$500, 0)),"")</f>
        <v/>
      </c>
      <c r="H63" s="7">
        <f>IFERROR(INDEX(ACTES_REF!$G$3:$G$500, MATCH($D63, ACTES_REF!$A$3:$A$500, 0)),"")</f>
        <v/>
      </c>
      <c r="I63" s="11" t="n"/>
      <c r="J63" s="9" t="n"/>
      <c r="K63" s="15">
        <f>IF(OR($I63="", $J63=""),"", $I63*$J63)</f>
        <v/>
      </c>
      <c r="L63" s="15">
        <f>IFERROR(INDEX(ACTES_REF!$E$3:$E$500, MATCH($D63, ACTES_REF!$A$3:$A$500, 0)),0)</f>
        <v/>
      </c>
      <c r="M63" s="15">
        <f>IF($I63="","", $I63*$L63)</f>
        <v/>
      </c>
      <c r="N63" s="16">
        <f>IFERROR(INDEX(ACTES_REF!$F$3:$F$500, MATCH($D63, ACTES_REF!$A$3:$A$500, 0)),0)</f>
        <v/>
      </c>
      <c r="O63" s="15">
        <f>IF($K63="","", MIN($K63, $M63)*$N63)</f>
        <v/>
      </c>
      <c r="P63" s="15">
        <f>IF($A63="","", IFERROR(SUMIFS(CONTRATS!$D$3:$D$500, CONTRATS!$A$3:$A$500, $A63, CONTRATS!$B$3:$B$500, $F63, CONTRATS!$C$3:$C$500, $G63), 0))</f>
        <v/>
      </c>
      <c r="Q63" s="15">
        <f>IF($G63="FORFAIT_ANNUEL", $P63, "")</f>
        <v/>
      </c>
      <c r="R63" s="15">
        <f>IF($G63&lt;&gt;"FORFAIT_ANNUEL","",IF($A63="","",SUMIFS($T$4:$T$203,$A$4:$A$203,$A63,$F$4:$F$203,$F63,$C$4:$C$203,$C63,$G$4:$G$203,"FORFAIT_ANNUEL",$W$4:$W$203,"&lt;"&amp;$W63)))</f>
        <v/>
      </c>
      <c r="S63" s="15">
        <f>IF($G63="FORFAIT_ANNUEL", MAX(0, $Q63-$R63), "")</f>
        <v/>
      </c>
      <c r="T63" s="15">
        <f>IF($K63="","",IF($G63="PCT_BRSS", MAX(0, MIN($K63, $M63*$P63) - $O63),IF($G63="FORFAIT_ACTE", MAX(0, MIN($K63-$O63, $P63*$I63)),IF($G63="FORFAIT_JOUR", MAX(0, MIN($K63-$O63, $P63*$I63)),IF($G63="FORFAIT_ANNUEL", MAX(0, MIN($K63-$O63, $S63)),0)))))</f>
        <v/>
      </c>
      <c r="U63" s="15">
        <f>IF($K63="","", MAX(0, $K63 - $O63 - $T63))</f>
        <v/>
      </c>
      <c r="V63" s="7">
        <f>IF($U63="","", IF($U63&gt;=PARAMETRES!$B$5, "⚠ Reste à charge élevé", ""))</f>
        <v/>
      </c>
      <c r="W63" s="20">
        <f>ROW()</f>
        <v/>
      </c>
    </row>
    <row r="64">
      <c r="A64" s="11" t="n"/>
      <c r="B64" s="14" t="n"/>
      <c r="C64" s="7">
        <f>IFERROR(YEAR($B64),"")</f>
        <v/>
      </c>
      <c r="D64" s="11" t="n"/>
      <c r="E64" s="7">
        <f>IFERROR(INDEX(ACTES_REF!$B$3:$B$500, MATCH($D64, ACTES_REF!$A$3:$A$500, 0)),"")</f>
        <v/>
      </c>
      <c r="F64" s="7">
        <f>IFERROR(INDEX(ACTES_REF!$C$3:$C$500, MATCH($D64, ACTES_REF!$A$3:$A$500, 0)),"")</f>
        <v/>
      </c>
      <c r="G64" s="7">
        <f>IFERROR(INDEX(ACTES_REF!$D$3:$D$500, MATCH($D64, ACTES_REF!$A$3:$A$500, 0)),"")</f>
        <v/>
      </c>
      <c r="H64" s="7">
        <f>IFERROR(INDEX(ACTES_REF!$G$3:$G$500, MATCH($D64, ACTES_REF!$A$3:$A$500, 0)),"")</f>
        <v/>
      </c>
      <c r="I64" s="11" t="n"/>
      <c r="J64" s="9" t="n"/>
      <c r="K64" s="15">
        <f>IF(OR($I64="", $J64=""),"", $I64*$J64)</f>
        <v/>
      </c>
      <c r="L64" s="15">
        <f>IFERROR(INDEX(ACTES_REF!$E$3:$E$500, MATCH($D64, ACTES_REF!$A$3:$A$500, 0)),0)</f>
        <v/>
      </c>
      <c r="M64" s="15">
        <f>IF($I64="","", $I64*$L64)</f>
        <v/>
      </c>
      <c r="N64" s="16">
        <f>IFERROR(INDEX(ACTES_REF!$F$3:$F$500, MATCH($D64, ACTES_REF!$A$3:$A$500, 0)),0)</f>
        <v/>
      </c>
      <c r="O64" s="15">
        <f>IF($K64="","", MIN($K64, $M64)*$N64)</f>
        <v/>
      </c>
      <c r="P64" s="15">
        <f>IF($A64="","", IFERROR(SUMIFS(CONTRATS!$D$3:$D$500, CONTRATS!$A$3:$A$500, $A64, CONTRATS!$B$3:$B$500, $F64, CONTRATS!$C$3:$C$500, $G64), 0))</f>
        <v/>
      </c>
      <c r="Q64" s="15">
        <f>IF($G64="FORFAIT_ANNUEL", $P64, "")</f>
        <v/>
      </c>
      <c r="R64" s="15">
        <f>IF($G64&lt;&gt;"FORFAIT_ANNUEL","",IF($A64="","",SUMIFS($T$4:$T$203,$A$4:$A$203,$A64,$F$4:$F$203,$F64,$C$4:$C$203,$C64,$G$4:$G$203,"FORFAIT_ANNUEL",$W$4:$W$203,"&lt;"&amp;$W64)))</f>
        <v/>
      </c>
      <c r="S64" s="15">
        <f>IF($G64="FORFAIT_ANNUEL", MAX(0, $Q64-$R64), "")</f>
        <v/>
      </c>
      <c r="T64" s="15">
        <f>IF($K64="","",IF($G64="PCT_BRSS", MAX(0, MIN($K64, $M64*$P64) - $O64),IF($G64="FORFAIT_ACTE", MAX(0, MIN($K64-$O64, $P64*$I64)),IF($G64="FORFAIT_JOUR", MAX(0, MIN($K64-$O64, $P64*$I64)),IF($G64="FORFAIT_ANNUEL", MAX(0, MIN($K64-$O64, $S64)),0)))))</f>
        <v/>
      </c>
      <c r="U64" s="15">
        <f>IF($K64="","", MAX(0, $K64 - $O64 - $T64))</f>
        <v/>
      </c>
      <c r="V64" s="7">
        <f>IF($U64="","", IF($U64&gt;=PARAMETRES!$B$5, "⚠ Reste à charge élevé", ""))</f>
        <v/>
      </c>
      <c r="W64" s="20">
        <f>ROW()</f>
        <v/>
      </c>
    </row>
    <row r="65">
      <c r="A65" s="11" t="n"/>
      <c r="B65" s="14" t="n"/>
      <c r="C65" s="7">
        <f>IFERROR(YEAR($B65),"")</f>
        <v/>
      </c>
      <c r="D65" s="11" t="n"/>
      <c r="E65" s="7">
        <f>IFERROR(INDEX(ACTES_REF!$B$3:$B$500, MATCH($D65, ACTES_REF!$A$3:$A$500, 0)),"")</f>
        <v/>
      </c>
      <c r="F65" s="7">
        <f>IFERROR(INDEX(ACTES_REF!$C$3:$C$500, MATCH($D65, ACTES_REF!$A$3:$A$500, 0)),"")</f>
        <v/>
      </c>
      <c r="G65" s="7">
        <f>IFERROR(INDEX(ACTES_REF!$D$3:$D$500, MATCH($D65, ACTES_REF!$A$3:$A$500, 0)),"")</f>
        <v/>
      </c>
      <c r="H65" s="7">
        <f>IFERROR(INDEX(ACTES_REF!$G$3:$G$500, MATCH($D65, ACTES_REF!$A$3:$A$500, 0)),"")</f>
        <v/>
      </c>
      <c r="I65" s="11" t="n"/>
      <c r="J65" s="9" t="n"/>
      <c r="K65" s="15">
        <f>IF(OR($I65="", $J65=""),"", $I65*$J65)</f>
        <v/>
      </c>
      <c r="L65" s="15">
        <f>IFERROR(INDEX(ACTES_REF!$E$3:$E$500, MATCH($D65, ACTES_REF!$A$3:$A$500, 0)),0)</f>
        <v/>
      </c>
      <c r="M65" s="15">
        <f>IF($I65="","", $I65*$L65)</f>
        <v/>
      </c>
      <c r="N65" s="16">
        <f>IFERROR(INDEX(ACTES_REF!$F$3:$F$500, MATCH($D65, ACTES_REF!$A$3:$A$500, 0)),0)</f>
        <v/>
      </c>
      <c r="O65" s="15">
        <f>IF($K65="","", MIN($K65, $M65)*$N65)</f>
        <v/>
      </c>
      <c r="P65" s="15">
        <f>IF($A65="","", IFERROR(SUMIFS(CONTRATS!$D$3:$D$500, CONTRATS!$A$3:$A$500, $A65, CONTRATS!$B$3:$B$500, $F65, CONTRATS!$C$3:$C$500, $G65), 0))</f>
        <v/>
      </c>
      <c r="Q65" s="15">
        <f>IF($G65="FORFAIT_ANNUEL", $P65, "")</f>
        <v/>
      </c>
      <c r="R65" s="15">
        <f>IF($G65&lt;&gt;"FORFAIT_ANNUEL","",IF($A65="","",SUMIFS($T$4:$T$203,$A$4:$A$203,$A65,$F$4:$F$203,$F65,$C$4:$C$203,$C65,$G$4:$G$203,"FORFAIT_ANNUEL",$W$4:$W$203,"&lt;"&amp;$W65)))</f>
        <v/>
      </c>
      <c r="S65" s="15">
        <f>IF($G65="FORFAIT_ANNUEL", MAX(0, $Q65-$R65), "")</f>
        <v/>
      </c>
      <c r="T65" s="15">
        <f>IF($K65="","",IF($G65="PCT_BRSS", MAX(0, MIN($K65, $M65*$P65) - $O65),IF($G65="FORFAIT_ACTE", MAX(0, MIN($K65-$O65, $P65*$I65)),IF($G65="FORFAIT_JOUR", MAX(0, MIN($K65-$O65, $P65*$I65)),IF($G65="FORFAIT_ANNUEL", MAX(0, MIN($K65-$O65, $S65)),0)))))</f>
        <v/>
      </c>
      <c r="U65" s="15">
        <f>IF($K65="","", MAX(0, $K65 - $O65 - $T65))</f>
        <v/>
      </c>
      <c r="V65" s="7">
        <f>IF($U65="","", IF($U65&gt;=PARAMETRES!$B$5, "⚠ Reste à charge élevé", ""))</f>
        <v/>
      </c>
      <c r="W65" s="20">
        <f>ROW()</f>
        <v/>
      </c>
    </row>
    <row r="66">
      <c r="A66" s="11" t="n"/>
      <c r="B66" s="14" t="n"/>
      <c r="C66" s="7">
        <f>IFERROR(YEAR($B66),"")</f>
        <v/>
      </c>
      <c r="D66" s="11" t="n"/>
      <c r="E66" s="7">
        <f>IFERROR(INDEX(ACTES_REF!$B$3:$B$500, MATCH($D66, ACTES_REF!$A$3:$A$500, 0)),"")</f>
        <v/>
      </c>
      <c r="F66" s="7">
        <f>IFERROR(INDEX(ACTES_REF!$C$3:$C$500, MATCH($D66, ACTES_REF!$A$3:$A$500, 0)),"")</f>
        <v/>
      </c>
      <c r="G66" s="7">
        <f>IFERROR(INDEX(ACTES_REF!$D$3:$D$500, MATCH($D66, ACTES_REF!$A$3:$A$500, 0)),"")</f>
        <v/>
      </c>
      <c r="H66" s="7">
        <f>IFERROR(INDEX(ACTES_REF!$G$3:$G$500, MATCH($D66, ACTES_REF!$A$3:$A$500, 0)),"")</f>
        <v/>
      </c>
      <c r="I66" s="11" t="n"/>
      <c r="J66" s="9" t="n"/>
      <c r="K66" s="15">
        <f>IF(OR($I66="", $J66=""),"", $I66*$J66)</f>
        <v/>
      </c>
      <c r="L66" s="15">
        <f>IFERROR(INDEX(ACTES_REF!$E$3:$E$500, MATCH($D66, ACTES_REF!$A$3:$A$500, 0)),0)</f>
        <v/>
      </c>
      <c r="M66" s="15">
        <f>IF($I66="","", $I66*$L66)</f>
        <v/>
      </c>
      <c r="N66" s="16">
        <f>IFERROR(INDEX(ACTES_REF!$F$3:$F$500, MATCH($D66, ACTES_REF!$A$3:$A$500, 0)),0)</f>
        <v/>
      </c>
      <c r="O66" s="15">
        <f>IF($K66="","", MIN($K66, $M66)*$N66)</f>
        <v/>
      </c>
      <c r="P66" s="15">
        <f>IF($A66="","", IFERROR(SUMIFS(CONTRATS!$D$3:$D$500, CONTRATS!$A$3:$A$500, $A66, CONTRATS!$B$3:$B$500, $F66, CONTRATS!$C$3:$C$500, $G66), 0))</f>
        <v/>
      </c>
      <c r="Q66" s="15">
        <f>IF($G66="FORFAIT_ANNUEL", $P66, "")</f>
        <v/>
      </c>
      <c r="R66" s="15">
        <f>IF($G66&lt;&gt;"FORFAIT_ANNUEL","",IF($A66="","",SUMIFS($T$4:$T$203,$A$4:$A$203,$A66,$F$4:$F$203,$F66,$C$4:$C$203,$C66,$G$4:$G$203,"FORFAIT_ANNUEL",$W$4:$W$203,"&lt;"&amp;$W66)))</f>
        <v/>
      </c>
      <c r="S66" s="15">
        <f>IF($G66="FORFAIT_ANNUEL", MAX(0, $Q66-$R66), "")</f>
        <v/>
      </c>
      <c r="T66" s="15">
        <f>IF($K66="","",IF($G66="PCT_BRSS", MAX(0, MIN($K66, $M66*$P66) - $O66),IF($G66="FORFAIT_ACTE", MAX(0, MIN($K66-$O66, $P66*$I66)),IF($G66="FORFAIT_JOUR", MAX(0, MIN($K66-$O66, $P66*$I66)),IF($G66="FORFAIT_ANNUEL", MAX(0, MIN($K66-$O66, $S66)),0)))))</f>
        <v/>
      </c>
      <c r="U66" s="15">
        <f>IF($K66="","", MAX(0, $K66 - $O66 - $T66))</f>
        <v/>
      </c>
      <c r="V66" s="7">
        <f>IF($U66="","", IF($U66&gt;=PARAMETRES!$B$5, "⚠ Reste à charge élevé", ""))</f>
        <v/>
      </c>
      <c r="W66" s="20">
        <f>ROW()</f>
        <v/>
      </c>
    </row>
    <row r="67">
      <c r="A67" s="11" t="n"/>
      <c r="B67" s="14" t="n"/>
      <c r="C67" s="7">
        <f>IFERROR(YEAR($B67),"")</f>
        <v/>
      </c>
      <c r="D67" s="11" t="n"/>
      <c r="E67" s="7">
        <f>IFERROR(INDEX(ACTES_REF!$B$3:$B$500, MATCH($D67, ACTES_REF!$A$3:$A$500, 0)),"")</f>
        <v/>
      </c>
      <c r="F67" s="7">
        <f>IFERROR(INDEX(ACTES_REF!$C$3:$C$500, MATCH($D67, ACTES_REF!$A$3:$A$500, 0)),"")</f>
        <v/>
      </c>
      <c r="G67" s="7">
        <f>IFERROR(INDEX(ACTES_REF!$D$3:$D$500, MATCH($D67, ACTES_REF!$A$3:$A$500, 0)),"")</f>
        <v/>
      </c>
      <c r="H67" s="7">
        <f>IFERROR(INDEX(ACTES_REF!$G$3:$G$500, MATCH($D67, ACTES_REF!$A$3:$A$500, 0)),"")</f>
        <v/>
      </c>
      <c r="I67" s="11" t="n"/>
      <c r="J67" s="9" t="n"/>
      <c r="K67" s="15">
        <f>IF(OR($I67="", $J67=""),"", $I67*$J67)</f>
        <v/>
      </c>
      <c r="L67" s="15">
        <f>IFERROR(INDEX(ACTES_REF!$E$3:$E$500, MATCH($D67, ACTES_REF!$A$3:$A$500, 0)),0)</f>
        <v/>
      </c>
      <c r="M67" s="15">
        <f>IF($I67="","", $I67*$L67)</f>
        <v/>
      </c>
      <c r="N67" s="16">
        <f>IFERROR(INDEX(ACTES_REF!$F$3:$F$500, MATCH($D67, ACTES_REF!$A$3:$A$500, 0)),0)</f>
        <v/>
      </c>
      <c r="O67" s="15">
        <f>IF($K67="","", MIN($K67, $M67)*$N67)</f>
        <v/>
      </c>
      <c r="P67" s="15">
        <f>IF($A67="","", IFERROR(SUMIFS(CONTRATS!$D$3:$D$500, CONTRATS!$A$3:$A$500, $A67, CONTRATS!$B$3:$B$500, $F67, CONTRATS!$C$3:$C$500, $G67), 0))</f>
        <v/>
      </c>
      <c r="Q67" s="15">
        <f>IF($G67="FORFAIT_ANNUEL", $P67, "")</f>
        <v/>
      </c>
      <c r="R67" s="15">
        <f>IF($G67&lt;&gt;"FORFAIT_ANNUEL","",IF($A67="","",SUMIFS($T$4:$T$203,$A$4:$A$203,$A67,$F$4:$F$203,$F67,$C$4:$C$203,$C67,$G$4:$G$203,"FORFAIT_ANNUEL",$W$4:$W$203,"&lt;"&amp;$W67)))</f>
        <v/>
      </c>
      <c r="S67" s="15">
        <f>IF($G67="FORFAIT_ANNUEL", MAX(0, $Q67-$R67), "")</f>
        <v/>
      </c>
      <c r="T67" s="15">
        <f>IF($K67="","",IF($G67="PCT_BRSS", MAX(0, MIN($K67, $M67*$P67) - $O67),IF($G67="FORFAIT_ACTE", MAX(0, MIN($K67-$O67, $P67*$I67)),IF($G67="FORFAIT_JOUR", MAX(0, MIN($K67-$O67, $P67*$I67)),IF($G67="FORFAIT_ANNUEL", MAX(0, MIN($K67-$O67, $S67)),0)))))</f>
        <v/>
      </c>
      <c r="U67" s="15">
        <f>IF($K67="","", MAX(0, $K67 - $O67 - $T67))</f>
        <v/>
      </c>
      <c r="V67" s="7">
        <f>IF($U67="","", IF($U67&gt;=PARAMETRES!$B$5, "⚠ Reste à charge élevé", ""))</f>
        <v/>
      </c>
      <c r="W67" s="20">
        <f>ROW()</f>
        <v/>
      </c>
    </row>
    <row r="68">
      <c r="A68" s="11" t="n"/>
      <c r="B68" s="14" t="n"/>
      <c r="C68" s="7">
        <f>IFERROR(YEAR($B68),"")</f>
        <v/>
      </c>
      <c r="D68" s="11" t="n"/>
      <c r="E68" s="7">
        <f>IFERROR(INDEX(ACTES_REF!$B$3:$B$500, MATCH($D68, ACTES_REF!$A$3:$A$500, 0)),"")</f>
        <v/>
      </c>
      <c r="F68" s="7">
        <f>IFERROR(INDEX(ACTES_REF!$C$3:$C$500, MATCH($D68, ACTES_REF!$A$3:$A$500, 0)),"")</f>
        <v/>
      </c>
      <c r="G68" s="7">
        <f>IFERROR(INDEX(ACTES_REF!$D$3:$D$500, MATCH($D68, ACTES_REF!$A$3:$A$500, 0)),"")</f>
        <v/>
      </c>
      <c r="H68" s="7">
        <f>IFERROR(INDEX(ACTES_REF!$G$3:$G$500, MATCH($D68, ACTES_REF!$A$3:$A$500, 0)),"")</f>
        <v/>
      </c>
      <c r="I68" s="11" t="n"/>
      <c r="J68" s="9" t="n"/>
      <c r="K68" s="15">
        <f>IF(OR($I68="", $J68=""),"", $I68*$J68)</f>
        <v/>
      </c>
      <c r="L68" s="15">
        <f>IFERROR(INDEX(ACTES_REF!$E$3:$E$500, MATCH($D68, ACTES_REF!$A$3:$A$500, 0)),0)</f>
        <v/>
      </c>
      <c r="M68" s="15">
        <f>IF($I68="","", $I68*$L68)</f>
        <v/>
      </c>
      <c r="N68" s="16">
        <f>IFERROR(INDEX(ACTES_REF!$F$3:$F$500, MATCH($D68, ACTES_REF!$A$3:$A$500, 0)),0)</f>
        <v/>
      </c>
      <c r="O68" s="15">
        <f>IF($K68="","", MIN($K68, $M68)*$N68)</f>
        <v/>
      </c>
      <c r="P68" s="15">
        <f>IF($A68="","", IFERROR(SUMIFS(CONTRATS!$D$3:$D$500, CONTRATS!$A$3:$A$500, $A68, CONTRATS!$B$3:$B$500, $F68, CONTRATS!$C$3:$C$500, $G68), 0))</f>
        <v/>
      </c>
      <c r="Q68" s="15">
        <f>IF($G68="FORFAIT_ANNUEL", $P68, "")</f>
        <v/>
      </c>
      <c r="R68" s="15">
        <f>IF($G68&lt;&gt;"FORFAIT_ANNUEL","",IF($A68="","",SUMIFS($T$4:$T$203,$A$4:$A$203,$A68,$F$4:$F$203,$F68,$C$4:$C$203,$C68,$G$4:$G$203,"FORFAIT_ANNUEL",$W$4:$W$203,"&lt;"&amp;$W68)))</f>
        <v/>
      </c>
      <c r="S68" s="15">
        <f>IF($G68="FORFAIT_ANNUEL", MAX(0, $Q68-$R68), "")</f>
        <v/>
      </c>
      <c r="T68" s="15">
        <f>IF($K68="","",IF($G68="PCT_BRSS", MAX(0, MIN($K68, $M68*$P68) - $O68),IF($G68="FORFAIT_ACTE", MAX(0, MIN($K68-$O68, $P68*$I68)),IF($G68="FORFAIT_JOUR", MAX(0, MIN($K68-$O68, $P68*$I68)),IF($G68="FORFAIT_ANNUEL", MAX(0, MIN($K68-$O68, $S68)),0)))))</f>
        <v/>
      </c>
      <c r="U68" s="15">
        <f>IF($K68="","", MAX(0, $K68 - $O68 - $T68))</f>
        <v/>
      </c>
      <c r="V68" s="7">
        <f>IF($U68="","", IF($U68&gt;=PARAMETRES!$B$5, "⚠ Reste à charge élevé", ""))</f>
        <v/>
      </c>
      <c r="W68" s="20">
        <f>ROW()</f>
        <v/>
      </c>
    </row>
    <row r="69">
      <c r="A69" s="11" t="n"/>
      <c r="B69" s="14" t="n"/>
      <c r="C69" s="7">
        <f>IFERROR(YEAR($B69),"")</f>
        <v/>
      </c>
      <c r="D69" s="11" t="n"/>
      <c r="E69" s="7">
        <f>IFERROR(INDEX(ACTES_REF!$B$3:$B$500, MATCH($D69, ACTES_REF!$A$3:$A$500, 0)),"")</f>
        <v/>
      </c>
      <c r="F69" s="7">
        <f>IFERROR(INDEX(ACTES_REF!$C$3:$C$500, MATCH($D69, ACTES_REF!$A$3:$A$500, 0)),"")</f>
        <v/>
      </c>
      <c r="G69" s="7">
        <f>IFERROR(INDEX(ACTES_REF!$D$3:$D$500, MATCH($D69, ACTES_REF!$A$3:$A$500, 0)),"")</f>
        <v/>
      </c>
      <c r="H69" s="7">
        <f>IFERROR(INDEX(ACTES_REF!$G$3:$G$500, MATCH($D69, ACTES_REF!$A$3:$A$500, 0)),"")</f>
        <v/>
      </c>
      <c r="I69" s="11" t="n"/>
      <c r="J69" s="9" t="n"/>
      <c r="K69" s="15">
        <f>IF(OR($I69="", $J69=""),"", $I69*$J69)</f>
        <v/>
      </c>
      <c r="L69" s="15">
        <f>IFERROR(INDEX(ACTES_REF!$E$3:$E$500, MATCH($D69, ACTES_REF!$A$3:$A$500, 0)),0)</f>
        <v/>
      </c>
      <c r="M69" s="15">
        <f>IF($I69="","", $I69*$L69)</f>
        <v/>
      </c>
      <c r="N69" s="16">
        <f>IFERROR(INDEX(ACTES_REF!$F$3:$F$500, MATCH($D69, ACTES_REF!$A$3:$A$500, 0)),0)</f>
        <v/>
      </c>
      <c r="O69" s="15">
        <f>IF($K69="","", MIN($K69, $M69)*$N69)</f>
        <v/>
      </c>
      <c r="P69" s="15">
        <f>IF($A69="","", IFERROR(SUMIFS(CONTRATS!$D$3:$D$500, CONTRATS!$A$3:$A$500, $A69, CONTRATS!$B$3:$B$500, $F69, CONTRATS!$C$3:$C$500, $G69), 0))</f>
        <v/>
      </c>
      <c r="Q69" s="15">
        <f>IF($G69="FORFAIT_ANNUEL", $P69, "")</f>
        <v/>
      </c>
      <c r="R69" s="15">
        <f>IF($G69&lt;&gt;"FORFAIT_ANNUEL","",IF($A69="","",SUMIFS($T$4:$T$203,$A$4:$A$203,$A69,$F$4:$F$203,$F69,$C$4:$C$203,$C69,$G$4:$G$203,"FORFAIT_ANNUEL",$W$4:$W$203,"&lt;"&amp;$W69)))</f>
        <v/>
      </c>
      <c r="S69" s="15">
        <f>IF($G69="FORFAIT_ANNUEL", MAX(0, $Q69-$R69), "")</f>
        <v/>
      </c>
      <c r="T69" s="15">
        <f>IF($K69="","",IF($G69="PCT_BRSS", MAX(0, MIN($K69, $M69*$P69) - $O69),IF($G69="FORFAIT_ACTE", MAX(0, MIN($K69-$O69, $P69*$I69)),IF($G69="FORFAIT_JOUR", MAX(0, MIN($K69-$O69, $P69*$I69)),IF($G69="FORFAIT_ANNUEL", MAX(0, MIN($K69-$O69, $S69)),0)))))</f>
        <v/>
      </c>
      <c r="U69" s="15">
        <f>IF($K69="","", MAX(0, $K69 - $O69 - $T69))</f>
        <v/>
      </c>
      <c r="V69" s="7">
        <f>IF($U69="","", IF($U69&gt;=PARAMETRES!$B$5, "⚠ Reste à charge élevé", ""))</f>
        <v/>
      </c>
      <c r="W69" s="20">
        <f>ROW()</f>
        <v/>
      </c>
    </row>
    <row r="70">
      <c r="A70" s="11" t="n"/>
      <c r="B70" s="14" t="n"/>
      <c r="C70" s="7">
        <f>IFERROR(YEAR($B70),"")</f>
        <v/>
      </c>
      <c r="D70" s="11" t="n"/>
      <c r="E70" s="7">
        <f>IFERROR(INDEX(ACTES_REF!$B$3:$B$500, MATCH($D70, ACTES_REF!$A$3:$A$500, 0)),"")</f>
        <v/>
      </c>
      <c r="F70" s="7">
        <f>IFERROR(INDEX(ACTES_REF!$C$3:$C$500, MATCH($D70, ACTES_REF!$A$3:$A$500, 0)),"")</f>
        <v/>
      </c>
      <c r="G70" s="7">
        <f>IFERROR(INDEX(ACTES_REF!$D$3:$D$500, MATCH($D70, ACTES_REF!$A$3:$A$500, 0)),"")</f>
        <v/>
      </c>
      <c r="H70" s="7">
        <f>IFERROR(INDEX(ACTES_REF!$G$3:$G$500, MATCH($D70, ACTES_REF!$A$3:$A$500, 0)),"")</f>
        <v/>
      </c>
      <c r="I70" s="11" t="n"/>
      <c r="J70" s="9" t="n"/>
      <c r="K70" s="15">
        <f>IF(OR($I70="", $J70=""),"", $I70*$J70)</f>
        <v/>
      </c>
      <c r="L70" s="15">
        <f>IFERROR(INDEX(ACTES_REF!$E$3:$E$500, MATCH($D70, ACTES_REF!$A$3:$A$500, 0)),0)</f>
        <v/>
      </c>
      <c r="M70" s="15">
        <f>IF($I70="","", $I70*$L70)</f>
        <v/>
      </c>
      <c r="N70" s="16">
        <f>IFERROR(INDEX(ACTES_REF!$F$3:$F$500, MATCH($D70, ACTES_REF!$A$3:$A$500, 0)),0)</f>
        <v/>
      </c>
      <c r="O70" s="15">
        <f>IF($K70="","", MIN($K70, $M70)*$N70)</f>
        <v/>
      </c>
      <c r="P70" s="15">
        <f>IF($A70="","", IFERROR(SUMIFS(CONTRATS!$D$3:$D$500, CONTRATS!$A$3:$A$500, $A70, CONTRATS!$B$3:$B$500, $F70, CONTRATS!$C$3:$C$500, $G70), 0))</f>
        <v/>
      </c>
      <c r="Q70" s="15">
        <f>IF($G70="FORFAIT_ANNUEL", $P70, "")</f>
        <v/>
      </c>
      <c r="R70" s="15">
        <f>IF($G70&lt;&gt;"FORFAIT_ANNUEL","",IF($A70="","",SUMIFS($T$4:$T$203,$A$4:$A$203,$A70,$F$4:$F$203,$F70,$C$4:$C$203,$C70,$G$4:$G$203,"FORFAIT_ANNUEL",$W$4:$W$203,"&lt;"&amp;$W70)))</f>
        <v/>
      </c>
      <c r="S70" s="15">
        <f>IF($G70="FORFAIT_ANNUEL", MAX(0, $Q70-$R70), "")</f>
        <v/>
      </c>
      <c r="T70" s="15">
        <f>IF($K70="","",IF($G70="PCT_BRSS", MAX(0, MIN($K70, $M70*$P70) - $O70),IF($G70="FORFAIT_ACTE", MAX(0, MIN($K70-$O70, $P70*$I70)),IF($G70="FORFAIT_JOUR", MAX(0, MIN($K70-$O70, $P70*$I70)),IF($G70="FORFAIT_ANNUEL", MAX(0, MIN($K70-$O70, $S70)),0)))))</f>
        <v/>
      </c>
      <c r="U70" s="15">
        <f>IF($K70="","", MAX(0, $K70 - $O70 - $T70))</f>
        <v/>
      </c>
      <c r="V70" s="7">
        <f>IF($U70="","", IF($U70&gt;=PARAMETRES!$B$5, "⚠ Reste à charge élevé", ""))</f>
        <v/>
      </c>
      <c r="W70" s="20">
        <f>ROW()</f>
        <v/>
      </c>
    </row>
    <row r="71">
      <c r="A71" s="11" t="n"/>
      <c r="B71" s="14" t="n"/>
      <c r="C71" s="7">
        <f>IFERROR(YEAR($B71),"")</f>
        <v/>
      </c>
      <c r="D71" s="11" t="n"/>
      <c r="E71" s="7">
        <f>IFERROR(INDEX(ACTES_REF!$B$3:$B$500, MATCH($D71, ACTES_REF!$A$3:$A$500, 0)),"")</f>
        <v/>
      </c>
      <c r="F71" s="7">
        <f>IFERROR(INDEX(ACTES_REF!$C$3:$C$500, MATCH($D71, ACTES_REF!$A$3:$A$500, 0)),"")</f>
        <v/>
      </c>
      <c r="G71" s="7">
        <f>IFERROR(INDEX(ACTES_REF!$D$3:$D$500, MATCH($D71, ACTES_REF!$A$3:$A$500, 0)),"")</f>
        <v/>
      </c>
      <c r="H71" s="7">
        <f>IFERROR(INDEX(ACTES_REF!$G$3:$G$500, MATCH($D71, ACTES_REF!$A$3:$A$500, 0)),"")</f>
        <v/>
      </c>
      <c r="I71" s="11" t="n"/>
      <c r="J71" s="9" t="n"/>
      <c r="K71" s="15">
        <f>IF(OR($I71="", $J71=""),"", $I71*$J71)</f>
        <v/>
      </c>
      <c r="L71" s="15">
        <f>IFERROR(INDEX(ACTES_REF!$E$3:$E$500, MATCH($D71, ACTES_REF!$A$3:$A$500, 0)),0)</f>
        <v/>
      </c>
      <c r="M71" s="15">
        <f>IF($I71="","", $I71*$L71)</f>
        <v/>
      </c>
      <c r="N71" s="16">
        <f>IFERROR(INDEX(ACTES_REF!$F$3:$F$500, MATCH($D71, ACTES_REF!$A$3:$A$500, 0)),0)</f>
        <v/>
      </c>
      <c r="O71" s="15">
        <f>IF($K71="","", MIN($K71, $M71)*$N71)</f>
        <v/>
      </c>
      <c r="P71" s="15">
        <f>IF($A71="","", IFERROR(SUMIFS(CONTRATS!$D$3:$D$500, CONTRATS!$A$3:$A$500, $A71, CONTRATS!$B$3:$B$500, $F71, CONTRATS!$C$3:$C$500, $G71), 0))</f>
        <v/>
      </c>
      <c r="Q71" s="15">
        <f>IF($G71="FORFAIT_ANNUEL", $P71, "")</f>
        <v/>
      </c>
      <c r="R71" s="15">
        <f>IF($G71&lt;&gt;"FORFAIT_ANNUEL","",IF($A71="","",SUMIFS($T$4:$T$203,$A$4:$A$203,$A71,$F$4:$F$203,$F71,$C$4:$C$203,$C71,$G$4:$G$203,"FORFAIT_ANNUEL",$W$4:$W$203,"&lt;"&amp;$W71)))</f>
        <v/>
      </c>
      <c r="S71" s="15">
        <f>IF($G71="FORFAIT_ANNUEL", MAX(0, $Q71-$R71), "")</f>
        <v/>
      </c>
      <c r="T71" s="15">
        <f>IF($K71="","",IF($G71="PCT_BRSS", MAX(0, MIN($K71, $M71*$P71) - $O71),IF($G71="FORFAIT_ACTE", MAX(0, MIN($K71-$O71, $P71*$I71)),IF($G71="FORFAIT_JOUR", MAX(0, MIN($K71-$O71, $P71*$I71)),IF($G71="FORFAIT_ANNUEL", MAX(0, MIN($K71-$O71, $S71)),0)))))</f>
        <v/>
      </c>
      <c r="U71" s="15">
        <f>IF($K71="","", MAX(0, $K71 - $O71 - $T71))</f>
        <v/>
      </c>
      <c r="V71" s="7">
        <f>IF($U71="","", IF($U71&gt;=PARAMETRES!$B$5, "⚠ Reste à charge élevé", ""))</f>
        <v/>
      </c>
      <c r="W71" s="20">
        <f>ROW()</f>
        <v/>
      </c>
    </row>
    <row r="72">
      <c r="A72" s="11" t="n"/>
      <c r="B72" s="14" t="n"/>
      <c r="C72" s="7">
        <f>IFERROR(YEAR($B72),"")</f>
        <v/>
      </c>
      <c r="D72" s="11" t="n"/>
      <c r="E72" s="7">
        <f>IFERROR(INDEX(ACTES_REF!$B$3:$B$500, MATCH($D72, ACTES_REF!$A$3:$A$500, 0)),"")</f>
        <v/>
      </c>
      <c r="F72" s="7">
        <f>IFERROR(INDEX(ACTES_REF!$C$3:$C$500, MATCH($D72, ACTES_REF!$A$3:$A$500, 0)),"")</f>
        <v/>
      </c>
      <c r="G72" s="7">
        <f>IFERROR(INDEX(ACTES_REF!$D$3:$D$500, MATCH($D72, ACTES_REF!$A$3:$A$500, 0)),"")</f>
        <v/>
      </c>
      <c r="H72" s="7">
        <f>IFERROR(INDEX(ACTES_REF!$G$3:$G$500, MATCH($D72, ACTES_REF!$A$3:$A$500, 0)),"")</f>
        <v/>
      </c>
      <c r="I72" s="11" t="n"/>
      <c r="J72" s="9" t="n"/>
      <c r="K72" s="15">
        <f>IF(OR($I72="", $J72=""),"", $I72*$J72)</f>
        <v/>
      </c>
      <c r="L72" s="15">
        <f>IFERROR(INDEX(ACTES_REF!$E$3:$E$500, MATCH($D72, ACTES_REF!$A$3:$A$500, 0)),0)</f>
        <v/>
      </c>
      <c r="M72" s="15">
        <f>IF($I72="","", $I72*$L72)</f>
        <v/>
      </c>
      <c r="N72" s="16">
        <f>IFERROR(INDEX(ACTES_REF!$F$3:$F$500, MATCH($D72, ACTES_REF!$A$3:$A$500, 0)),0)</f>
        <v/>
      </c>
      <c r="O72" s="15">
        <f>IF($K72="","", MIN($K72, $M72)*$N72)</f>
        <v/>
      </c>
      <c r="P72" s="15">
        <f>IF($A72="","", IFERROR(SUMIFS(CONTRATS!$D$3:$D$500, CONTRATS!$A$3:$A$500, $A72, CONTRATS!$B$3:$B$500, $F72, CONTRATS!$C$3:$C$500, $G72), 0))</f>
        <v/>
      </c>
      <c r="Q72" s="15">
        <f>IF($G72="FORFAIT_ANNUEL", $P72, "")</f>
        <v/>
      </c>
      <c r="R72" s="15">
        <f>IF($G72&lt;&gt;"FORFAIT_ANNUEL","",IF($A72="","",SUMIFS($T$4:$T$203,$A$4:$A$203,$A72,$F$4:$F$203,$F72,$C$4:$C$203,$C72,$G$4:$G$203,"FORFAIT_ANNUEL",$W$4:$W$203,"&lt;"&amp;$W72)))</f>
        <v/>
      </c>
      <c r="S72" s="15">
        <f>IF($G72="FORFAIT_ANNUEL", MAX(0, $Q72-$R72), "")</f>
        <v/>
      </c>
      <c r="T72" s="15">
        <f>IF($K72="","",IF($G72="PCT_BRSS", MAX(0, MIN($K72, $M72*$P72) - $O72),IF($G72="FORFAIT_ACTE", MAX(0, MIN($K72-$O72, $P72*$I72)),IF($G72="FORFAIT_JOUR", MAX(0, MIN($K72-$O72, $P72*$I72)),IF($G72="FORFAIT_ANNUEL", MAX(0, MIN($K72-$O72, $S72)),0)))))</f>
        <v/>
      </c>
      <c r="U72" s="15">
        <f>IF($K72="","", MAX(0, $K72 - $O72 - $T72))</f>
        <v/>
      </c>
      <c r="V72" s="7">
        <f>IF($U72="","", IF($U72&gt;=PARAMETRES!$B$5, "⚠ Reste à charge élevé", ""))</f>
        <v/>
      </c>
      <c r="W72" s="20">
        <f>ROW()</f>
        <v/>
      </c>
    </row>
    <row r="73">
      <c r="A73" s="11" t="n"/>
      <c r="B73" s="14" t="n"/>
      <c r="C73" s="7">
        <f>IFERROR(YEAR($B73),"")</f>
        <v/>
      </c>
      <c r="D73" s="11" t="n"/>
      <c r="E73" s="7">
        <f>IFERROR(INDEX(ACTES_REF!$B$3:$B$500, MATCH($D73, ACTES_REF!$A$3:$A$500, 0)),"")</f>
        <v/>
      </c>
      <c r="F73" s="7">
        <f>IFERROR(INDEX(ACTES_REF!$C$3:$C$500, MATCH($D73, ACTES_REF!$A$3:$A$500, 0)),"")</f>
        <v/>
      </c>
      <c r="G73" s="7">
        <f>IFERROR(INDEX(ACTES_REF!$D$3:$D$500, MATCH($D73, ACTES_REF!$A$3:$A$500, 0)),"")</f>
        <v/>
      </c>
      <c r="H73" s="7">
        <f>IFERROR(INDEX(ACTES_REF!$G$3:$G$500, MATCH($D73, ACTES_REF!$A$3:$A$500, 0)),"")</f>
        <v/>
      </c>
      <c r="I73" s="11" t="n"/>
      <c r="J73" s="9" t="n"/>
      <c r="K73" s="15">
        <f>IF(OR($I73="", $J73=""),"", $I73*$J73)</f>
        <v/>
      </c>
      <c r="L73" s="15">
        <f>IFERROR(INDEX(ACTES_REF!$E$3:$E$500, MATCH($D73, ACTES_REF!$A$3:$A$500, 0)),0)</f>
        <v/>
      </c>
      <c r="M73" s="15">
        <f>IF($I73="","", $I73*$L73)</f>
        <v/>
      </c>
      <c r="N73" s="16">
        <f>IFERROR(INDEX(ACTES_REF!$F$3:$F$500, MATCH($D73, ACTES_REF!$A$3:$A$500, 0)),0)</f>
        <v/>
      </c>
      <c r="O73" s="15">
        <f>IF($K73="","", MIN($K73, $M73)*$N73)</f>
        <v/>
      </c>
      <c r="P73" s="15">
        <f>IF($A73="","", IFERROR(SUMIFS(CONTRATS!$D$3:$D$500, CONTRATS!$A$3:$A$500, $A73, CONTRATS!$B$3:$B$500, $F73, CONTRATS!$C$3:$C$500, $G73), 0))</f>
        <v/>
      </c>
      <c r="Q73" s="15">
        <f>IF($G73="FORFAIT_ANNUEL", $P73, "")</f>
        <v/>
      </c>
      <c r="R73" s="15">
        <f>IF($G73&lt;&gt;"FORFAIT_ANNUEL","",IF($A73="","",SUMIFS($T$4:$T$203,$A$4:$A$203,$A73,$F$4:$F$203,$F73,$C$4:$C$203,$C73,$G$4:$G$203,"FORFAIT_ANNUEL",$W$4:$W$203,"&lt;"&amp;$W73)))</f>
        <v/>
      </c>
      <c r="S73" s="15">
        <f>IF($G73="FORFAIT_ANNUEL", MAX(0, $Q73-$R73), "")</f>
        <v/>
      </c>
      <c r="T73" s="15">
        <f>IF($K73="","",IF($G73="PCT_BRSS", MAX(0, MIN($K73, $M73*$P73) - $O73),IF($G73="FORFAIT_ACTE", MAX(0, MIN($K73-$O73, $P73*$I73)),IF($G73="FORFAIT_JOUR", MAX(0, MIN($K73-$O73, $P73*$I73)),IF($G73="FORFAIT_ANNUEL", MAX(0, MIN($K73-$O73, $S73)),0)))))</f>
        <v/>
      </c>
      <c r="U73" s="15">
        <f>IF($K73="","", MAX(0, $K73 - $O73 - $T73))</f>
        <v/>
      </c>
      <c r="V73" s="7">
        <f>IF($U73="","", IF($U73&gt;=PARAMETRES!$B$5, "⚠ Reste à charge élevé", ""))</f>
        <v/>
      </c>
      <c r="W73" s="20">
        <f>ROW()</f>
        <v/>
      </c>
    </row>
    <row r="74">
      <c r="A74" s="11" t="n"/>
      <c r="B74" s="14" t="n"/>
      <c r="C74" s="7">
        <f>IFERROR(YEAR($B74),"")</f>
        <v/>
      </c>
      <c r="D74" s="11" t="n"/>
      <c r="E74" s="7">
        <f>IFERROR(INDEX(ACTES_REF!$B$3:$B$500, MATCH($D74, ACTES_REF!$A$3:$A$500, 0)),"")</f>
        <v/>
      </c>
      <c r="F74" s="7">
        <f>IFERROR(INDEX(ACTES_REF!$C$3:$C$500, MATCH($D74, ACTES_REF!$A$3:$A$500, 0)),"")</f>
        <v/>
      </c>
      <c r="G74" s="7">
        <f>IFERROR(INDEX(ACTES_REF!$D$3:$D$500, MATCH($D74, ACTES_REF!$A$3:$A$500, 0)),"")</f>
        <v/>
      </c>
      <c r="H74" s="7">
        <f>IFERROR(INDEX(ACTES_REF!$G$3:$G$500, MATCH($D74, ACTES_REF!$A$3:$A$500, 0)),"")</f>
        <v/>
      </c>
      <c r="I74" s="11" t="n"/>
      <c r="J74" s="9" t="n"/>
      <c r="K74" s="15">
        <f>IF(OR($I74="", $J74=""),"", $I74*$J74)</f>
        <v/>
      </c>
      <c r="L74" s="15">
        <f>IFERROR(INDEX(ACTES_REF!$E$3:$E$500, MATCH($D74, ACTES_REF!$A$3:$A$500, 0)),0)</f>
        <v/>
      </c>
      <c r="M74" s="15">
        <f>IF($I74="","", $I74*$L74)</f>
        <v/>
      </c>
      <c r="N74" s="16">
        <f>IFERROR(INDEX(ACTES_REF!$F$3:$F$500, MATCH($D74, ACTES_REF!$A$3:$A$500, 0)),0)</f>
        <v/>
      </c>
      <c r="O74" s="15">
        <f>IF($K74="","", MIN($K74, $M74)*$N74)</f>
        <v/>
      </c>
      <c r="P74" s="15">
        <f>IF($A74="","", IFERROR(SUMIFS(CONTRATS!$D$3:$D$500, CONTRATS!$A$3:$A$500, $A74, CONTRATS!$B$3:$B$500, $F74, CONTRATS!$C$3:$C$500, $G74), 0))</f>
        <v/>
      </c>
      <c r="Q74" s="15">
        <f>IF($G74="FORFAIT_ANNUEL", $P74, "")</f>
        <v/>
      </c>
      <c r="R74" s="15">
        <f>IF($G74&lt;&gt;"FORFAIT_ANNUEL","",IF($A74="","",SUMIFS($T$4:$T$203,$A$4:$A$203,$A74,$F$4:$F$203,$F74,$C$4:$C$203,$C74,$G$4:$G$203,"FORFAIT_ANNUEL",$W$4:$W$203,"&lt;"&amp;$W74)))</f>
        <v/>
      </c>
      <c r="S74" s="15">
        <f>IF($G74="FORFAIT_ANNUEL", MAX(0, $Q74-$R74), "")</f>
        <v/>
      </c>
      <c r="T74" s="15">
        <f>IF($K74="","",IF($G74="PCT_BRSS", MAX(0, MIN($K74, $M74*$P74) - $O74),IF($G74="FORFAIT_ACTE", MAX(0, MIN($K74-$O74, $P74*$I74)),IF($G74="FORFAIT_JOUR", MAX(0, MIN($K74-$O74, $P74*$I74)),IF($G74="FORFAIT_ANNUEL", MAX(0, MIN($K74-$O74, $S74)),0)))))</f>
        <v/>
      </c>
      <c r="U74" s="15">
        <f>IF($K74="","", MAX(0, $K74 - $O74 - $T74))</f>
        <v/>
      </c>
      <c r="V74" s="7">
        <f>IF($U74="","", IF($U74&gt;=PARAMETRES!$B$5, "⚠ Reste à charge élevé", ""))</f>
        <v/>
      </c>
      <c r="W74" s="20">
        <f>ROW()</f>
        <v/>
      </c>
    </row>
    <row r="75">
      <c r="A75" s="11" t="n"/>
      <c r="B75" s="14" t="n"/>
      <c r="C75" s="7">
        <f>IFERROR(YEAR($B75),"")</f>
        <v/>
      </c>
      <c r="D75" s="11" t="n"/>
      <c r="E75" s="7">
        <f>IFERROR(INDEX(ACTES_REF!$B$3:$B$500, MATCH($D75, ACTES_REF!$A$3:$A$500, 0)),"")</f>
        <v/>
      </c>
      <c r="F75" s="7">
        <f>IFERROR(INDEX(ACTES_REF!$C$3:$C$500, MATCH($D75, ACTES_REF!$A$3:$A$500, 0)),"")</f>
        <v/>
      </c>
      <c r="G75" s="7">
        <f>IFERROR(INDEX(ACTES_REF!$D$3:$D$500, MATCH($D75, ACTES_REF!$A$3:$A$500, 0)),"")</f>
        <v/>
      </c>
      <c r="H75" s="7">
        <f>IFERROR(INDEX(ACTES_REF!$G$3:$G$500, MATCH($D75, ACTES_REF!$A$3:$A$500, 0)),"")</f>
        <v/>
      </c>
      <c r="I75" s="11" t="n"/>
      <c r="J75" s="9" t="n"/>
      <c r="K75" s="15">
        <f>IF(OR($I75="", $J75=""),"", $I75*$J75)</f>
        <v/>
      </c>
      <c r="L75" s="15">
        <f>IFERROR(INDEX(ACTES_REF!$E$3:$E$500, MATCH($D75, ACTES_REF!$A$3:$A$500, 0)),0)</f>
        <v/>
      </c>
      <c r="M75" s="15">
        <f>IF($I75="","", $I75*$L75)</f>
        <v/>
      </c>
      <c r="N75" s="16">
        <f>IFERROR(INDEX(ACTES_REF!$F$3:$F$500, MATCH($D75, ACTES_REF!$A$3:$A$500, 0)),0)</f>
        <v/>
      </c>
      <c r="O75" s="15">
        <f>IF($K75="","", MIN($K75, $M75)*$N75)</f>
        <v/>
      </c>
      <c r="P75" s="15">
        <f>IF($A75="","", IFERROR(SUMIFS(CONTRATS!$D$3:$D$500, CONTRATS!$A$3:$A$500, $A75, CONTRATS!$B$3:$B$500, $F75, CONTRATS!$C$3:$C$500, $G75), 0))</f>
        <v/>
      </c>
      <c r="Q75" s="15">
        <f>IF($G75="FORFAIT_ANNUEL", $P75, "")</f>
        <v/>
      </c>
      <c r="R75" s="15">
        <f>IF($G75&lt;&gt;"FORFAIT_ANNUEL","",IF($A75="","",SUMIFS($T$4:$T$203,$A$4:$A$203,$A75,$F$4:$F$203,$F75,$C$4:$C$203,$C75,$G$4:$G$203,"FORFAIT_ANNUEL",$W$4:$W$203,"&lt;"&amp;$W75)))</f>
        <v/>
      </c>
      <c r="S75" s="15">
        <f>IF($G75="FORFAIT_ANNUEL", MAX(0, $Q75-$R75), "")</f>
        <v/>
      </c>
      <c r="T75" s="15">
        <f>IF($K75="","",IF($G75="PCT_BRSS", MAX(0, MIN($K75, $M75*$P75) - $O75),IF($G75="FORFAIT_ACTE", MAX(0, MIN($K75-$O75, $P75*$I75)),IF($G75="FORFAIT_JOUR", MAX(0, MIN($K75-$O75, $P75*$I75)),IF($G75="FORFAIT_ANNUEL", MAX(0, MIN($K75-$O75, $S75)),0)))))</f>
        <v/>
      </c>
      <c r="U75" s="15">
        <f>IF($K75="","", MAX(0, $K75 - $O75 - $T75))</f>
        <v/>
      </c>
      <c r="V75" s="7">
        <f>IF($U75="","", IF($U75&gt;=PARAMETRES!$B$5, "⚠ Reste à charge élevé", ""))</f>
        <v/>
      </c>
      <c r="W75" s="20">
        <f>ROW()</f>
        <v/>
      </c>
    </row>
    <row r="76">
      <c r="A76" s="11" t="n"/>
      <c r="B76" s="14" t="n"/>
      <c r="C76" s="7">
        <f>IFERROR(YEAR($B76),"")</f>
        <v/>
      </c>
      <c r="D76" s="11" t="n"/>
      <c r="E76" s="7">
        <f>IFERROR(INDEX(ACTES_REF!$B$3:$B$500, MATCH($D76, ACTES_REF!$A$3:$A$500, 0)),"")</f>
        <v/>
      </c>
      <c r="F76" s="7">
        <f>IFERROR(INDEX(ACTES_REF!$C$3:$C$500, MATCH($D76, ACTES_REF!$A$3:$A$500, 0)),"")</f>
        <v/>
      </c>
      <c r="G76" s="7">
        <f>IFERROR(INDEX(ACTES_REF!$D$3:$D$500, MATCH($D76, ACTES_REF!$A$3:$A$500, 0)),"")</f>
        <v/>
      </c>
      <c r="H76" s="7">
        <f>IFERROR(INDEX(ACTES_REF!$G$3:$G$500, MATCH($D76, ACTES_REF!$A$3:$A$500, 0)),"")</f>
        <v/>
      </c>
      <c r="I76" s="11" t="n"/>
      <c r="J76" s="9" t="n"/>
      <c r="K76" s="15">
        <f>IF(OR($I76="", $J76=""),"", $I76*$J76)</f>
        <v/>
      </c>
      <c r="L76" s="15">
        <f>IFERROR(INDEX(ACTES_REF!$E$3:$E$500, MATCH($D76, ACTES_REF!$A$3:$A$500, 0)),0)</f>
        <v/>
      </c>
      <c r="M76" s="15">
        <f>IF($I76="","", $I76*$L76)</f>
        <v/>
      </c>
      <c r="N76" s="16">
        <f>IFERROR(INDEX(ACTES_REF!$F$3:$F$500, MATCH($D76, ACTES_REF!$A$3:$A$500, 0)),0)</f>
        <v/>
      </c>
      <c r="O76" s="15">
        <f>IF($K76="","", MIN($K76, $M76)*$N76)</f>
        <v/>
      </c>
      <c r="P76" s="15">
        <f>IF($A76="","", IFERROR(SUMIFS(CONTRATS!$D$3:$D$500, CONTRATS!$A$3:$A$500, $A76, CONTRATS!$B$3:$B$500, $F76, CONTRATS!$C$3:$C$500, $G76), 0))</f>
        <v/>
      </c>
      <c r="Q76" s="15">
        <f>IF($G76="FORFAIT_ANNUEL", $P76, "")</f>
        <v/>
      </c>
      <c r="R76" s="15">
        <f>IF($G76&lt;&gt;"FORFAIT_ANNUEL","",IF($A76="","",SUMIFS($T$4:$T$203,$A$4:$A$203,$A76,$F$4:$F$203,$F76,$C$4:$C$203,$C76,$G$4:$G$203,"FORFAIT_ANNUEL",$W$4:$W$203,"&lt;"&amp;$W76)))</f>
        <v/>
      </c>
      <c r="S76" s="15">
        <f>IF($G76="FORFAIT_ANNUEL", MAX(0, $Q76-$R76), "")</f>
        <v/>
      </c>
      <c r="T76" s="15">
        <f>IF($K76="","",IF($G76="PCT_BRSS", MAX(0, MIN($K76, $M76*$P76) - $O76),IF($G76="FORFAIT_ACTE", MAX(0, MIN($K76-$O76, $P76*$I76)),IF($G76="FORFAIT_JOUR", MAX(0, MIN($K76-$O76, $P76*$I76)),IF($G76="FORFAIT_ANNUEL", MAX(0, MIN($K76-$O76, $S76)),0)))))</f>
        <v/>
      </c>
      <c r="U76" s="15">
        <f>IF($K76="","", MAX(0, $K76 - $O76 - $T76))</f>
        <v/>
      </c>
      <c r="V76" s="7">
        <f>IF($U76="","", IF($U76&gt;=PARAMETRES!$B$5, "⚠ Reste à charge élevé", ""))</f>
        <v/>
      </c>
      <c r="W76" s="20">
        <f>ROW()</f>
        <v/>
      </c>
    </row>
    <row r="77">
      <c r="A77" s="11" t="n"/>
      <c r="B77" s="14" t="n"/>
      <c r="C77" s="7">
        <f>IFERROR(YEAR($B77),"")</f>
        <v/>
      </c>
      <c r="D77" s="11" t="n"/>
      <c r="E77" s="7">
        <f>IFERROR(INDEX(ACTES_REF!$B$3:$B$500, MATCH($D77, ACTES_REF!$A$3:$A$500, 0)),"")</f>
        <v/>
      </c>
      <c r="F77" s="7">
        <f>IFERROR(INDEX(ACTES_REF!$C$3:$C$500, MATCH($D77, ACTES_REF!$A$3:$A$500, 0)),"")</f>
        <v/>
      </c>
      <c r="G77" s="7">
        <f>IFERROR(INDEX(ACTES_REF!$D$3:$D$500, MATCH($D77, ACTES_REF!$A$3:$A$500, 0)),"")</f>
        <v/>
      </c>
      <c r="H77" s="7">
        <f>IFERROR(INDEX(ACTES_REF!$G$3:$G$500, MATCH($D77, ACTES_REF!$A$3:$A$500, 0)),"")</f>
        <v/>
      </c>
      <c r="I77" s="11" t="n"/>
      <c r="J77" s="9" t="n"/>
      <c r="K77" s="15">
        <f>IF(OR($I77="", $J77=""),"", $I77*$J77)</f>
        <v/>
      </c>
      <c r="L77" s="15">
        <f>IFERROR(INDEX(ACTES_REF!$E$3:$E$500, MATCH($D77, ACTES_REF!$A$3:$A$500, 0)),0)</f>
        <v/>
      </c>
      <c r="M77" s="15">
        <f>IF($I77="","", $I77*$L77)</f>
        <v/>
      </c>
      <c r="N77" s="16">
        <f>IFERROR(INDEX(ACTES_REF!$F$3:$F$500, MATCH($D77, ACTES_REF!$A$3:$A$500, 0)),0)</f>
        <v/>
      </c>
      <c r="O77" s="15">
        <f>IF($K77="","", MIN($K77, $M77)*$N77)</f>
        <v/>
      </c>
      <c r="P77" s="15">
        <f>IF($A77="","", IFERROR(SUMIFS(CONTRATS!$D$3:$D$500, CONTRATS!$A$3:$A$500, $A77, CONTRATS!$B$3:$B$500, $F77, CONTRATS!$C$3:$C$500, $G77), 0))</f>
        <v/>
      </c>
      <c r="Q77" s="15">
        <f>IF($G77="FORFAIT_ANNUEL", $P77, "")</f>
        <v/>
      </c>
      <c r="R77" s="15">
        <f>IF($G77&lt;&gt;"FORFAIT_ANNUEL","",IF($A77="","",SUMIFS($T$4:$T$203,$A$4:$A$203,$A77,$F$4:$F$203,$F77,$C$4:$C$203,$C77,$G$4:$G$203,"FORFAIT_ANNUEL",$W$4:$W$203,"&lt;"&amp;$W77)))</f>
        <v/>
      </c>
      <c r="S77" s="15">
        <f>IF($G77="FORFAIT_ANNUEL", MAX(0, $Q77-$R77), "")</f>
        <v/>
      </c>
      <c r="T77" s="15">
        <f>IF($K77="","",IF($G77="PCT_BRSS", MAX(0, MIN($K77, $M77*$P77) - $O77),IF($G77="FORFAIT_ACTE", MAX(0, MIN($K77-$O77, $P77*$I77)),IF($G77="FORFAIT_JOUR", MAX(0, MIN($K77-$O77, $P77*$I77)),IF($G77="FORFAIT_ANNUEL", MAX(0, MIN($K77-$O77, $S77)),0)))))</f>
        <v/>
      </c>
      <c r="U77" s="15">
        <f>IF($K77="","", MAX(0, $K77 - $O77 - $T77))</f>
        <v/>
      </c>
      <c r="V77" s="7">
        <f>IF($U77="","", IF($U77&gt;=PARAMETRES!$B$5, "⚠ Reste à charge élevé", ""))</f>
        <v/>
      </c>
      <c r="W77" s="20">
        <f>ROW()</f>
        <v/>
      </c>
    </row>
    <row r="78">
      <c r="A78" s="11" t="n"/>
      <c r="B78" s="14" t="n"/>
      <c r="C78" s="7">
        <f>IFERROR(YEAR($B78),"")</f>
        <v/>
      </c>
      <c r="D78" s="11" t="n"/>
      <c r="E78" s="7">
        <f>IFERROR(INDEX(ACTES_REF!$B$3:$B$500, MATCH($D78, ACTES_REF!$A$3:$A$500, 0)),"")</f>
        <v/>
      </c>
      <c r="F78" s="7">
        <f>IFERROR(INDEX(ACTES_REF!$C$3:$C$500, MATCH($D78, ACTES_REF!$A$3:$A$500, 0)),"")</f>
        <v/>
      </c>
      <c r="G78" s="7">
        <f>IFERROR(INDEX(ACTES_REF!$D$3:$D$500, MATCH($D78, ACTES_REF!$A$3:$A$500, 0)),"")</f>
        <v/>
      </c>
      <c r="H78" s="7">
        <f>IFERROR(INDEX(ACTES_REF!$G$3:$G$500, MATCH($D78, ACTES_REF!$A$3:$A$500, 0)),"")</f>
        <v/>
      </c>
      <c r="I78" s="11" t="n"/>
      <c r="J78" s="9" t="n"/>
      <c r="K78" s="15">
        <f>IF(OR($I78="", $J78=""),"", $I78*$J78)</f>
        <v/>
      </c>
      <c r="L78" s="15">
        <f>IFERROR(INDEX(ACTES_REF!$E$3:$E$500, MATCH($D78, ACTES_REF!$A$3:$A$500, 0)),0)</f>
        <v/>
      </c>
      <c r="M78" s="15">
        <f>IF($I78="","", $I78*$L78)</f>
        <v/>
      </c>
      <c r="N78" s="16">
        <f>IFERROR(INDEX(ACTES_REF!$F$3:$F$500, MATCH($D78, ACTES_REF!$A$3:$A$500, 0)),0)</f>
        <v/>
      </c>
      <c r="O78" s="15">
        <f>IF($K78="","", MIN($K78, $M78)*$N78)</f>
        <v/>
      </c>
      <c r="P78" s="15">
        <f>IF($A78="","", IFERROR(SUMIFS(CONTRATS!$D$3:$D$500, CONTRATS!$A$3:$A$500, $A78, CONTRATS!$B$3:$B$500, $F78, CONTRATS!$C$3:$C$500, $G78), 0))</f>
        <v/>
      </c>
      <c r="Q78" s="15">
        <f>IF($G78="FORFAIT_ANNUEL", $P78, "")</f>
        <v/>
      </c>
      <c r="R78" s="15">
        <f>IF($G78&lt;&gt;"FORFAIT_ANNUEL","",IF($A78="","",SUMIFS($T$4:$T$203,$A$4:$A$203,$A78,$F$4:$F$203,$F78,$C$4:$C$203,$C78,$G$4:$G$203,"FORFAIT_ANNUEL",$W$4:$W$203,"&lt;"&amp;$W78)))</f>
        <v/>
      </c>
      <c r="S78" s="15">
        <f>IF($G78="FORFAIT_ANNUEL", MAX(0, $Q78-$R78), "")</f>
        <v/>
      </c>
      <c r="T78" s="15">
        <f>IF($K78="","",IF($G78="PCT_BRSS", MAX(0, MIN($K78, $M78*$P78) - $O78),IF($G78="FORFAIT_ACTE", MAX(0, MIN($K78-$O78, $P78*$I78)),IF($G78="FORFAIT_JOUR", MAX(0, MIN($K78-$O78, $P78*$I78)),IF($G78="FORFAIT_ANNUEL", MAX(0, MIN($K78-$O78, $S78)),0)))))</f>
        <v/>
      </c>
      <c r="U78" s="15">
        <f>IF($K78="","", MAX(0, $K78 - $O78 - $T78))</f>
        <v/>
      </c>
      <c r="V78" s="7">
        <f>IF($U78="","", IF($U78&gt;=PARAMETRES!$B$5, "⚠ Reste à charge élevé", ""))</f>
        <v/>
      </c>
      <c r="W78" s="20">
        <f>ROW()</f>
        <v/>
      </c>
    </row>
    <row r="79">
      <c r="A79" s="11" t="n"/>
      <c r="B79" s="14" t="n"/>
      <c r="C79" s="7">
        <f>IFERROR(YEAR($B79),"")</f>
        <v/>
      </c>
      <c r="D79" s="11" t="n"/>
      <c r="E79" s="7">
        <f>IFERROR(INDEX(ACTES_REF!$B$3:$B$500, MATCH($D79, ACTES_REF!$A$3:$A$500, 0)),"")</f>
        <v/>
      </c>
      <c r="F79" s="7">
        <f>IFERROR(INDEX(ACTES_REF!$C$3:$C$500, MATCH($D79, ACTES_REF!$A$3:$A$500, 0)),"")</f>
        <v/>
      </c>
      <c r="G79" s="7">
        <f>IFERROR(INDEX(ACTES_REF!$D$3:$D$500, MATCH($D79, ACTES_REF!$A$3:$A$500, 0)),"")</f>
        <v/>
      </c>
      <c r="H79" s="7">
        <f>IFERROR(INDEX(ACTES_REF!$G$3:$G$500, MATCH($D79, ACTES_REF!$A$3:$A$500, 0)),"")</f>
        <v/>
      </c>
      <c r="I79" s="11" t="n"/>
      <c r="J79" s="9" t="n"/>
      <c r="K79" s="15">
        <f>IF(OR($I79="", $J79=""),"", $I79*$J79)</f>
        <v/>
      </c>
      <c r="L79" s="15">
        <f>IFERROR(INDEX(ACTES_REF!$E$3:$E$500, MATCH($D79, ACTES_REF!$A$3:$A$500, 0)),0)</f>
        <v/>
      </c>
      <c r="M79" s="15">
        <f>IF($I79="","", $I79*$L79)</f>
        <v/>
      </c>
      <c r="N79" s="16">
        <f>IFERROR(INDEX(ACTES_REF!$F$3:$F$500, MATCH($D79, ACTES_REF!$A$3:$A$500, 0)),0)</f>
        <v/>
      </c>
      <c r="O79" s="15">
        <f>IF($K79="","", MIN($K79, $M79)*$N79)</f>
        <v/>
      </c>
      <c r="P79" s="15">
        <f>IF($A79="","", IFERROR(SUMIFS(CONTRATS!$D$3:$D$500, CONTRATS!$A$3:$A$500, $A79, CONTRATS!$B$3:$B$500, $F79, CONTRATS!$C$3:$C$500, $G79), 0))</f>
        <v/>
      </c>
      <c r="Q79" s="15">
        <f>IF($G79="FORFAIT_ANNUEL", $P79, "")</f>
        <v/>
      </c>
      <c r="R79" s="15">
        <f>IF($G79&lt;&gt;"FORFAIT_ANNUEL","",IF($A79="","",SUMIFS($T$4:$T$203,$A$4:$A$203,$A79,$F$4:$F$203,$F79,$C$4:$C$203,$C79,$G$4:$G$203,"FORFAIT_ANNUEL",$W$4:$W$203,"&lt;"&amp;$W79)))</f>
        <v/>
      </c>
      <c r="S79" s="15">
        <f>IF($G79="FORFAIT_ANNUEL", MAX(0, $Q79-$R79), "")</f>
        <v/>
      </c>
      <c r="T79" s="15">
        <f>IF($K79="","",IF($G79="PCT_BRSS", MAX(0, MIN($K79, $M79*$P79) - $O79),IF($G79="FORFAIT_ACTE", MAX(0, MIN($K79-$O79, $P79*$I79)),IF($G79="FORFAIT_JOUR", MAX(0, MIN($K79-$O79, $P79*$I79)),IF($G79="FORFAIT_ANNUEL", MAX(0, MIN($K79-$O79, $S79)),0)))))</f>
        <v/>
      </c>
      <c r="U79" s="15">
        <f>IF($K79="","", MAX(0, $K79 - $O79 - $T79))</f>
        <v/>
      </c>
      <c r="V79" s="7">
        <f>IF($U79="","", IF($U79&gt;=PARAMETRES!$B$5, "⚠ Reste à charge élevé", ""))</f>
        <v/>
      </c>
      <c r="W79" s="20">
        <f>ROW()</f>
        <v/>
      </c>
    </row>
    <row r="80">
      <c r="A80" s="11" t="n"/>
      <c r="B80" s="14" t="n"/>
      <c r="C80" s="7">
        <f>IFERROR(YEAR($B80),"")</f>
        <v/>
      </c>
      <c r="D80" s="11" t="n"/>
      <c r="E80" s="7">
        <f>IFERROR(INDEX(ACTES_REF!$B$3:$B$500, MATCH($D80, ACTES_REF!$A$3:$A$500, 0)),"")</f>
        <v/>
      </c>
      <c r="F80" s="7">
        <f>IFERROR(INDEX(ACTES_REF!$C$3:$C$500, MATCH($D80, ACTES_REF!$A$3:$A$500, 0)),"")</f>
        <v/>
      </c>
      <c r="G80" s="7">
        <f>IFERROR(INDEX(ACTES_REF!$D$3:$D$500, MATCH($D80, ACTES_REF!$A$3:$A$500, 0)),"")</f>
        <v/>
      </c>
      <c r="H80" s="7">
        <f>IFERROR(INDEX(ACTES_REF!$G$3:$G$500, MATCH($D80, ACTES_REF!$A$3:$A$500, 0)),"")</f>
        <v/>
      </c>
      <c r="I80" s="11" t="n"/>
      <c r="J80" s="9" t="n"/>
      <c r="K80" s="15">
        <f>IF(OR($I80="", $J80=""),"", $I80*$J80)</f>
        <v/>
      </c>
      <c r="L80" s="15">
        <f>IFERROR(INDEX(ACTES_REF!$E$3:$E$500, MATCH($D80, ACTES_REF!$A$3:$A$500, 0)),0)</f>
        <v/>
      </c>
      <c r="M80" s="15">
        <f>IF($I80="","", $I80*$L80)</f>
        <v/>
      </c>
      <c r="N80" s="16">
        <f>IFERROR(INDEX(ACTES_REF!$F$3:$F$500, MATCH($D80, ACTES_REF!$A$3:$A$500, 0)),0)</f>
        <v/>
      </c>
      <c r="O80" s="15">
        <f>IF($K80="","", MIN($K80, $M80)*$N80)</f>
        <v/>
      </c>
      <c r="P80" s="15">
        <f>IF($A80="","", IFERROR(SUMIFS(CONTRATS!$D$3:$D$500, CONTRATS!$A$3:$A$500, $A80, CONTRATS!$B$3:$B$500, $F80, CONTRATS!$C$3:$C$500, $G80), 0))</f>
        <v/>
      </c>
      <c r="Q80" s="15">
        <f>IF($G80="FORFAIT_ANNUEL", $P80, "")</f>
        <v/>
      </c>
      <c r="R80" s="15">
        <f>IF($G80&lt;&gt;"FORFAIT_ANNUEL","",IF($A80="","",SUMIFS($T$4:$T$203,$A$4:$A$203,$A80,$F$4:$F$203,$F80,$C$4:$C$203,$C80,$G$4:$G$203,"FORFAIT_ANNUEL",$W$4:$W$203,"&lt;"&amp;$W80)))</f>
        <v/>
      </c>
      <c r="S80" s="15">
        <f>IF($G80="FORFAIT_ANNUEL", MAX(0, $Q80-$R80), "")</f>
        <v/>
      </c>
      <c r="T80" s="15">
        <f>IF($K80="","",IF($G80="PCT_BRSS", MAX(0, MIN($K80, $M80*$P80) - $O80),IF($G80="FORFAIT_ACTE", MAX(0, MIN($K80-$O80, $P80*$I80)),IF($G80="FORFAIT_JOUR", MAX(0, MIN($K80-$O80, $P80*$I80)),IF($G80="FORFAIT_ANNUEL", MAX(0, MIN($K80-$O80, $S80)),0)))))</f>
        <v/>
      </c>
      <c r="U80" s="15">
        <f>IF($K80="","", MAX(0, $K80 - $O80 - $T80))</f>
        <v/>
      </c>
      <c r="V80" s="7">
        <f>IF($U80="","", IF($U80&gt;=PARAMETRES!$B$5, "⚠ Reste à charge élevé", ""))</f>
        <v/>
      </c>
      <c r="W80" s="20">
        <f>ROW()</f>
        <v/>
      </c>
    </row>
    <row r="81">
      <c r="A81" s="11" t="n"/>
      <c r="B81" s="14" t="n"/>
      <c r="C81" s="7">
        <f>IFERROR(YEAR($B81),"")</f>
        <v/>
      </c>
      <c r="D81" s="11" t="n"/>
      <c r="E81" s="7">
        <f>IFERROR(INDEX(ACTES_REF!$B$3:$B$500, MATCH($D81, ACTES_REF!$A$3:$A$500, 0)),"")</f>
        <v/>
      </c>
      <c r="F81" s="7">
        <f>IFERROR(INDEX(ACTES_REF!$C$3:$C$500, MATCH($D81, ACTES_REF!$A$3:$A$500, 0)),"")</f>
        <v/>
      </c>
      <c r="G81" s="7">
        <f>IFERROR(INDEX(ACTES_REF!$D$3:$D$500, MATCH($D81, ACTES_REF!$A$3:$A$500, 0)),"")</f>
        <v/>
      </c>
      <c r="H81" s="7">
        <f>IFERROR(INDEX(ACTES_REF!$G$3:$G$500, MATCH($D81, ACTES_REF!$A$3:$A$500, 0)),"")</f>
        <v/>
      </c>
      <c r="I81" s="11" t="n"/>
      <c r="J81" s="9" t="n"/>
      <c r="K81" s="15">
        <f>IF(OR($I81="", $J81=""),"", $I81*$J81)</f>
        <v/>
      </c>
      <c r="L81" s="15">
        <f>IFERROR(INDEX(ACTES_REF!$E$3:$E$500, MATCH($D81, ACTES_REF!$A$3:$A$500, 0)),0)</f>
        <v/>
      </c>
      <c r="M81" s="15">
        <f>IF($I81="","", $I81*$L81)</f>
        <v/>
      </c>
      <c r="N81" s="16">
        <f>IFERROR(INDEX(ACTES_REF!$F$3:$F$500, MATCH($D81, ACTES_REF!$A$3:$A$500, 0)),0)</f>
        <v/>
      </c>
      <c r="O81" s="15">
        <f>IF($K81="","", MIN($K81, $M81)*$N81)</f>
        <v/>
      </c>
      <c r="P81" s="15">
        <f>IF($A81="","", IFERROR(SUMIFS(CONTRATS!$D$3:$D$500, CONTRATS!$A$3:$A$500, $A81, CONTRATS!$B$3:$B$500, $F81, CONTRATS!$C$3:$C$500, $G81), 0))</f>
        <v/>
      </c>
      <c r="Q81" s="15">
        <f>IF($G81="FORFAIT_ANNUEL", $P81, "")</f>
        <v/>
      </c>
      <c r="R81" s="15">
        <f>IF($G81&lt;&gt;"FORFAIT_ANNUEL","",IF($A81="","",SUMIFS($T$4:$T$203,$A$4:$A$203,$A81,$F$4:$F$203,$F81,$C$4:$C$203,$C81,$G$4:$G$203,"FORFAIT_ANNUEL",$W$4:$W$203,"&lt;"&amp;$W81)))</f>
        <v/>
      </c>
      <c r="S81" s="15">
        <f>IF($G81="FORFAIT_ANNUEL", MAX(0, $Q81-$R81), "")</f>
        <v/>
      </c>
      <c r="T81" s="15">
        <f>IF($K81="","",IF($G81="PCT_BRSS", MAX(0, MIN($K81, $M81*$P81) - $O81),IF($G81="FORFAIT_ACTE", MAX(0, MIN($K81-$O81, $P81*$I81)),IF($G81="FORFAIT_JOUR", MAX(0, MIN($K81-$O81, $P81*$I81)),IF($G81="FORFAIT_ANNUEL", MAX(0, MIN($K81-$O81, $S81)),0)))))</f>
        <v/>
      </c>
      <c r="U81" s="15">
        <f>IF($K81="","", MAX(0, $K81 - $O81 - $T81))</f>
        <v/>
      </c>
      <c r="V81" s="7">
        <f>IF($U81="","", IF($U81&gt;=PARAMETRES!$B$5, "⚠ Reste à charge élevé", ""))</f>
        <v/>
      </c>
      <c r="W81" s="20">
        <f>ROW()</f>
        <v/>
      </c>
    </row>
    <row r="82">
      <c r="A82" s="11" t="n"/>
      <c r="B82" s="14" t="n"/>
      <c r="C82" s="7">
        <f>IFERROR(YEAR($B82),"")</f>
        <v/>
      </c>
      <c r="D82" s="11" t="n"/>
      <c r="E82" s="7">
        <f>IFERROR(INDEX(ACTES_REF!$B$3:$B$500, MATCH($D82, ACTES_REF!$A$3:$A$500, 0)),"")</f>
        <v/>
      </c>
      <c r="F82" s="7">
        <f>IFERROR(INDEX(ACTES_REF!$C$3:$C$500, MATCH($D82, ACTES_REF!$A$3:$A$500, 0)),"")</f>
        <v/>
      </c>
      <c r="G82" s="7">
        <f>IFERROR(INDEX(ACTES_REF!$D$3:$D$500, MATCH($D82, ACTES_REF!$A$3:$A$500, 0)),"")</f>
        <v/>
      </c>
      <c r="H82" s="7">
        <f>IFERROR(INDEX(ACTES_REF!$G$3:$G$500, MATCH($D82, ACTES_REF!$A$3:$A$500, 0)),"")</f>
        <v/>
      </c>
      <c r="I82" s="11" t="n"/>
      <c r="J82" s="9" t="n"/>
      <c r="K82" s="15">
        <f>IF(OR($I82="", $J82=""),"", $I82*$J82)</f>
        <v/>
      </c>
      <c r="L82" s="15">
        <f>IFERROR(INDEX(ACTES_REF!$E$3:$E$500, MATCH($D82, ACTES_REF!$A$3:$A$500, 0)),0)</f>
        <v/>
      </c>
      <c r="M82" s="15">
        <f>IF($I82="","", $I82*$L82)</f>
        <v/>
      </c>
      <c r="N82" s="16">
        <f>IFERROR(INDEX(ACTES_REF!$F$3:$F$500, MATCH($D82, ACTES_REF!$A$3:$A$500, 0)),0)</f>
        <v/>
      </c>
      <c r="O82" s="15">
        <f>IF($K82="","", MIN($K82, $M82)*$N82)</f>
        <v/>
      </c>
      <c r="P82" s="15">
        <f>IF($A82="","", IFERROR(SUMIFS(CONTRATS!$D$3:$D$500, CONTRATS!$A$3:$A$500, $A82, CONTRATS!$B$3:$B$500, $F82, CONTRATS!$C$3:$C$500, $G82), 0))</f>
        <v/>
      </c>
      <c r="Q82" s="15">
        <f>IF($G82="FORFAIT_ANNUEL", $P82, "")</f>
        <v/>
      </c>
      <c r="R82" s="15">
        <f>IF($G82&lt;&gt;"FORFAIT_ANNUEL","",IF($A82="","",SUMIFS($T$4:$T$203,$A$4:$A$203,$A82,$F$4:$F$203,$F82,$C$4:$C$203,$C82,$G$4:$G$203,"FORFAIT_ANNUEL",$W$4:$W$203,"&lt;"&amp;$W82)))</f>
        <v/>
      </c>
      <c r="S82" s="15">
        <f>IF($G82="FORFAIT_ANNUEL", MAX(0, $Q82-$R82), "")</f>
        <v/>
      </c>
      <c r="T82" s="15">
        <f>IF($K82="","",IF($G82="PCT_BRSS", MAX(0, MIN($K82, $M82*$P82) - $O82),IF($G82="FORFAIT_ACTE", MAX(0, MIN($K82-$O82, $P82*$I82)),IF($G82="FORFAIT_JOUR", MAX(0, MIN($K82-$O82, $P82*$I82)),IF($G82="FORFAIT_ANNUEL", MAX(0, MIN($K82-$O82, $S82)),0)))))</f>
        <v/>
      </c>
      <c r="U82" s="15">
        <f>IF($K82="","", MAX(0, $K82 - $O82 - $T82))</f>
        <v/>
      </c>
      <c r="V82" s="7">
        <f>IF($U82="","", IF($U82&gt;=PARAMETRES!$B$5, "⚠ Reste à charge élevé", ""))</f>
        <v/>
      </c>
      <c r="W82" s="20">
        <f>ROW()</f>
        <v/>
      </c>
    </row>
    <row r="83">
      <c r="A83" s="11" t="n"/>
      <c r="B83" s="14" t="n"/>
      <c r="C83" s="7">
        <f>IFERROR(YEAR($B83),"")</f>
        <v/>
      </c>
      <c r="D83" s="11" t="n"/>
      <c r="E83" s="7">
        <f>IFERROR(INDEX(ACTES_REF!$B$3:$B$500, MATCH($D83, ACTES_REF!$A$3:$A$500, 0)),"")</f>
        <v/>
      </c>
      <c r="F83" s="7">
        <f>IFERROR(INDEX(ACTES_REF!$C$3:$C$500, MATCH($D83, ACTES_REF!$A$3:$A$500, 0)),"")</f>
        <v/>
      </c>
      <c r="G83" s="7">
        <f>IFERROR(INDEX(ACTES_REF!$D$3:$D$500, MATCH($D83, ACTES_REF!$A$3:$A$500, 0)),"")</f>
        <v/>
      </c>
      <c r="H83" s="7">
        <f>IFERROR(INDEX(ACTES_REF!$G$3:$G$500, MATCH($D83, ACTES_REF!$A$3:$A$500, 0)),"")</f>
        <v/>
      </c>
      <c r="I83" s="11" t="n"/>
      <c r="J83" s="9" t="n"/>
      <c r="K83" s="15">
        <f>IF(OR($I83="", $J83=""),"", $I83*$J83)</f>
        <v/>
      </c>
      <c r="L83" s="15">
        <f>IFERROR(INDEX(ACTES_REF!$E$3:$E$500, MATCH($D83, ACTES_REF!$A$3:$A$500, 0)),0)</f>
        <v/>
      </c>
      <c r="M83" s="15">
        <f>IF($I83="","", $I83*$L83)</f>
        <v/>
      </c>
      <c r="N83" s="16">
        <f>IFERROR(INDEX(ACTES_REF!$F$3:$F$500, MATCH($D83, ACTES_REF!$A$3:$A$500, 0)),0)</f>
        <v/>
      </c>
      <c r="O83" s="15">
        <f>IF($K83="","", MIN($K83, $M83)*$N83)</f>
        <v/>
      </c>
      <c r="P83" s="15">
        <f>IF($A83="","", IFERROR(SUMIFS(CONTRATS!$D$3:$D$500, CONTRATS!$A$3:$A$500, $A83, CONTRATS!$B$3:$B$500, $F83, CONTRATS!$C$3:$C$500, $G83), 0))</f>
        <v/>
      </c>
      <c r="Q83" s="15">
        <f>IF($G83="FORFAIT_ANNUEL", $P83, "")</f>
        <v/>
      </c>
      <c r="R83" s="15">
        <f>IF($G83&lt;&gt;"FORFAIT_ANNUEL","",IF($A83="","",SUMIFS($T$4:$T$203,$A$4:$A$203,$A83,$F$4:$F$203,$F83,$C$4:$C$203,$C83,$G$4:$G$203,"FORFAIT_ANNUEL",$W$4:$W$203,"&lt;"&amp;$W83)))</f>
        <v/>
      </c>
      <c r="S83" s="15">
        <f>IF($G83="FORFAIT_ANNUEL", MAX(0, $Q83-$R83), "")</f>
        <v/>
      </c>
      <c r="T83" s="15">
        <f>IF($K83="","",IF($G83="PCT_BRSS", MAX(0, MIN($K83, $M83*$P83) - $O83),IF($G83="FORFAIT_ACTE", MAX(0, MIN($K83-$O83, $P83*$I83)),IF($G83="FORFAIT_JOUR", MAX(0, MIN($K83-$O83, $P83*$I83)),IF($G83="FORFAIT_ANNUEL", MAX(0, MIN($K83-$O83, $S83)),0)))))</f>
        <v/>
      </c>
      <c r="U83" s="15">
        <f>IF($K83="","", MAX(0, $K83 - $O83 - $T83))</f>
        <v/>
      </c>
      <c r="V83" s="7">
        <f>IF($U83="","", IF($U83&gt;=PARAMETRES!$B$5, "⚠ Reste à charge élevé", ""))</f>
        <v/>
      </c>
      <c r="W83" s="20">
        <f>ROW()</f>
        <v/>
      </c>
    </row>
    <row r="84">
      <c r="A84" s="11" t="n"/>
      <c r="B84" s="14" t="n"/>
      <c r="C84" s="7">
        <f>IFERROR(YEAR($B84),"")</f>
        <v/>
      </c>
      <c r="D84" s="11" t="n"/>
      <c r="E84" s="7">
        <f>IFERROR(INDEX(ACTES_REF!$B$3:$B$500, MATCH($D84, ACTES_REF!$A$3:$A$500, 0)),"")</f>
        <v/>
      </c>
      <c r="F84" s="7">
        <f>IFERROR(INDEX(ACTES_REF!$C$3:$C$500, MATCH($D84, ACTES_REF!$A$3:$A$500, 0)),"")</f>
        <v/>
      </c>
      <c r="G84" s="7">
        <f>IFERROR(INDEX(ACTES_REF!$D$3:$D$500, MATCH($D84, ACTES_REF!$A$3:$A$500, 0)),"")</f>
        <v/>
      </c>
      <c r="H84" s="7">
        <f>IFERROR(INDEX(ACTES_REF!$G$3:$G$500, MATCH($D84, ACTES_REF!$A$3:$A$500, 0)),"")</f>
        <v/>
      </c>
      <c r="I84" s="11" t="n"/>
      <c r="J84" s="9" t="n"/>
      <c r="K84" s="15">
        <f>IF(OR($I84="", $J84=""),"", $I84*$J84)</f>
        <v/>
      </c>
      <c r="L84" s="15">
        <f>IFERROR(INDEX(ACTES_REF!$E$3:$E$500, MATCH($D84, ACTES_REF!$A$3:$A$500, 0)),0)</f>
        <v/>
      </c>
      <c r="M84" s="15">
        <f>IF($I84="","", $I84*$L84)</f>
        <v/>
      </c>
      <c r="N84" s="16">
        <f>IFERROR(INDEX(ACTES_REF!$F$3:$F$500, MATCH($D84, ACTES_REF!$A$3:$A$500, 0)),0)</f>
        <v/>
      </c>
      <c r="O84" s="15">
        <f>IF($K84="","", MIN($K84, $M84)*$N84)</f>
        <v/>
      </c>
      <c r="P84" s="15">
        <f>IF($A84="","", IFERROR(SUMIFS(CONTRATS!$D$3:$D$500, CONTRATS!$A$3:$A$500, $A84, CONTRATS!$B$3:$B$500, $F84, CONTRATS!$C$3:$C$500, $G84), 0))</f>
        <v/>
      </c>
      <c r="Q84" s="15">
        <f>IF($G84="FORFAIT_ANNUEL", $P84, "")</f>
        <v/>
      </c>
      <c r="R84" s="15">
        <f>IF($G84&lt;&gt;"FORFAIT_ANNUEL","",IF($A84="","",SUMIFS($T$4:$T$203,$A$4:$A$203,$A84,$F$4:$F$203,$F84,$C$4:$C$203,$C84,$G$4:$G$203,"FORFAIT_ANNUEL",$W$4:$W$203,"&lt;"&amp;$W84)))</f>
        <v/>
      </c>
      <c r="S84" s="15">
        <f>IF($G84="FORFAIT_ANNUEL", MAX(0, $Q84-$R84), "")</f>
        <v/>
      </c>
      <c r="T84" s="15">
        <f>IF($K84="","",IF($G84="PCT_BRSS", MAX(0, MIN($K84, $M84*$P84) - $O84),IF($G84="FORFAIT_ACTE", MAX(0, MIN($K84-$O84, $P84*$I84)),IF($G84="FORFAIT_JOUR", MAX(0, MIN($K84-$O84, $P84*$I84)),IF($G84="FORFAIT_ANNUEL", MAX(0, MIN($K84-$O84, $S84)),0)))))</f>
        <v/>
      </c>
      <c r="U84" s="15">
        <f>IF($K84="","", MAX(0, $K84 - $O84 - $T84))</f>
        <v/>
      </c>
      <c r="V84" s="7">
        <f>IF($U84="","", IF($U84&gt;=PARAMETRES!$B$5, "⚠ Reste à charge élevé", ""))</f>
        <v/>
      </c>
      <c r="W84" s="20">
        <f>ROW()</f>
        <v/>
      </c>
    </row>
    <row r="85">
      <c r="A85" s="11" t="n"/>
      <c r="B85" s="14" t="n"/>
      <c r="C85" s="7">
        <f>IFERROR(YEAR($B85),"")</f>
        <v/>
      </c>
      <c r="D85" s="11" t="n"/>
      <c r="E85" s="7">
        <f>IFERROR(INDEX(ACTES_REF!$B$3:$B$500, MATCH($D85, ACTES_REF!$A$3:$A$500, 0)),"")</f>
        <v/>
      </c>
      <c r="F85" s="7">
        <f>IFERROR(INDEX(ACTES_REF!$C$3:$C$500, MATCH($D85, ACTES_REF!$A$3:$A$500, 0)),"")</f>
        <v/>
      </c>
      <c r="G85" s="7">
        <f>IFERROR(INDEX(ACTES_REF!$D$3:$D$500, MATCH($D85, ACTES_REF!$A$3:$A$500, 0)),"")</f>
        <v/>
      </c>
      <c r="H85" s="7">
        <f>IFERROR(INDEX(ACTES_REF!$G$3:$G$500, MATCH($D85, ACTES_REF!$A$3:$A$500, 0)),"")</f>
        <v/>
      </c>
      <c r="I85" s="11" t="n"/>
      <c r="J85" s="9" t="n"/>
      <c r="K85" s="15">
        <f>IF(OR($I85="", $J85=""),"", $I85*$J85)</f>
        <v/>
      </c>
      <c r="L85" s="15">
        <f>IFERROR(INDEX(ACTES_REF!$E$3:$E$500, MATCH($D85, ACTES_REF!$A$3:$A$500, 0)),0)</f>
        <v/>
      </c>
      <c r="M85" s="15">
        <f>IF($I85="","", $I85*$L85)</f>
        <v/>
      </c>
      <c r="N85" s="16">
        <f>IFERROR(INDEX(ACTES_REF!$F$3:$F$500, MATCH($D85, ACTES_REF!$A$3:$A$500, 0)),0)</f>
        <v/>
      </c>
      <c r="O85" s="15">
        <f>IF($K85="","", MIN($K85, $M85)*$N85)</f>
        <v/>
      </c>
      <c r="P85" s="15">
        <f>IF($A85="","", IFERROR(SUMIFS(CONTRATS!$D$3:$D$500, CONTRATS!$A$3:$A$500, $A85, CONTRATS!$B$3:$B$500, $F85, CONTRATS!$C$3:$C$500, $G85), 0))</f>
        <v/>
      </c>
      <c r="Q85" s="15">
        <f>IF($G85="FORFAIT_ANNUEL", $P85, "")</f>
        <v/>
      </c>
      <c r="R85" s="15">
        <f>IF($G85&lt;&gt;"FORFAIT_ANNUEL","",IF($A85="","",SUMIFS($T$4:$T$203,$A$4:$A$203,$A85,$F$4:$F$203,$F85,$C$4:$C$203,$C85,$G$4:$G$203,"FORFAIT_ANNUEL",$W$4:$W$203,"&lt;"&amp;$W85)))</f>
        <v/>
      </c>
      <c r="S85" s="15">
        <f>IF($G85="FORFAIT_ANNUEL", MAX(0, $Q85-$R85), "")</f>
        <v/>
      </c>
      <c r="T85" s="15">
        <f>IF($K85="","",IF($G85="PCT_BRSS", MAX(0, MIN($K85, $M85*$P85) - $O85),IF($G85="FORFAIT_ACTE", MAX(0, MIN($K85-$O85, $P85*$I85)),IF($G85="FORFAIT_JOUR", MAX(0, MIN($K85-$O85, $P85*$I85)),IF($G85="FORFAIT_ANNUEL", MAX(0, MIN($K85-$O85, $S85)),0)))))</f>
        <v/>
      </c>
      <c r="U85" s="15">
        <f>IF($K85="","", MAX(0, $K85 - $O85 - $T85))</f>
        <v/>
      </c>
      <c r="V85" s="7">
        <f>IF($U85="","", IF($U85&gt;=PARAMETRES!$B$5, "⚠ Reste à charge élevé", ""))</f>
        <v/>
      </c>
      <c r="W85" s="20">
        <f>ROW()</f>
        <v/>
      </c>
    </row>
    <row r="86">
      <c r="A86" s="11" t="n"/>
      <c r="B86" s="14" t="n"/>
      <c r="C86" s="7">
        <f>IFERROR(YEAR($B86),"")</f>
        <v/>
      </c>
      <c r="D86" s="11" t="n"/>
      <c r="E86" s="7">
        <f>IFERROR(INDEX(ACTES_REF!$B$3:$B$500, MATCH($D86, ACTES_REF!$A$3:$A$500, 0)),"")</f>
        <v/>
      </c>
      <c r="F86" s="7">
        <f>IFERROR(INDEX(ACTES_REF!$C$3:$C$500, MATCH($D86, ACTES_REF!$A$3:$A$500, 0)),"")</f>
        <v/>
      </c>
      <c r="G86" s="7">
        <f>IFERROR(INDEX(ACTES_REF!$D$3:$D$500, MATCH($D86, ACTES_REF!$A$3:$A$500, 0)),"")</f>
        <v/>
      </c>
      <c r="H86" s="7">
        <f>IFERROR(INDEX(ACTES_REF!$G$3:$G$500, MATCH($D86, ACTES_REF!$A$3:$A$500, 0)),"")</f>
        <v/>
      </c>
      <c r="I86" s="11" t="n"/>
      <c r="J86" s="9" t="n"/>
      <c r="K86" s="15">
        <f>IF(OR($I86="", $J86=""),"", $I86*$J86)</f>
        <v/>
      </c>
      <c r="L86" s="15">
        <f>IFERROR(INDEX(ACTES_REF!$E$3:$E$500, MATCH($D86, ACTES_REF!$A$3:$A$500, 0)),0)</f>
        <v/>
      </c>
      <c r="M86" s="15">
        <f>IF($I86="","", $I86*$L86)</f>
        <v/>
      </c>
      <c r="N86" s="16">
        <f>IFERROR(INDEX(ACTES_REF!$F$3:$F$500, MATCH($D86, ACTES_REF!$A$3:$A$500, 0)),0)</f>
        <v/>
      </c>
      <c r="O86" s="15">
        <f>IF($K86="","", MIN($K86, $M86)*$N86)</f>
        <v/>
      </c>
      <c r="P86" s="15">
        <f>IF($A86="","", IFERROR(SUMIFS(CONTRATS!$D$3:$D$500, CONTRATS!$A$3:$A$500, $A86, CONTRATS!$B$3:$B$500, $F86, CONTRATS!$C$3:$C$500, $G86), 0))</f>
        <v/>
      </c>
      <c r="Q86" s="15">
        <f>IF($G86="FORFAIT_ANNUEL", $P86, "")</f>
        <v/>
      </c>
      <c r="R86" s="15">
        <f>IF($G86&lt;&gt;"FORFAIT_ANNUEL","",IF($A86="","",SUMIFS($T$4:$T$203,$A$4:$A$203,$A86,$F$4:$F$203,$F86,$C$4:$C$203,$C86,$G$4:$G$203,"FORFAIT_ANNUEL",$W$4:$W$203,"&lt;"&amp;$W86)))</f>
        <v/>
      </c>
      <c r="S86" s="15">
        <f>IF($G86="FORFAIT_ANNUEL", MAX(0, $Q86-$R86), "")</f>
        <v/>
      </c>
      <c r="T86" s="15">
        <f>IF($K86="","",IF($G86="PCT_BRSS", MAX(0, MIN($K86, $M86*$P86) - $O86),IF($G86="FORFAIT_ACTE", MAX(0, MIN($K86-$O86, $P86*$I86)),IF($G86="FORFAIT_JOUR", MAX(0, MIN($K86-$O86, $P86*$I86)),IF($G86="FORFAIT_ANNUEL", MAX(0, MIN($K86-$O86, $S86)),0)))))</f>
        <v/>
      </c>
      <c r="U86" s="15">
        <f>IF($K86="","", MAX(0, $K86 - $O86 - $T86))</f>
        <v/>
      </c>
      <c r="V86" s="7">
        <f>IF($U86="","", IF($U86&gt;=PARAMETRES!$B$5, "⚠ Reste à charge élevé", ""))</f>
        <v/>
      </c>
      <c r="W86" s="20">
        <f>ROW()</f>
        <v/>
      </c>
    </row>
    <row r="87">
      <c r="A87" s="11" t="n"/>
      <c r="B87" s="14" t="n"/>
      <c r="C87" s="7">
        <f>IFERROR(YEAR($B87),"")</f>
        <v/>
      </c>
      <c r="D87" s="11" t="n"/>
      <c r="E87" s="7">
        <f>IFERROR(INDEX(ACTES_REF!$B$3:$B$500, MATCH($D87, ACTES_REF!$A$3:$A$500, 0)),"")</f>
        <v/>
      </c>
      <c r="F87" s="7">
        <f>IFERROR(INDEX(ACTES_REF!$C$3:$C$500, MATCH($D87, ACTES_REF!$A$3:$A$500, 0)),"")</f>
        <v/>
      </c>
      <c r="G87" s="7">
        <f>IFERROR(INDEX(ACTES_REF!$D$3:$D$500, MATCH($D87, ACTES_REF!$A$3:$A$500, 0)),"")</f>
        <v/>
      </c>
      <c r="H87" s="7">
        <f>IFERROR(INDEX(ACTES_REF!$G$3:$G$500, MATCH($D87, ACTES_REF!$A$3:$A$500, 0)),"")</f>
        <v/>
      </c>
      <c r="I87" s="11" t="n"/>
      <c r="J87" s="9" t="n"/>
      <c r="K87" s="15">
        <f>IF(OR($I87="", $J87=""),"", $I87*$J87)</f>
        <v/>
      </c>
      <c r="L87" s="15">
        <f>IFERROR(INDEX(ACTES_REF!$E$3:$E$500, MATCH($D87, ACTES_REF!$A$3:$A$500, 0)),0)</f>
        <v/>
      </c>
      <c r="M87" s="15">
        <f>IF($I87="","", $I87*$L87)</f>
        <v/>
      </c>
      <c r="N87" s="16">
        <f>IFERROR(INDEX(ACTES_REF!$F$3:$F$500, MATCH($D87, ACTES_REF!$A$3:$A$500, 0)),0)</f>
        <v/>
      </c>
      <c r="O87" s="15">
        <f>IF($K87="","", MIN($K87, $M87)*$N87)</f>
        <v/>
      </c>
      <c r="P87" s="15">
        <f>IF($A87="","", IFERROR(SUMIFS(CONTRATS!$D$3:$D$500, CONTRATS!$A$3:$A$500, $A87, CONTRATS!$B$3:$B$500, $F87, CONTRATS!$C$3:$C$500, $G87), 0))</f>
        <v/>
      </c>
      <c r="Q87" s="15">
        <f>IF($G87="FORFAIT_ANNUEL", $P87, "")</f>
        <v/>
      </c>
      <c r="R87" s="15">
        <f>IF($G87&lt;&gt;"FORFAIT_ANNUEL","",IF($A87="","",SUMIFS($T$4:$T$203,$A$4:$A$203,$A87,$F$4:$F$203,$F87,$C$4:$C$203,$C87,$G$4:$G$203,"FORFAIT_ANNUEL",$W$4:$W$203,"&lt;"&amp;$W87)))</f>
        <v/>
      </c>
      <c r="S87" s="15">
        <f>IF($G87="FORFAIT_ANNUEL", MAX(0, $Q87-$R87), "")</f>
        <v/>
      </c>
      <c r="T87" s="15">
        <f>IF($K87="","",IF($G87="PCT_BRSS", MAX(0, MIN($K87, $M87*$P87) - $O87),IF($G87="FORFAIT_ACTE", MAX(0, MIN($K87-$O87, $P87*$I87)),IF($G87="FORFAIT_JOUR", MAX(0, MIN($K87-$O87, $P87*$I87)),IF($G87="FORFAIT_ANNUEL", MAX(0, MIN($K87-$O87, $S87)),0)))))</f>
        <v/>
      </c>
      <c r="U87" s="15">
        <f>IF($K87="","", MAX(0, $K87 - $O87 - $T87))</f>
        <v/>
      </c>
      <c r="V87" s="7">
        <f>IF($U87="","", IF($U87&gt;=PARAMETRES!$B$5, "⚠ Reste à charge élevé", ""))</f>
        <v/>
      </c>
      <c r="W87" s="20">
        <f>ROW()</f>
        <v/>
      </c>
    </row>
    <row r="88">
      <c r="A88" s="11" t="n"/>
      <c r="B88" s="14" t="n"/>
      <c r="C88" s="7">
        <f>IFERROR(YEAR($B88),"")</f>
        <v/>
      </c>
      <c r="D88" s="11" t="n"/>
      <c r="E88" s="7">
        <f>IFERROR(INDEX(ACTES_REF!$B$3:$B$500, MATCH($D88, ACTES_REF!$A$3:$A$500, 0)),"")</f>
        <v/>
      </c>
      <c r="F88" s="7">
        <f>IFERROR(INDEX(ACTES_REF!$C$3:$C$500, MATCH($D88, ACTES_REF!$A$3:$A$500, 0)),"")</f>
        <v/>
      </c>
      <c r="G88" s="7">
        <f>IFERROR(INDEX(ACTES_REF!$D$3:$D$500, MATCH($D88, ACTES_REF!$A$3:$A$500, 0)),"")</f>
        <v/>
      </c>
      <c r="H88" s="7">
        <f>IFERROR(INDEX(ACTES_REF!$G$3:$G$500, MATCH($D88, ACTES_REF!$A$3:$A$500, 0)),"")</f>
        <v/>
      </c>
      <c r="I88" s="11" t="n"/>
      <c r="J88" s="9" t="n"/>
      <c r="K88" s="15">
        <f>IF(OR($I88="", $J88=""),"", $I88*$J88)</f>
        <v/>
      </c>
      <c r="L88" s="15">
        <f>IFERROR(INDEX(ACTES_REF!$E$3:$E$500, MATCH($D88, ACTES_REF!$A$3:$A$500, 0)),0)</f>
        <v/>
      </c>
      <c r="M88" s="15">
        <f>IF($I88="","", $I88*$L88)</f>
        <v/>
      </c>
      <c r="N88" s="16">
        <f>IFERROR(INDEX(ACTES_REF!$F$3:$F$500, MATCH($D88, ACTES_REF!$A$3:$A$500, 0)),0)</f>
        <v/>
      </c>
      <c r="O88" s="15">
        <f>IF($K88="","", MIN($K88, $M88)*$N88)</f>
        <v/>
      </c>
      <c r="P88" s="15">
        <f>IF($A88="","", IFERROR(SUMIFS(CONTRATS!$D$3:$D$500, CONTRATS!$A$3:$A$500, $A88, CONTRATS!$B$3:$B$500, $F88, CONTRATS!$C$3:$C$500, $G88), 0))</f>
        <v/>
      </c>
      <c r="Q88" s="15">
        <f>IF($G88="FORFAIT_ANNUEL", $P88, "")</f>
        <v/>
      </c>
      <c r="R88" s="15">
        <f>IF($G88&lt;&gt;"FORFAIT_ANNUEL","",IF($A88="","",SUMIFS($T$4:$T$203,$A$4:$A$203,$A88,$F$4:$F$203,$F88,$C$4:$C$203,$C88,$G$4:$G$203,"FORFAIT_ANNUEL",$W$4:$W$203,"&lt;"&amp;$W88)))</f>
        <v/>
      </c>
      <c r="S88" s="15">
        <f>IF($G88="FORFAIT_ANNUEL", MAX(0, $Q88-$R88), "")</f>
        <v/>
      </c>
      <c r="T88" s="15">
        <f>IF($K88="","",IF($G88="PCT_BRSS", MAX(0, MIN($K88, $M88*$P88) - $O88),IF($G88="FORFAIT_ACTE", MAX(0, MIN($K88-$O88, $P88*$I88)),IF($G88="FORFAIT_JOUR", MAX(0, MIN($K88-$O88, $P88*$I88)),IF($G88="FORFAIT_ANNUEL", MAX(0, MIN($K88-$O88, $S88)),0)))))</f>
        <v/>
      </c>
      <c r="U88" s="15">
        <f>IF($K88="","", MAX(0, $K88 - $O88 - $T88))</f>
        <v/>
      </c>
      <c r="V88" s="7">
        <f>IF($U88="","", IF($U88&gt;=PARAMETRES!$B$5, "⚠ Reste à charge élevé", ""))</f>
        <v/>
      </c>
      <c r="W88" s="20">
        <f>ROW()</f>
        <v/>
      </c>
    </row>
    <row r="89">
      <c r="A89" s="11" t="n"/>
      <c r="B89" s="14" t="n"/>
      <c r="C89" s="7">
        <f>IFERROR(YEAR($B89),"")</f>
        <v/>
      </c>
      <c r="D89" s="11" t="n"/>
      <c r="E89" s="7">
        <f>IFERROR(INDEX(ACTES_REF!$B$3:$B$500, MATCH($D89, ACTES_REF!$A$3:$A$500, 0)),"")</f>
        <v/>
      </c>
      <c r="F89" s="7">
        <f>IFERROR(INDEX(ACTES_REF!$C$3:$C$500, MATCH($D89, ACTES_REF!$A$3:$A$500, 0)),"")</f>
        <v/>
      </c>
      <c r="G89" s="7">
        <f>IFERROR(INDEX(ACTES_REF!$D$3:$D$500, MATCH($D89, ACTES_REF!$A$3:$A$500, 0)),"")</f>
        <v/>
      </c>
      <c r="H89" s="7">
        <f>IFERROR(INDEX(ACTES_REF!$G$3:$G$500, MATCH($D89, ACTES_REF!$A$3:$A$500, 0)),"")</f>
        <v/>
      </c>
      <c r="I89" s="11" t="n"/>
      <c r="J89" s="9" t="n"/>
      <c r="K89" s="15">
        <f>IF(OR($I89="", $J89=""),"", $I89*$J89)</f>
        <v/>
      </c>
      <c r="L89" s="15">
        <f>IFERROR(INDEX(ACTES_REF!$E$3:$E$500, MATCH($D89, ACTES_REF!$A$3:$A$500, 0)),0)</f>
        <v/>
      </c>
      <c r="M89" s="15">
        <f>IF($I89="","", $I89*$L89)</f>
        <v/>
      </c>
      <c r="N89" s="16">
        <f>IFERROR(INDEX(ACTES_REF!$F$3:$F$500, MATCH($D89, ACTES_REF!$A$3:$A$500, 0)),0)</f>
        <v/>
      </c>
      <c r="O89" s="15">
        <f>IF($K89="","", MIN($K89, $M89)*$N89)</f>
        <v/>
      </c>
      <c r="P89" s="15">
        <f>IF($A89="","", IFERROR(SUMIFS(CONTRATS!$D$3:$D$500, CONTRATS!$A$3:$A$500, $A89, CONTRATS!$B$3:$B$500, $F89, CONTRATS!$C$3:$C$500, $G89), 0))</f>
        <v/>
      </c>
      <c r="Q89" s="15">
        <f>IF($G89="FORFAIT_ANNUEL", $P89, "")</f>
        <v/>
      </c>
      <c r="R89" s="15">
        <f>IF($G89&lt;&gt;"FORFAIT_ANNUEL","",IF($A89="","",SUMIFS($T$4:$T$203,$A$4:$A$203,$A89,$F$4:$F$203,$F89,$C$4:$C$203,$C89,$G$4:$G$203,"FORFAIT_ANNUEL",$W$4:$W$203,"&lt;"&amp;$W89)))</f>
        <v/>
      </c>
      <c r="S89" s="15">
        <f>IF($G89="FORFAIT_ANNUEL", MAX(0, $Q89-$R89), "")</f>
        <v/>
      </c>
      <c r="T89" s="15">
        <f>IF($K89="","",IF($G89="PCT_BRSS", MAX(0, MIN($K89, $M89*$P89) - $O89),IF($G89="FORFAIT_ACTE", MAX(0, MIN($K89-$O89, $P89*$I89)),IF($G89="FORFAIT_JOUR", MAX(0, MIN($K89-$O89, $P89*$I89)),IF($G89="FORFAIT_ANNUEL", MAX(0, MIN($K89-$O89, $S89)),0)))))</f>
        <v/>
      </c>
      <c r="U89" s="15">
        <f>IF($K89="","", MAX(0, $K89 - $O89 - $T89))</f>
        <v/>
      </c>
      <c r="V89" s="7">
        <f>IF($U89="","", IF($U89&gt;=PARAMETRES!$B$5, "⚠ Reste à charge élevé", ""))</f>
        <v/>
      </c>
      <c r="W89" s="20">
        <f>ROW()</f>
        <v/>
      </c>
    </row>
    <row r="90">
      <c r="A90" s="11" t="n"/>
      <c r="B90" s="14" t="n"/>
      <c r="C90" s="7">
        <f>IFERROR(YEAR($B90),"")</f>
        <v/>
      </c>
      <c r="D90" s="11" t="n"/>
      <c r="E90" s="7">
        <f>IFERROR(INDEX(ACTES_REF!$B$3:$B$500, MATCH($D90, ACTES_REF!$A$3:$A$500, 0)),"")</f>
        <v/>
      </c>
      <c r="F90" s="7">
        <f>IFERROR(INDEX(ACTES_REF!$C$3:$C$500, MATCH($D90, ACTES_REF!$A$3:$A$500, 0)),"")</f>
        <v/>
      </c>
      <c r="G90" s="7">
        <f>IFERROR(INDEX(ACTES_REF!$D$3:$D$500, MATCH($D90, ACTES_REF!$A$3:$A$500, 0)),"")</f>
        <v/>
      </c>
      <c r="H90" s="7">
        <f>IFERROR(INDEX(ACTES_REF!$G$3:$G$500, MATCH($D90, ACTES_REF!$A$3:$A$500, 0)),"")</f>
        <v/>
      </c>
      <c r="I90" s="11" t="n"/>
      <c r="J90" s="9" t="n"/>
      <c r="K90" s="15">
        <f>IF(OR($I90="", $J90=""),"", $I90*$J90)</f>
        <v/>
      </c>
      <c r="L90" s="15">
        <f>IFERROR(INDEX(ACTES_REF!$E$3:$E$500, MATCH($D90, ACTES_REF!$A$3:$A$500, 0)),0)</f>
        <v/>
      </c>
      <c r="M90" s="15">
        <f>IF($I90="","", $I90*$L90)</f>
        <v/>
      </c>
      <c r="N90" s="16">
        <f>IFERROR(INDEX(ACTES_REF!$F$3:$F$500, MATCH($D90, ACTES_REF!$A$3:$A$500, 0)),0)</f>
        <v/>
      </c>
      <c r="O90" s="15">
        <f>IF($K90="","", MIN($K90, $M90)*$N90)</f>
        <v/>
      </c>
      <c r="P90" s="15">
        <f>IF($A90="","", IFERROR(SUMIFS(CONTRATS!$D$3:$D$500, CONTRATS!$A$3:$A$500, $A90, CONTRATS!$B$3:$B$500, $F90, CONTRATS!$C$3:$C$500, $G90), 0))</f>
        <v/>
      </c>
      <c r="Q90" s="15">
        <f>IF($G90="FORFAIT_ANNUEL", $P90, "")</f>
        <v/>
      </c>
      <c r="R90" s="15">
        <f>IF($G90&lt;&gt;"FORFAIT_ANNUEL","",IF($A90="","",SUMIFS($T$4:$T$203,$A$4:$A$203,$A90,$F$4:$F$203,$F90,$C$4:$C$203,$C90,$G$4:$G$203,"FORFAIT_ANNUEL",$W$4:$W$203,"&lt;"&amp;$W90)))</f>
        <v/>
      </c>
      <c r="S90" s="15">
        <f>IF($G90="FORFAIT_ANNUEL", MAX(0, $Q90-$R90), "")</f>
        <v/>
      </c>
      <c r="T90" s="15">
        <f>IF($K90="","",IF($G90="PCT_BRSS", MAX(0, MIN($K90, $M90*$P90) - $O90),IF($G90="FORFAIT_ACTE", MAX(0, MIN($K90-$O90, $P90*$I90)),IF($G90="FORFAIT_JOUR", MAX(0, MIN($K90-$O90, $P90*$I90)),IF($G90="FORFAIT_ANNUEL", MAX(0, MIN($K90-$O90, $S90)),0)))))</f>
        <v/>
      </c>
      <c r="U90" s="15">
        <f>IF($K90="","", MAX(0, $K90 - $O90 - $T90))</f>
        <v/>
      </c>
      <c r="V90" s="7">
        <f>IF($U90="","", IF($U90&gt;=PARAMETRES!$B$5, "⚠ Reste à charge élevé", ""))</f>
        <v/>
      </c>
      <c r="W90" s="20">
        <f>ROW()</f>
        <v/>
      </c>
    </row>
    <row r="91">
      <c r="A91" s="11" t="n"/>
      <c r="B91" s="14" t="n"/>
      <c r="C91" s="7">
        <f>IFERROR(YEAR($B91),"")</f>
        <v/>
      </c>
      <c r="D91" s="11" t="n"/>
      <c r="E91" s="7">
        <f>IFERROR(INDEX(ACTES_REF!$B$3:$B$500, MATCH($D91, ACTES_REF!$A$3:$A$500, 0)),"")</f>
        <v/>
      </c>
      <c r="F91" s="7">
        <f>IFERROR(INDEX(ACTES_REF!$C$3:$C$500, MATCH($D91, ACTES_REF!$A$3:$A$500, 0)),"")</f>
        <v/>
      </c>
      <c r="G91" s="7">
        <f>IFERROR(INDEX(ACTES_REF!$D$3:$D$500, MATCH($D91, ACTES_REF!$A$3:$A$500, 0)),"")</f>
        <v/>
      </c>
      <c r="H91" s="7">
        <f>IFERROR(INDEX(ACTES_REF!$G$3:$G$500, MATCH($D91, ACTES_REF!$A$3:$A$500, 0)),"")</f>
        <v/>
      </c>
      <c r="I91" s="11" t="n"/>
      <c r="J91" s="9" t="n"/>
      <c r="K91" s="15">
        <f>IF(OR($I91="", $J91=""),"", $I91*$J91)</f>
        <v/>
      </c>
      <c r="L91" s="15">
        <f>IFERROR(INDEX(ACTES_REF!$E$3:$E$500, MATCH($D91, ACTES_REF!$A$3:$A$500, 0)),0)</f>
        <v/>
      </c>
      <c r="M91" s="15">
        <f>IF($I91="","", $I91*$L91)</f>
        <v/>
      </c>
      <c r="N91" s="16">
        <f>IFERROR(INDEX(ACTES_REF!$F$3:$F$500, MATCH($D91, ACTES_REF!$A$3:$A$500, 0)),0)</f>
        <v/>
      </c>
      <c r="O91" s="15">
        <f>IF($K91="","", MIN($K91, $M91)*$N91)</f>
        <v/>
      </c>
      <c r="P91" s="15">
        <f>IF($A91="","", IFERROR(SUMIFS(CONTRATS!$D$3:$D$500, CONTRATS!$A$3:$A$500, $A91, CONTRATS!$B$3:$B$500, $F91, CONTRATS!$C$3:$C$500, $G91), 0))</f>
        <v/>
      </c>
      <c r="Q91" s="15">
        <f>IF($G91="FORFAIT_ANNUEL", $P91, "")</f>
        <v/>
      </c>
      <c r="R91" s="15">
        <f>IF($G91&lt;&gt;"FORFAIT_ANNUEL","",IF($A91="","",SUMIFS($T$4:$T$203,$A$4:$A$203,$A91,$F$4:$F$203,$F91,$C$4:$C$203,$C91,$G$4:$G$203,"FORFAIT_ANNUEL",$W$4:$W$203,"&lt;"&amp;$W91)))</f>
        <v/>
      </c>
      <c r="S91" s="15">
        <f>IF($G91="FORFAIT_ANNUEL", MAX(0, $Q91-$R91), "")</f>
        <v/>
      </c>
      <c r="T91" s="15">
        <f>IF($K91="","",IF($G91="PCT_BRSS", MAX(0, MIN($K91, $M91*$P91) - $O91),IF($G91="FORFAIT_ACTE", MAX(0, MIN($K91-$O91, $P91*$I91)),IF($G91="FORFAIT_JOUR", MAX(0, MIN($K91-$O91, $P91*$I91)),IF($G91="FORFAIT_ANNUEL", MAX(0, MIN($K91-$O91, $S91)),0)))))</f>
        <v/>
      </c>
      <c r="U91" s="15">
        <f>IF($K91="","", MAX(0, $K91 - $O91 - $T91))</f>
        <v/>
      </c>
      <c r="V91" s="7">
        <f>IF($U91="","", IF($U91&gt;=PARAMETRES!$B$5, "⚠ Reste à charge élevé", ""))</f>
        <v/>
      </c>
      <c r="W91" s="20">
        <f>ROW()</f>
        <v/>
      </c>
    </row>
    <row r="92">
      <c r="A92" s="11" t="n"/>
      <c r="B92" s="14" t="n"/>
      <c r="C92" s="7">
        <f>IFERROR(YEAR($B92),"")</f>
        <v/>
      </c>
      <c r="D92" s="11" t="n"/>
      <c r="E92" s="7">
        <f>IFERROR(INDEX(ACTES_REF!$B$3:$B$500, MATCH($D92, ACTES_REF!$A$3:$A$500, 0)),"")</f>
        <v/>
      </c>
      <c r="F92" s="7">
        <f>IFERROR(INDEX(ACTES_REF!$C$3:$C$500, MATCH($D92, ACTES_REF!$A$3:$A$500, 0)),"")</f>
        <v/>
      </c>
      <c r="G92" s="7">
        <f>IFERROR(INDEX(ACTES_REF!$D$3:$D$500, MATCH($D92, ACTES_REF!$A$3:$A$500, 0)),"")</f>
        <v/>
      </c>
      <c r="H92" s="7">
        <f>IFERROR(INDEX(ACTES_REF!$G$3:$G$500, MATCH($D92, ACTES_REF!$A$3:$A$500, 0)),"")</f>
        <v/>
      </c>
      <c r="I92" s="11" t="n"/>
      <c r="J92" s="9" t="n"/>
      <c r="K92" s="15">
        <f>IF(OR($I92="", $J92=""),"", $I92*$J92)</f>
        <v/>
      </c>
      <c r="L92" s="15">
        <f>IFERROR(INDEX(ACTES_REF!$E$3:$E$500, MATCH($D92, ACTES_REF!$A$3:$A$500, 0)),0)</f>
        <v/>
      </c>
      <c r="M92" s="15">
        <f>IF($I92="","", $I92*$L92)</f>
        <v/>
      </c>
      <c r="N92" s="16">
        <f>IFERROR(INDEX(ACTES_REF!$F$3:$F$500, MATCH($D92, ACTES_REF!$A$3:$A$500, 0)),0)</f>
        <v/>
      </c>
      <c r="O92" s="15">
        <f>IF($K92="","", MIN($K92, $M92)*$N92)</f>
        <v/>
      </c>
      <c r="P92" s="15">
        <f>IF($A92="","", IFERROR(SUMIFS(CONTRATS!$D$3:$D$500, CONTRATS!$A$3:$A$500, $A92, CONTRATS!$B$3:$B$500, $F92, CONTRATS!$C$3:$C$500, $G92), 0))</f>
        <v/>
      </c>
      <c r="Q92" s="15">
        <f>IF($G92="FORFAIT_ANNUEL", $P92, "")</f>
        <v/>
      </c>
      <c r="R92" s="15">
        <f>IF($G92&lt;&gt;"FORFAIT_ANNUEL","",IF($A92="","",SUMIFS($T$4:$T$203,$A$4:$A$203,$A92,$F$4:$F$203,$F92,$C$4:$C$203,$C92,$G$4:$G$203,"FORFAIT_ANNUEL",$W$4:$W$203,"&lt;"&amp;$W92)))</f>
        <v/>
      </c>
      <c r="S92" s="15">
        <f>IF($G92="FORFAIT_ANNUEL", MAX(0, $Q92-$R92), "")</f>
        <v/>
      </c>
      <c r="T92" s="15">
        <f>IF($K92="","",IF($G92="PCT_BRSS", MAX(0, MIN($K92, $M92*$P92) - $O92),IF($G92="FORFAIT_ACTE", MAX(0, MIN($K92-$O92, $P92*$I92)),IF($G92="FORFAIT_JOUR", MAX(0, MIN($K92-$O92, $P92*$I92)),IF($G92="FORFAIT_ANNUEL", MAX(0, MIN($K92-$O92, $S92)),0)))))</f>
        <v/>
      </c>
      <c r="U92" s="15">
        <f>IF($K92="","", MAX(0, $K92 - $O92 - $T92))</f>
        <v/>
      </c>
      <c r="V92" s="7">
        <f>IF($U92="","", IF($U92&gt;=PARAMETRES!$B$5, "⚠ Reste à charge élevé", ""))</f>
        <v/>
      </c>
      <c r="W92" s="20">
        <f>ROW()</f>
        <v/>
      </c>
    </row>
    <row r="93">
      <c r="A93" s="11" t="n"/>
      <c r="B93" s="14" t="n"/>
      <c r="C93" s="7">
        <f>IFERROR(YEAR($B93),"")</f>
        <v/>
      </c>
      <c r="D93" s="11" t="n"/>
      <c r="E93" s="7">
        <f>IFERROR(INDEX(ACTES_REF!$B$3:$B$500, MATCH($D93, ACTES_REF!$A$3:$A$500, 0)),"")</f>
        <v/>
      </c>
      <c r="F93" s="7">
        <f>IFERROR(INDEX(ACTES_REF!$C$3:$C$500, MATCH($D93, ACTES_REF!$A$3:$A$500, 0)),"")</f>
        <v/>
      </c>
      <c r="G93" s="7">
        <f>IFERROR(INDEX(ACTES_REF!$D$3:$D$500, MATCH($D93, ACTES_REF!$A$3:$A$500, 0)),"")</f>
        <v/>
      </c>
      <c r="H93" s="7">
        <f>IFERROR(INDEX(ACTES_REF!$G$3:$G$500, MATCH($D93, ACTES_REF!$A$3:$A$500, 0)),"")</f>
        <v/>
      </c>
      <c r="I93" s="11" t="n"/>
      <c r="J93" s="9" t="n"/>
      <c r="K93" s="15">
        <f>IF(OR($I93="", $J93=""),"", $I93*$J93)</f>
        <v/>
      </c>
      <c r="L93" s="15">
        <f>IFERROR(INDEX(ACTES_REF!$E$3:$E$500, MATCH($D93, ACTES_REF!$A$3:$A$500, 0)),0)</f>
        <v/>
      </c>
      <c r="M93" s="15">
        <f>IF($I93="","", $I93*$L93)</f>
        <v/>
      </c>
      <c r="N93" s="16">
        <f>IFERROR(INDEX(ACTES_REF!$F$3:$F$500, MATCH($D93, ACTES_REF!$A$3:$A$500, 0)),0)</f>
        <v/>
      </c>
      <c r="O93" s="15">
        <f>IF($K93="","", MIN($K93, $M93)*$N93)</f>
        <v/>
      </c>
      <c r="P93" s="15">
        <f>IF($A93="","", IFERROR(SUMIFS(CONTRATS!$D$3:$D$500, CONTRATS!$A$3:$A$500, $A93, CONTRATS!$B$3:$B$500, $F93, CONTRATS!$C$3:$C$500, $G93), 0))</f>
        <v/>
      </c>
      <c r="Q93" s="15">
        <f>IF($G93="FORFAIT_ANNUEL", $P93, "")</f>
        <v/>
      </c>
      <c r="R93" s="15">
        <f>IF($G93&lt;&gt;"FORFAIT_ANNUEL","",IF($A93="","",SUMIFS($T$4:$T$203,$A$4:$A$203,$A93,$F$4:$F$203,$F93,$C$4:$C$203,$C93,$G$4:$G$203,"FORFAIT_ANNUEL",$W$4:$W$203,"&lt;"&amp;$W93)))</f>
        <v/>
      </c>
      <c r="S93" s="15">
        <f>IF($G93="FORFAIT_ANNUEL", MAX(0, $Q93-$R93), "")</f>
        <v/>
      </c>
      <c r="T93" s="15">
        <f>IF($K93="","",IF($G93="PCT_BRSS", MAX(0, MIN($K93, $M93*$P93) - $O93),IF($G93="FORFAIT_ACTE", MAX(0, MIN($K93-$O93, $P93*$I93)),IF($G93="FORFAIT_JOUR", MAX(0, MIN($K93-$O93, $P93*$I93)),IF($G93="FORFAIT_ANNUEL", MAX(0, MIN($K93-$O93, $S93)),0)))))</f>
        <v/>
      </c>
      <c r="U93" s="15">
        <f>IF($K93="","", MAX(0, $K93 - $O93 - $T93))</f>
        <v/>
      </c>
      <c r="V93" s="7">
        <f>IF($U93="","", IF($U93&gt;=PARAMETRES!$B$5, "⚠ Reste à charge élevé", ""))</f>
        <v/>
      </c>
      <c r="W93" s="20">
        <f>ROW()</f>
        <v/>
      </c>
    </row>
    <row r="94">
      <c r="A94" s="11" t="n"/>
      <c r="B94" s="14" t="n"/>
      <c r="C94" s="7">
        <f>IFERROR(YEAR($B94),"")</f>
        <v/>
      </c>
      <c r="D94" s="11" t="n"/>
      <c r="E94" s="7">
        <f>IFERROR(INDEX(ACTES_REF!$B$3:$B$500, MATCH($D94, ACTES_REF!$A$3:$A$500, 0)),"")</f>
        <v/>
      </c>
      <c r="F94" s="7">
        <f>IFERROR(INDEX(ACTES_REF!$C$3:$C$500, MATCH($D94, ACTES_REF!$A$3:$A$500, 0)),"")</f>
        <v/>
      </c>
      <c r="G94" s="7">
        <f>IFERROR(INDEX(ACTES_REF!$D$3:$D$500, MATCH($D94, ACTES_REF!$A$3:$A$500, 0)),"")</f>
        <v/>
      </c>
      <c r="H94" s="7">
        <f>IFERROR(INDEX(ACTES_REF!$G$3:$G$500, MATCH($D94, ACTES_REF!$A$3:$A$500, 0)),"")</f>
        <v/>
      </c>
      <c r="I94" s="11" t="n"/>
      <c r="J94" s="9" t="n"/>
      <c r="K94" s="15">
        <f>IF(OR($I94="", $J94=""),"", $I94*$J94)</f>
        <v/>
      </c>
      <c r="L94" s="15">
        <f>IFERROR(INDEX(ACTES_REF!$E$3:$E$500, MATCH($D94, ACTES_REF!$A$3:$A$500, 0)),0)</f>
        <v/>
      </c>
      <c r="M94" s="15">
        <f>IF($I94="","", $I94*$L94)</f>
        <v/>
      </c>
      <c r="N94" s="16">
        <f>IFERROR(INDEX(ACTES_REF!$F$3:$F$500, MATCH($D94, ACTES_REF!$A$3:$A$500, 0)),0)</f>
        <v/>
      </c>
      <c r="O94" s="15">
        <f>IF($K94="","", MIN($K94, $M94)*$N94)</f>
        <v/>
      </c>
      <c r="P94" s="15">
        <f>IF($A94="","", IFERROR(SUMIFS(CONTRATS!$D$3:$D$500, CONTRATS!$A$3:$A$500, $A94, CONTRATS!$B$3:$B$500, $F94, CONTRATS!$C$3:$C$500, $G94), 0))</f>
        <v/>
      </c>
      <c r="Q94" s="15">
        <f>IF($G94="FORFAIT_ANNUEL", $P94, "")</f>
        <v/>
      </c>
      <c r="R94" s="15">
        <f>IF($G94&lt;&gt;"FORFAIT_ANNUEL","",IF($A94="","",SUMIFS($T$4:$T$203,$A$4:$A$203,$A94,$F$4:$F$203,$F94,$C$4:$C$203,$C94,$G$4:$G$203,"FORFAIT_ANNUEL",$W$4:$W$203,"&lt;"&amp;$W94)))</f>
        <v/>
      </c>
      <c r="S94" s="15">
        <f>IF($G94="FORFAIT_ANNUEL", MAX(0, $Q94-$R94), "")</f>
        <v/>
      </c>
      <c r="T94" s="15">
        <f>IF($K94="","",IF($G94="PCT_BRSS", MAX(0, MIN($K94, $M94*$P94) - $O94),IF($G94="FORFAIT_ACTE", MAX(0, MIN($K94-$O94, $P94*$I94)),IF($G94="FORFAIT_JOUR", MAX(0, MIN($K94-$O94, $P94*$I94)),IF($G94="FORFAIT_ANNUEL", MAX(0, MIN($K94-$O94, $S94)),0)))))</f>
        <v/>
      </c>
      <c r="U94" s="15">
        <f>IF($K94="","", MAX(0, $K94 - $O94 - $T94))</f>
        <v/>
      </c>
      <c r="V94" s="7">
        <f>IF($U94="","", IF($U94&gt;=PARAMETRES!$B$5, "⚠ Reste à charge élevé", ""))</f>
        <v/>
      </c>
      <c r="W94" s="20">
        <f>ROW()</f>
        <v/>
      </c>
    </row>
    <row r="95">
      <c r="A95" s="11" t="n"/>
      <c r="B95" s="14" t="n"/>
      <c r="C95" s="7">
        <f>IFERROR(YEAR($B95),"")</f>
        <v/>
      </c>
      <c r="D95" s="11" t="n"/>
      <c r="E95" s="7">
        <f>IFERROR(INDEX(ACTES_REF!$B$3:$B$500, MATCH($D95, ACTES_REF!$A$3:$A$500, 0)),"")</f>
        <v/>
      </c>
      <c r="F95" s="7">
        <f>IFERROR(INDEX(ACTES_REF!$C$3:$C$500, MATCH($D95, ACTES_REF!$A$3:$A$500, 0)),"")</f>
        <v/>
      </c>
      <c r="G95" s="7">
        <f>IFERROR(INDEX(ACTES_REF!$D$3:$D$500, MATCH($D95, ACTES_REF!$A$3:$A$500, 0)),"")</f>
        <v/>
      </c>
      <c r="H95" s="7">
        <f>IFERROR(INDEX(ACTES_REF!$G$3:$G$500, MATCH($D95, ACTES_REF!$A$3:$A$500, 0)),"")</f>
        <v/>
      </c>
      <c r="I95" s="11" t="n"/>
      <c r="J95" s="9" t="n"/>
      <c r="K95" s="15">
        <f>IF(OR($I95="", $J95=""),"", $I95*$J95)</f>
        <v/>
      </c>
      <c r="L95" s="15">
        <f>IFERROR(INDEX(ACTES_REF!$E$3:$E$500, MATCH($D95, ACTES_REF!$A$3:$A$500, 0)),0)</f>
        <v/>
      </c>
      <c r="M95" s="15">
        <f>IF($I95="","", $I95*$L95)</f>
        <v/>
      </c>
      <c r="N95" s="16">
        <f>IFERROR(INDEX(ACTES_REF!$F$3:$F$500, MATCH($D95, ACTES_REF!$A$3:$A$500, 0)),0)</f>
        <v/>
      </c>
      <c r="O95" s="15">
        <f>IF($K95="","", MIN($K95, $M95)*$N95)</f>
        <v/>
      </c>
      <c r="P95" s="15">
        <f>IF($A95="","", IFERROR(SUMIFS(CONTRATS!$D$3:$D$500, CONTRATS!$A$3:$A$500, $A95, CONTRATS!$B$3:$B$500, $F95, CONTRATS!$C$3:$C$500, $G95), 0))</f>
        <v/>
      </c>
      <c r="Q95" s="15">
        <f>IF($G95="FORFAIT_ANNUEL", $P95, "")</f>
        <v/>
      </c>
      <c r="R95" s="15">
        <f>IF($G95&lt;&gt;"FORFAIT_ANNUEL","",IF($A95="","",SUMIFS($T$4:$T$203,$A$4:$A$203,$A95,$F$4:$F$203,$F95,$C$4:$C$203,$C95,$G$4:$G$203,"FORFAIT_ANNUEL",$W$4:$W$203,"&lt;"&amp;$W95)))</f>
        <v/>
      </c>
      <c r="S95" s="15">
        <f>IF($G95="FORFAIT_ANNUEL", MAX(0, $Q95-$R95), "")</f>
        <v/>
      </c>
      <c r="T95" s="15">
        <f>IF($K95="","",IF($G95="PCT_BRSS", MAX(0, MIN($K95, $M95*$P95) - $O95),IF($G95="FORFAIT_ACTE", MAX(0, MIN($K95-$O95, $P95*$I95)),IF($G95="FORFAIT_JOUR", MAX(0, MIN($K95-$O95, $P95*$I95)),IF($G95="FORFAIT_ANNUEL", MAX(0, MIN($K95-$O95, $S95)),0)))))</f>
        <v/>
      </c>
      <c r="U95" s="15">
        <f>IF($K95="","", MAX(0, $K95 - $O95 - $T95))</f>
        <v/>
      </c>
      <c r="V95" s="7">
        <f>IF($U95="","", IF($U95&gt;=PARAMETRES!$B$5, "⚠ Reste à charge élevé", ""))</f>
        <v/>
      </c>
      <c r="W95" s="20">
        <f>ROW()</f>
        <v/>
      </c>
    </row>
    <row r="96">
      <c r="A96" s="11" t="n"/>
      <c r="B96" s="14" t="n"/>
      <c r="C96" s="7">
        <f>IFERROR(YEAR($B96),"")</f>
        <v/>
      </c>
      <c r="D96" s="11" t="n"/>
      <c r="E96" s="7">
        <f>IFERROR(INDEX(ACTES_REF!$B$3:$B$500, MATCH($D96, ACTES_REF!$A$3:$A$500, 0)),"")</f>
        <v/>
      </c>
      <c r="F96" s="7">
        <f>IFERROR(INDEX(ACTES_REF!$C$3:$C$500, MATCH($D96, ACTES_REF!$A$3:$A$500, 0)),"")</f>
        <v/>
      </c>
      <c r="G96" s="7">
        <f>IFERROR(INDEX(ACTES_REF!$D$3:$D$500, MATCH($D96, ACTES_REF!$A$3:$A$500, 0)),"")</f>
        <v/>
      </c>
      <c r="H96" s="7">
        <f>IFERROR(INDEX(ACTES_REF!$G$3:$G$500, MATCH($D96, ACTES_REF!$A$3:$A$500, 0)),"")</f>
        <v/>
      </c>
      <c r="I96" s="11" t="n"/>
      <c r="J96" s="9" t="n"/>
      <c r="K96" s="15">
        <f>IF(OR($I96="", $J96=""),"", $I96*$J96)</f>
        <v/>
      </c>
      <c r="L96" s="15">
        <f>IFERROR(INDEX(ACTES_REF!$E$3:$E$500, MATCH($D96, ACTES_REF!$A$3:$A$500, 0)),0)</f>
        <v/>
      </c>
      <c r="M96" s="15">
        <f>IF($I96="","", $I96*$L96)</f>
        <v/>
      </c>
      <c r="N96" s="16">
        <f>IFERROR(INDEX(ACTES_REF!$F$3:$F$500, MATCH($D96, ACTES_REF!$A$3:$A$500, 0)),0)</f>
        <v/>
      </c>
      <c r="O96" s="15">
        <f>IF($K96="","", MIN($K96, $M96)*$N96)</f>
        <v/>
      </c>
      <c r="P96" s="15">
        <f>IF($A96="","", IFERROR(SUMIFS(CONTRATS!$D$3:$D$500, CONTRATS!$A$3:$A$500, $A96, CONTRATS!$B$3:$B$500, $F96, CONTRATS!$C$3:$C$500, $G96), 0))</f>
        <v/>
      </c>
      <c r="Q96" s="15">
        <f>IF($G96="FORFAIT_ANNUEL", $P96, "")</f>
        <v/>
      </c>
      <c r="R96" s="15">
        <f>IF($G96&lt;&gt;"FORFAIT_ANNUEL","",IF($A96="","",SUMIFS($T$4:$T$203,$A$4:$A$203,$A96,$F$4:$F$203,$F96,$C$4:$C$203,$C96,$G$4:$G$203,"FORFAIT_ANNUEL",$W$4:$W$203,"&lt;"&amp;$W96)))</f>
        <v/>
      </c>
      <c r="S96" s="15">
        <f>IF($G96="FORFAIT_ANNUEL", MAX(0, $Q96-$R96), "")</f>
        <v/>
      </c>
      <c r="T96" s="15">
        <f>IF($K96="","",IF($G96="PCT_BRSS", MAX(0, MIN($K96, $M96*$P96) - $O96),IF($G96="FORFAIT_ACTE", MAX(0, MIN($K96-$O96, $P96*$I96)),IF($G96="FORFAIT_JOUR", MAX(0, MIN($K96-$O96, $P96*$I96)),IF($G96="FORFAIT_ANNUEL", MAX(0, MIN($K96-$O96, $S96)),0)))))</f>
        <v/>
      </c>
      <c r="U96" s="15">
        <f>IF($K96="","", MAX(0, $K96 - $O96 - $T96))</f>
        <v/>
      </c>
      <c r="V96" s="7">
        <f>IF($U96="","", IF($U96&gt;=PARAMETRES!$B$5, "⚠ Reste à charge élevé", ""))</f>
        <v/>
      </c>
      <c r="W96" s="20">
        <f>ROW()</f>
        <v/>
      </c>
    </row>
    <row r="97">
      <c r="A97" s="11" t="n"/>
      <c r="B97" s="14" t="n"/>
      <c r="C97" s="7">
        <f>IFERROR(YEAR($B97),"")</f>
        <v/>
      </c>
      <c r="D97" s="11" t="n"/>
      <c r="E97" s="7">
        <f>IFERROR(INDEX(ACTES_REF!$B$3:$B$500, MATCH($D97, ACTES_REF!$A$3:$A$500, 0)),"")</f>
        <v/>
      </c>
      <c r="F97" s="7">
        <f>IFERROR(INDEX(ACTES_REF!$C$3:$C$500, MATCH($D97, ACTES_REF!$A$3:$A$500, 0)),"")</f>
        <v/>
      </c>
      <c r="G97" s="7">
        <f>IFERROR(INDEX(ACTES_REF!$D$3:$D$500, MATCH($D97, ACTES_REF!$A$3:$A$500, 0)),"")</f>
        <v/>
      </c>
      <c r="H97" s="7">
        <f>IFERROR(INDEX(ACTES_REF!$G$3:$G$500, MATCH($D97, ACTES_REF!$A$3:$A$500, 0)),"")</f>
        <v/>
      </c>
      <c r="I97" s="11" t="n"/>
      <c r="J97" s="9" t="n"/>
      <c r="K97" s="15">
        <f>IF(OR($I97="", $J97=""),"", $I97*$J97)</f>
        <v/>
      </c>
      <c r="L97" s="15">
        <f>IFERROR(INDEX(ACTES_REF!$E$3:$E$500, MATCH($D97, ACTES_REF!$A$3:$A$500, 0)),0)</f>
        <v/>
      </c>
      <c r="M97" s="15">
        <f>IF($I97="","", $I97*$L97)</f>
        <v/>
      </c>
      <c r="N97" s="16">
        <f>IFERROR(INDEX(ACTES_REF!$F$3:$F$500, MATCH($D97, ACTES_REF!$A$3:$A$500, 0)),0)</f>
        <v/>
      </c>
      <c r="O97" s="15">
        <f>IF($K97="","", MIN($K97, $M97)*$N97)</f>
        <v/>
      </c>
      <c r="P97" s="15">
        <f>IF($A97="","", IFERROR(SUMIFS(CONTRATS!$D$3:$D$500, CONTRATS!$A$3:$A$500, $A97, CONTRATS!$B$3:$B$500, $F97, CONTRATS!$C$3:$C$500, $G97), 0))</f>
        <v/>
      </c>
      <c r="Q97" s="15">
        <f>IF($G97="FORFAIT_ANNUEL", $P97, "")</f>
        <v/>
      </c>
      <c r="R97" s="15">
        <f>IF($G97&lt;&gt;"FORFAIT_ANNUEL","",IF($A97="","",SUMIFS($T$4:$T$203,$A$4:$A$203,$A97,$F$4:$F$203,$F97,$C$4:$C$203,$C97,$G$4:$G$203,"FORFAIT_ANNUEL",$W$4:$W$203,"&lt;"&amp;$W97)))</f>
        <v/>
      </c>
      <c r="S97" s="15">
        <f>IF($G97="FORFAIT_ANNUEL", MAX(0, $Q97-$R97), "")</f>
        <v/>
      </c>
      <c r="T97" s="15">
        <f>IF($K97="","",IF($G97="PCT_BRSS", MAX(0, MIN($K97, $M97*$P97) - $O97),IF($G97="FORFAIT_ACTE", MAX(0, MIN($K97-$O97, $P97*$I97)),IF($G97="FORFAIT_JOUR", MAX(0, MIN($K97-$O97, $P97*$I97)),IF($G97="FORFAIT_ANNUEL", MAX(0, MIN($K97-$O97, $S97)),0)))))</f>
        <v/>
      </c>
      <c r="U97" s="15">
        <f>IF($K97="","", MAX(0, $K97 - $O97 - $T97))</f>
        <v/>
      </c>
      <c r="V97" s="7">
        <f>IF($U97="","", IF($U97&gt;=PARAMETRES!$B$5, "⚠ Reste à charge élevé", ""))</f>
        <v/>
      </c>
      <c r="W97" s="20">
        <f>ROW()</f>
        <v/>
      </c>
    </row>
    <row r="98">
      <c r="A98" s="11" t="n"/>
      <c r="B98" s="14" t="n"/>
      <c r="C98" s="7">
        <f>IFERROR(YEAR($B98),"")</f>
        <v/>
      </c>
      <c r="D98" s="11" t="n"/>
      <c r="E98" s="7">
        <f>IFERROR(INDEX(ACTES_REF!$B$3:$B$500, MATCH($D98, ACTES_REF!$A$3:$A$500, 0)),"")</f>
        <v/>
      </c>
      <c r="F98" s="7">
        <f>IFERROR(INDEX(ACTES_REF!$C$3:$C$500, MATCH($D98, ACTES_REF!$A$3:$A$500, 0)),"")</f>
        <v/>
      </c>
      <c r="G98" s="7">
        <f>IFERROR(INDEX(ACTES_REF!$D$3:$D$500, MATCH($D98, ACTES_REF!$A$3:$A$500, 0)),"")</f>
        <v/>
      </c>
      <c r="H98" s="7">
        <f>IFERROR(INDEX(ACTES_REF!$G$3:$G$500, MATCH($D98, ACTES_REF!$A$3:$A$500, 0)),"")</f>
        <v/>
      </c>
      <c r="I98" s="11" t="n"/>
      <c r="J98" s="9" t="n"/>
      <c r="K98" s="15">
        <f>IF(OR($I98="", $J98=""),"", $I98*$J98)</f>
        <v/>
      </c>
      <c r="L98" s="15">
        <f>IFERROR(INDEX(ACTES_REF!$E$3:$E$500, MATCH($D98, ACTES_REF!$A$3:$A$500, 0)),0)</f>
        <v/>
      </c>
      <c r="M98" s="15">
        <f>IF($I98="","", $I98*$L98)</f>
        <v/>
      </c>
      <c r="N98" s="16">
        <f>IFERROR(INDEX(ACTES_REF!$F$3:$F$500, MATCH($D98, ACTES_REF!$A$3:$A$500, 0)),0)</f>
        <v/>
      </c>
      <c r="O98" s="15">
        <f>IF($K98="","", MIN($K98, $M98)*$N98)</f>
        <v/>
      </c>
      <c r="P98" s="15">
        <f>IF($A98="","", IFERROR(SUMIFS(CONTRATS!$D$3:$D$500, CONTRATS!$A$3:$A$500, $A98, CONTRATS!$B$3:$B$500, $F98, CONTRATS!$C$3:$C$500, $G98), 0))</f>
        <v/>
      </c>
      <c r="Q98" s="15">
        <f>IF($G98="FORFAIT_ANNUEL", $P98, "")</f>
        <v/>
      </c>
      <c r="R98" s="15">
        <f>IF($G98&lt;&gt;"FORFAIT_ANNUEL","",IF($A98="","",SUMIFS($T$4:$T$203,$A$4:$A$203,$A98,$F$4:$F$203,$F98,$C$4:$C$203,$C98,$G$4:$G$203,"FORFAIT_ANNUEL",$W$4:$W$203,"&lt;"&amp;$W98)))</f>
        <v/>
      </c>
      <c r="S98" s="15">
        <f>IF($G98="FORFAIT_ANNUEL", MAX(0, $Q98-$R98), "")</f>
        <v/>
      </c>
      <c r="T98" s="15">
        <f>IF($K98="","",IF($G98="PCT_BRSS", MAX(0, MIN($K98, $M98*$P98) - $O98),IF($G98="FORFAIT_ACTE", MAX(0, MIN($K98-$O98, $P98*$I98)),IF($G98="FORFAIT_JOUR", MAX(0, MIN($K98-$O98, $P98*$I98)),IF($G98="FORFAIT_ANNUEL", MAX(0, MIN($K98-$O98, $S98)),0)))))</f>
        <v/>
      </c>
      <c r="U98" s="15">
        <f>IF($K98="","", MAX(0, $K98 - $O98 - $T98))</f>
        <v/>
      </c>
      <c r="V98" s="7">
        <f>IF($U98="","", IF($U98&gt;=PARAMETRES!$B$5, "⚠ Reste à charge élevé", ""))</f>
        <v/>
      </c>
      <c r="W98" s="20">
        <f>ROW()</f>
        <v/>
      </c>
    </row>
    <row r="99">
      <c r="A99" s="11" t="n"/>
      <c r="B99" s="14" t="n"/>
      <c r="C99" s="7">
        <f>IFERROR(YEAR($B99),"")</f>
        <v/>
      </c>
      <c r="D99" s="11" t="n"/>
      <c r="E99" s="7">
        <f>IFERROR(INDEX(ACTES_REF!$B$3:$B$500, MATCH($D99, ACTES_REF!$A$3:$A$500, 0)),"")</f>
        <v/>
      </c>
      <c r="F99" s="7">
        <f>IFERROR(INDEX(ACTES_REF!$C$3:$C$500, MATCH($D99, ACTES_REF!$A$3:$A$500, 0)),"")</f>
        <v/>
      </c>
      <c r="G99" s="7">
        <f>IFERROR(INDEX(ACTES_REF!$D$3:$D$500, MATCH($D99, ACTES_REF!$A$3:$A$500, 0)),"")</f>
        <v/>
      </c>
      <c r="H99" s="7">
        <f>IFERROR(INDEX(ACTES_REF!$G$3:$G$500, MATCH($D99, ACTES_REF!$A$3:$A$500, 0)),"")</f>
        <v/>
      </c>
      <c r="I99" s="11" t="n"/>
      <c r="J99" s="9" t="n"/>
      <c r="K99" s="15">
        <f>IF(OR($I99="", $J99=""),"", $I99*$J99)</f>
        <v/>
      </c>
      <c r="L99" s="15">
        <f>IFERROR(INDEX(ACTES_REF!$E$3:$E$500, MATCH($D99, ACTES_REF!$A$3:$A$500, 0)),0)</f>
        <v/>
      </c>
      <c r="M99" s="15">
        <f>IF($I99="","", $I99*$L99)</f>
        <v/>
      </c>
      <c r="N99" s="16">
        <f>IFERROR(INDEX(ACTES_REF!$F$3:$F$500, MATCH($D99, ACTES_REF!$A$3:$A$500, 0)),0)</f>
        <v/>
      </c>
      <c r="O99" s="15">
        <f>IF($K99="","", MIN($K99, $M99)*$N99)</f>
        <v/>
      </c>
      <c r="P99" s="15">
        <f>IF($A99="","", IFERROR(SUMIFS(CONTRATS!$D$3:$D$500, CONTRATS!$A$3:$A$500, $A99, CONTRATS!$B$3:$B$500, $F99, CONTRATS!$C$3:$C$500, $G99), 0))</f>
        <v/>
      </c>
      <c r="Q99" s="15">
        <f>IF($G99="FORFAIT_ANNUEL", $P99, "")</f>
        <v/>
      </c>
      <c r="R99" s="15">
        <f>IF($G99&lt;&gt;"FORFAIT_ANNUEL","",IF($A99="","",SUMIFS($T$4:$T$203,$A$4:$A$203,$A99,$F$4:$F$203,$F99,$C$4:$C$203,$C99,$G$4:$G$203,"FORFAIT_ANNUEL",$W$4:$W$203,"&lt;"&amp;$W99)))</f>
        <v/>
      </c>
      <c r="S99" s="15">
        <f>IF($G99="FORFAIT_ANNUEL", MAX(0, $Q99-$R99), "")</f>
        <v/>
      </c>
      <c r="T99" s="15">
        <f>IF($K99="","",IF($G99="PCT_BRSS", MAX(0, MIN($K99, $M99*$P99) - $O99),IF($G99="FORFAIT_ACTE", MAX(0, MIN($K99-$O99, $P99*$I99)),IF($G99="FORFAIT_JOUR", MAX(0, MIN($K99-$O99, $P99*$I99)),IF($G99="FORFAIT_ANNUEL", MAX(0, MIN($K99-$O99, $S99)),0)))))</f>
        <v/>
      </c>
      <c r="U99" s="15">
        <f>IF($K99="","", MAX(0, $K99 - $O99 - $T99))</f>
        <v/>
      </c>
      <c r="V99" s="7">
        <f>IF($U99="","", IF($U99&gt;=PARAMETRES!$B$5, "⚠ Reste à charge élevé", ""))</f>
        <v/>
      </c>
      <c r="W99" s="20">
        <f>ROW()</f>
        <v/>
      </c>
    </row>
    <row r="100">
      <c r="A100" s="11" t="n"/>
      <c r="B100" s="14" t="n"/>
      <c r="C100" s="7">
        <f>IFERROR(YEAR($B100),"")</f>
        <v/>
      </c>
      <c r="D100" s="11" t="n"/>
      <c r="E100" s="7">
        <f>IFERROR(INDEX(ACTES_REF!$B$3:$B$500, MATCH($D100, ACTES_REF!$A$3:$A$500, 0)),"")</f>
        <v/>
      </c>
      <c r="F100" s="7">
        <f>IFERROR(INDEX(ACTES_REF!$C$3:$C$500, MATCH($D100, ACTES_REF!$A$3:$A$500, 0)),"")</f>
        <v/>
      </c>
      <c r="G100" s="7">
        <f>IFERROR(INDEX(ACTES_REF!$D$3:$D$500, MATCH($D100, ACTES_REF!$A$3:$A$500, 0)),"")</f>
        <v/>
      </c>
      <c r="H100" s="7">
        <f>IFERROR(INDEX(ACTES_REF!$G$3:$G$500, MATCH($D100, ACTES_REF!$A$3:$A$500, 0)),"")</f>
        <v/>
      </c>
      <c r="I100" s="11" t="n"/>
      <c r="J100" s="9" t="n"/>
      <c r="K100" s="15">
        <f>IF(OR($I100="", $J100=""),"", $I100*$J100)</f>
        <v/>
      </c>
      <c r="L100" s="15">
        <f>IFERROR(INDEX(ACTES_REF!$E$3:$E$500, MATCH($D100, ACTES_REF!$A$3:$A$500, 0)),0)</f>
        <v/>
      </c>
      <c r="M100" s="15">
        <f>IF($I100="","", $I100*$L100)</f>
        <v/>
      </c>
      <c r="N100" s="16">
        <f>IFERROR(INDEX(ACTES_REF!$F$3:$F$500, MATCH($D100, ACTES_REF!$A$3:$A$500, 0)),0)</f>
        <v/>
      </c>
      <c r="O100" s="15">
        <f>IF($K100="","", MIN($K100, $M100)*$N100)</f>
        <v/>
      </c>
      <c r="P100" s="15">
        <f>IF($A100="","", IFERROR(SUMIFS(CONTRATS!$D$3:$D$500, CONTRATS!$A$3:$A$500, $A100, CONTRATS!$B$3:$B$500, $F100, CONTRATS!$C$3:$C$500, $G100), 0))</f>
        <v/>
      </c>
      <c r="Q100" s="15">
        <f>IF($G100="FORFAIT_ANNUEL", $P100, "")</f>
        <v/>
      </c>
      <c r="R100" s="15">
        <f>IF($G100&lt;&gt;"FORFAIT_ANNUEL","",IF($A100="","",SUMIFS($T$4:$T$203,$A$4:$A$203,$A100,$F$4:$F$203,$F100,$C$4:$C$203,$C100,$G$4:$G$203,"FORFAIT_ANNUEL",$W$4:$W$203,"&lt;"&amp;$W100)))</f>
        <v/>
      </c>
      <c r="S100" s="15">
        <f>IF($G100="FORFAIT_ANNUEL", MAX(0, $Q100-$R100), "")</f>
        <v/>
      </c>
      <c r="T100" s="15">
        <f>IF($K100="","",IF($G100="PCT_BRSS", MAX(0, MIN($K100, $M100*$P100) - $O100),IF($G100="FORFAIT_ACTE", MAX(0, MIN($K100-$O100, $P100*$I100)),IF($G100="FORFAIT_JOUR", MAX(0, MIN($K100-$O100, $P100*$I100)),IF($G100="FORFAIT_ANNUEL", MAX(0, MIN($K100-$O100, $S100)),0)))))</f>
        <v/>
      </c>
      <c r="U100" s="15">
        <f>IF($K100="","", MAX(0, $K100 - $O100 - $T100))</f>
        <v/>
      </c>
      <c r="V100" s="7">
        <f>IF($U100="","", IF($U100&gt;=PARAMETRES!$B$5, "⚠ Reste à charge élevé", ""))</f>
        <v/>
      </c>
      <c r="W100" s="20">
        <f>ROW()</f>
        <v/>
      </c>
    </row>
    <row r="101">
      <c r="A101" s="11" t="n"/>
      <c r="B101" s="14" t="n"/>
      <c r="C101" s="7">
        <f>IFERROR(YEAR($B101),"")</f>
        <v/>
      </c>
      <c r="D101" s="11" t="n"/>
      <c r="E101" s="7">
        <f>IFERROR(INDEX(ACTES_REF!$B$3:$B$500, MATCH($D101, ACTES_REF!$A$3:$A$500, 0)),"")</f>
        <v/>
      </c>
      <c r="F101" s="7">
        <f>IFERROR(INDEX(ACTES_REF!$C$3:$C$500, MATCH($D101, ACTES_REF!$A$3:$A$500, 0)),"")</f>
        <v/>
      </c>
      <c r="G101" s="7">
        <f>IFERROR(INDEX(ACTES_REF!$D$3:$D$500, MATCH($D101, ACTES_REF!$A$3:$A$500, 0)),"")</f>
        <v/>
      </c>
      <c r="H101" s="7">
        <f>IFERROR(INDEX(ACTES_REF!$G$3:$G$500, MATCH($D101, ACTES_REF!$A$3:$A$500, 0)),"")</f>
        <v/>
      </c>
      <c r="I101" s="11" t="n"/>
      <c r="J101" s="9" t="n"/>
      <c r="K101" s="15">
        <f>IF(OR($I101="", $J101=""),"", $I101*$J101)</f>
        <v/>
      </c>
      <c r="L101" s="15">
        <f>IFERROR(INDEX(ACTES_REF!$E$3:$E$500, MATCH($D101, ACTES_REF!$A$3:$A$500, 0)),0)</f>
        <v/>
      </c>
      <c r="M101" s="15">
        <f>IF($I101="","", $I101*$L101)</f>
        <v/>
      </c>
      <c r="N101" s="16">
        <f>IFERROR(INDEX(ACTES_REF!$F$3:$F$500, MATCH($D101, ACTES_REF!$A$3:$A$500, 0)),0)</f>
        <v/>
      </c>
      <c r="O101" s="15">
        <f>IF($K101="","", MIN($K101, $M101)*$N101)</f>
        <v/>
      </c>
      <c r="P101" s="15">
        <f>IF($A101="","", IFERROR(SUMIFS(CONTRATS!$D$3:$D$500, CONTRATS!$A$3:$A$500, $A101, CONTRATS!$B$3:$B$500, $F101, CONTRATS!$C$3:$C$500, $G101), 0))</f>
        <v/>
      </c>
      <c r="Q101" s="15">
        <f>IF($G101="FORFAIT_ANNUEL", $P101, "")</f>
        <v/>
      </c>
      <c r="R101" s="15">
        <f>IF($G101&lt;&gt;"FORFAIT_ANNUEL","",IF($A101="","",SUMIFS($T$4:$T$203,$A$4:$A$203,$A101,$F$4:$F$203,$F101,$C$4:$C$203,$C101,$G$4:$G$203,"FORFAIT_ANNUEL",$W$4:$W$203,"&lt;"&amp;$W101)))</f>
        <v/>
      </c>
      <c r="S101" s="15">
        <f>IF($G101="FORFAIT_ANNUEL", MAX(0, $Q101-$R101), "")</f>
        <v/>
      </c>
      <c r="T101" s="15">
        <f>IF($K101="","",IF($G101="PCT_BRSS", MAX(0, MIN($K101, $M101*$P101) - $O101),IF($G101="FORFAIT_ACTE", MAX(0, MIN($K101-$O101, $P101*$I101)),IF($G101="FORFAIT_JOUR", MAX(0, MIN($K101-$O101, $P101*$I101)),IF($G101="FORFAIT_ANNUEL", MAX(0, MIN($K101-$O101, $S101)),0)))))</f>
        <v/>
      </c>
      <c r="U101" s="15">
        <f>IF($K101="","", MAX(0, $K101 - $O101 - $T101))</f>
        <v/>
      </c>
      <c r="V101" s="7">
        <f>IF($U101="","", IF($U101&gt;=PARAMETRES!$B$5, "⚠ Reste à charge élevé", ""))</f>
        <v/>
      </c>
      <c r="W101" s="20">
        <f>ROW()</f>
        <v/>
      </c>
    </row>
    <row r="102">
      <c r="A102" s="11" t="n"/>
      <c r="B102" s="14" t="n"/>
      <c r="C102" s="7">
        <f>IFERROR(YEAR($B102),"")</f>
        <v/>
      </c>
      <c r="D102" s="11" t="n"/>
      <c r="E102" s="7">
        <f>IFERROR(INDEX(ACTES_REF!$B$3:$B$500, MATCH($D102, ACTES_REF!$A$3:$A$500, 0)),"")</f>
        <v/>
      </c>
      <c r="F102" s="7">
        <f>IFERROR(INDEX(ACTES_REF!$C$3:$C$500, MATCH($D102, ACTES_REF!$A$3:$A$500, 0)),"")</f>
        <v/>
      </c>
      <c r="G102" s="7">
        <f>IFERROR(INDEX(ACTES_REF!$D$3:$D$500, MATCH($D102, ACTES_REF!$A$3:$A$500, 0)),"")</f>
        <v/>
      </c>
      <c r="H102" s="7">
        <f>IFERROR(INDEX(ACTES_REF!$G$3:$G$500, MATCH($D102, ACTES_REF!$A$3:$A$500, 0)),"")</f>
        <v/>
      </c>
      <c r="I102" s="11" t="n"/>
      <c r="J102" s="9" t="n"/>
      <c r="K102" s="15">
        <f>IF(OR($I102="", $J102=""),"", $I102*$J102)</f>
        <v/>
      </c>
      <c r="L102" s="15">
        <f>IFERROR(INDEX(ACTES_REF!$E$3:$E$500, MATCH($D102, ACTES_REF!$A$3:$A$500, 0)),0)</f>
        <v/>
      </c>
      <c r="M102" s="15">
        <f>IF($I102="","", $I102*$L102)</f>
        <v/>
      </c>
      <c r="N102" s="16">
        <f>IFERROR(INDEX(ACTES_REF!$F$3:$F$500, MATCH($D102, ACTES_REF!$A$3:$A$500, 0)),0)</f>
        <v/>
      </c>
      <c r="O102" s="15">
        <f>IF($K102="","", MIN($K102, $M102)*$N102)</f>
        <v/>
      </c>
      <c r="P102" s="15">
        <f>IF($A102="","", IFERROR(SUMIFS(CONTRATS!$D$3:$D$500, CONTRATS!$A$3:$A$500, $A102, CONTRATS!$B$3:$B$500, $F102, CONTRATS!$C$3:$C$500, $G102), 0))</f>
        <v/>
      </c>
      <c r="Q102" s="15">
        <f>IF($G102="FORFAIT_ANNUEL", $P102, "")</f>
        <v/>
      </c>
      <c r="R102" s="15">
        <f>IF($G102&lt;&gt;"FORFAIT_ANNUEL","",IF($A102="","",SUMIFS($T$4:$T$203,$A$4:$A$203,$A102,$F$4:$F$203,$F102,$C$4:$C$203,$C102,$G$4:$G$203,"FORFAIT_ANNUEL",$W$4:$W$203,"&lt;"&amp;$W102)))</f>
        <v/>
      </c>
      <c r="S102" s="15">
        <f>IF($G102="FORFAIT_ANNUEL", MAX(0, $Q102-$R102), "")</f>
        <v/>
      </c>
      <c r="T102" s="15">
        <f>IF($K102="","",IF($G102="PCT_BRSS", MAX(0, MIN($K102, $M102*$P102) - $O102),IF($G102="FORFAIT_ACTE", MAX(0, MIN($K102-$O102, $P102*$I102)),IF($G102="FORFAIT_JOUR", MAX(0, MIN($K102-$O102, $P102*$I102)),IF($G102="FORFAIT_ANNUEL", MAX(0, MIN($K102-$O102, $S102)),0)))))</f>
        <v/>
      </c>
      <c r="U102" s="15">
        <f>IF($K102="","", MAX(0, $K102 - $O102 - $T102))</f>
        <v/>
      </c>
      <c r="V102" s="7">
        <f>IF($U102="","", IF($U102&gt;=PARAMETRES!$B$5, "⚠ Reste à charge élevé", ""))</f>
        <v/>
      </c>
      <c r="W102" s="20">
        <f>ROW()</f>
        <v/>
      </c>
    </row>
    <row r="103">
      <c r="A103" s="11" t="n"/>
      <c r="B103" s="14" t="n"/>
      <c r="C103" s="7">
        <f>IFERROR(YEAR($B103),"")</f>
        <v/>
      </c>
      <c r="D103" s="11" t="n"/>
      <c r="E103" s="7">
        <f>IFERROR(INDEX(ACTES_REF!$B$3:$B$500, MATCH($D103, ACTES_REF!$A$3:$A$500, 0)),"")</f>
        <v/>
      </c>
      <c r="F103" s="7">
        <f>IFERROR(INDEX(ACTES_REF!$C$3:$C$500, MATCH($D103, ACTES_REF!$A$3:$A$500, 0)),"")</f>
        <v/>
      </c>
      <c r="G103" s="7">
        <f>IFERROR(INDEX(ACTES_REF!$D$3:$D$500, MATCH($D103, ACTES_REF!$A$3:$A$500, 0)),"")</f>
        <v/>
      </c>
      <c r="H103" s="7">
        <f>IFERROR(INDEX(ACTES_REF!$G$3:$G$500, MATCH($D103, ACTES_REF!$A$3:$A$500, 0)),"")</f>
        <v/>
      </c>
      <c r="I103" s="11" t="n"/>
      <c r="J103" s="9" t="n"/>
      <c r="K103" s="15">
        <f>IF(OR($I103="", $J103=""),"", $I103*$J103)</f>
        <v/>
      </c>
      <c r="L103" s="15">
        <f>IFERROR(INDEX(ACTES_REF!$E$3:$E$500, MATCH($D103, ACTES_REF!$A$3:$A$500, 0)),0)</f>
        <v/>
      </c>
      <c r="M103" s="15">
        <f>IF($I103="","", $I103*$L103)</f>
        <v/>
      </c>
      <c r="N103" s="16">
        <f>IFERROR(INDEX(ACTES_REF!$F$3:$F$500, MATCH($D103, ACTES_REF!$A$3:$A$500, 0)),0)</f>
        <v/>
      </c>
      <c r="O103" s="15">
        <f>IF($K103="","", MIN($K103, $M103)*$N103)</f>
        <v/>
      </c>
      <c r="P103" s="15">
        <f>IF($A103="","", IFERROR(SUMIFS(CONTRATS!$D$3:$D$500, CONTRATS!$A$3:$A$500, $A103, CONTRATS!$B$3:$B$500, $F103, CONTRATS!$C$3:$C$500, $G103), 0))</f>
        <v/>
      </c>
      <c r="Q103" s="15">
        <f>IF($G103="FORFAIT_ANNUEL", $P103, "")</f>
        <v/>
      </c>
      <c r="R103" s="15">
        <f>IF($G103&lt;&gt;"FORFAIT_ANNUEL","",IF($A103="","",SUMIFS($T$4:$T$203,$A$4:$A$203,$A103,$F$4:$F$203,$F103,$C$4:$C$203,$C103,$G$4:$G$203,"FORFAIT_ANNUEL",$W$4:$W$203,"&lt;"&amp;$W103)))</f>
        <v/>
      </c>
      <c r="S103" s="15">
        <f>IF($G103="FORFAIT_ANNUEL", MAX(0, $Q103-$R103), "")</f>
        <v/>
      </c>
      <c r="T103" s="15">
        <f>IF($K103="","",IF($G103="PCT_BRSS", MAX(0, MIN($K103, $M103*$P103) - $O103),IF($G103="FORFAIT_ACTE", MAX(0, MIN($K103-$O103, $P103*$I103)),IF($G103="FORFAIT_JOUR", MAX(0, MIN($K103-$O103, $P103*$I103)),IF($G103="FORFAIT_ANNUEL", MAX(0, MIN($K103-$O103, $S103)),0)))))</f>
        <v/>
      </c>
      <c r="U103" s="15">
        <f>IF($K103="","", MAX(0, $K103 - $O103 - $T103))</f>
        <v/>
      </c>
      <c r="V103" s="7">
        <f>IF($U103="","", IF($U103&gt;=PARAMETRES!$B$5, "⚠ Reste à charge élevé", ""))</f>
        <v/>
      </c>
      <c r="W103" s="20">
        <f>ROW()</f>
        <v/>
      </c>
    </row>
    <row r="104">
      <c r="A104" s="11" t="n"/>
      <c r="B104" s="14" t="n"/>
      <c r="C104" s="7">
        <f>IFERROR(YEAR($B104),"")</f>
        <v/>
      </c>
      <c r="D104" s="11" t="n"/>
      <c r="E104" s="7">
        <f>IFERROR(INDEX(ACTES_REF!$B$3:$B$500, MATCH($D104, ACTES_REF!$A$3:$A$500, 0)),"")</f>
        <v/>
      </c>
      <c r="F104" s="7">
        <f>IFERROR(INDEX(ACTES_REF!$C$3:$C$500, MATCH($D104, ACTES_REF!$A$3:$A$500, 0)),"")</f>
        <v/>
      </c>
      <c r="G104" s="7">
        <f>IFERROR(INDEX(ACTES_REF!$D$3:$D$500, MATCH($D104, ACTES_REF!$A$3:$A$500, 0)),"")</f>
        <v/>
      </c>
      <c r="H104" s="7">
        <f>IFERROR(INDEX(ACTES_REF!$G$3:$G$500, MATCH($D104, ACTES_REF!$A$3:$A$500, 0)),"")</f>
        <v/>
      </c>
      <c r="I104" s="11" t="n"/>
      <c r="J104" s="9" t="n"/>
      <c r="K104" s="15">
        <f>IF(OR($I104="", $J104=""),"", $I104*$J104)</f>
        <v/>
      </c>
      <c r="L104" s="15">
        <f>IFERROR(INDEX(ACTES_REF!$E$3:$E$500, MATCH($D104, ACTES_REF!$A$3:$A$500, 0)),0)</f>
        <v/>
      </c>
      <c r="M104" s="15">
        <f>IF($I104="","", $I104*$L104)</f>
        <v/>
      </c>
      <c r="N104" s="16">
        <f>IFERROR(INDEX(ACTES_REF!$F$3:$F$500, MATCH($D104, ACTES_REF!$A$3:$A$500, 0)),0)</f>
        <v/>
      </c>
      <c r="O104" s="15">
        <f>IF($K104="","", MIN($K104, $M104)*$N104)</f>
        <v/>
      </c>
      <c r="P104" s="15">
        <f>IF($A104="","", IFERROR(SUMIFS(CONTRATS!$D$3:$D$500, CONTRATS!$A$3:$A$500, $A104, CONTRATS!$B$3:$B$500, $F104, CONTRATS!$C$3:$C$500, $G104), 0))</f>
        <v/>
      </c>
      <c r="Q104" s="15">
        <f>IF($G104="FORFAIT_ANNUEL", $P104, "")</f>
        <v/>
      </c>
      <c r="R104" s="15">
        <f>IF($G104&lt;&gt;"FORFAIT_ANNUEL","",IF($A104="","",SUMIFS($T$4:$T$203,$A$4:$A$203,$A104,$F$4:$F$203,$F104,$C$4:$C$203,$C104,$G$4:$G$203,"FORFAIT_ANNUEL",$W$4:$W$203,"&lt;"&amp;$W104)))</f>
        <v/>
      </c>
      <c r="S104" s="15">
        <f>IF($G104="FORFAIT_ANNUEL", MAX(0, $Q104-$R104), "")</f>
        <v/>
      </c>
      <c r="T104" s="15">
        <f>IF($K104="","",IF($G104="PCT_BRSS", MAX(0, MIN($K104, $M104*$P104) - $O104),IF($G104="FORFAIT_ACTE", MAX(0, MIN($K104-$O104, $P104*$I104)),IF($G104="FORFAIT_JOUR", MAX(0, MIN($K104-$O104, $P104*$I104)),IF($G104="FORFAIT_ANNUEL", MAX(0, MIN($K104-$O104, $S104)),0)))))</f>
        <v/>
      </c>
      <c r="U104" s="15">
        <f>IF($K104="","", MAX(0, $K104 - $O104 - $T104))</f>
        <v/>
      </c>
      <c r="V104" s="7">
        <f>IF($U104="","", IF($U104&gt;=PARAMETRES!$B$5, "⚠ Reste à charge élevé", ""))</f>
        <v/>
      </c>
      <c r="W104" s="20">
        <f>ROW()</f>
        <v/>
      </c>
    </row>
    <row r="105">
      <c r="A105" s="11" t="n"/>
      <c r="B105" s="14" t="n"/>
      <c r="C105" s="7">
        <f>IFERROR(YEAR($B105),"")</f>
        <v/>
      </c>
      <c r="D105" s="11" t="n"/>
      <c r="E105" s="7">
        <f>IFERROR(INDEX(ACTES_REF!$B$3:$B$500, MATCH($D105, ACTES_REF!$A$3:$A$500, 0)),"")</f>
        <v/>
      </c>
      <c r="F105" s="7">
        <f>IFERROR(INDEX(ACTES_REF!$C$3:$C$500, MATCH($D105, ACTES_REF!$A$3:$A$500, 0)),"")</f>
        <v/>
      </c>
      <c r="G105" s="7">
        <f>IFERROR(INDEX(ACTES_REF!$D$3:$D$500, MATCH($D105, ACTES_REF!$A$3:$A$500, 0)),"")</f>
        <v/>
      </c>
      <c r="H105" s="7">
        <f>IFERROR(INDEX(ACTES_REF!$G$3:$G$500, MATCH($D105, ACTES_REF!$A$3:$A$500, 0)),"")</f>
        <v/>
      </c>
      <c r="I105" s="11" t="n"/>
      <c r="J105" s="9" t="n"/>
      <c r="K105" s="15">
        <f>IF(OR($I105="", $J105=""),"", $I105*$J105)</f>
        <v/>
      </c>
      <c r="L105" s="15">
        <f>IFERROR(INDEX(ACTES_REF!$E$3:$E$500, MATCH($D105, ACTES_REF!$A$3:$A$500, 0)),0)</f>
        <v/>
      </c>
      <c r="M105" s="15">
        <f>IF($I105="","", $I105*$L105)</f>
        <v/>
      </c>
      <c r="N105" s="16">
        <f>IFERROR(INDEX(ACTES_REF!$F$3:$F$500, MATCH($D105, ACTES_REF!$A$3:$A$500, 0)),0)</f>
        <v/>
      </c>
      <c r="O105" s="15">
        <f>IF($K105="","", MIN($K105, $M105)*$N105)</f>
        <v/>
      </c>
      <c r="P105" s="15">
        <f>IF($A105="","", IFERROR(SUMIFS(CONTRATS!$D$3:$D$500, CONTRATS!$A$3:$A$500, $A105, CONTRATS!$B$3:$B$500, $F105, CONTRATS!$C$3:$C$500, $G105), 0))</f>
        <v/>
      </c>
      <c r="Q105" s="15">
        <f>IF($G105="FORFAIT_ANNUEL", $P105, "")</f>
        <v/>
      </c>
      <c r="R105" s="15">
        <f>IF($G105&lt;&gt;"FORFAIT_ANNUEL","",IF($A105="","",SUMIFS($T$4:$T$203,$A$4:$A$203,$A105,$F$4:$F$203,$F105,$C$4:$C$203,$C105,$G$4:$G$203,"FORFAIT_ANNUEL",$W$4:$W$203,"&lt;"&amp;$W105)))</f>
        <v/>
      </c>
      <c r="S105" s="15">
        <f>IF($G105="FORFAIT_ANNUEL", MAX(0, $Q105-$R105), "")</f>
        <v/>
      </c>
      <c r="T105" s="15">
        <f>IF($K105="","",IF($G105="PCT_BRSS", MAX(0, MIN($K105, $M105*$P105) - $O105),IF($G105="FORFAIT_ACTE", MAX(0, MIN($K105-$O105, $P105*$I105)),IF($G105="FORFAIT_JOUR", MAX(0, MIN($K105-$O105, $P105*$I105)),IF($G105="FORFAIT_ANNUEL", MAX(0, MIN($K105-$O105, $S105)),0)))))</f>
        <v/>
      </c>
      <c r="U105" s="15">
        <f>IF($K105="","", MAX(0, $K105 - $O105 - $T105))</f>
        <v/>
      </c>
      <c r="V105" s="7">
        <f>IF($U105="","", IF($U105&gt;=PARAMETRES!$B$5, "⚠ Reste à charge élevé", ""))</f>
        <v/>
      </c>
      <c r="W105" s="20">
        <f>ROW()</f>
        <v/>
      </c>
    </row>
    <row r="106">
      <c r="A106" s="11" t="n"/>
      <c r="B106" s="14" t="n"/>
      <c r="C106" s="7">
        <f>IFERROR(YEAR($B106),"")</f>
        <v/>
      </c>
      <c r="D106" s="11" t="n"/>
      <c r="E106" s="7">
        <f>IFERROR(INDEX(ACTES_REF!$B$3:$B$500, MATCH($D106, ACTES_REF!$A$3:$A$500, 0)),"")</f>
        <v/>
      </c>
      <c r="F106" s="7">
        <f>IFERROR(INDEX(ACTES_REF!$C$3:$C$500, MATCH($D106, ACTES_REF!$A$3:$A$500, 0)),"")</f>
        <v/>
      </c>
      <c r="G106" s="7">
        <f>IFERROR(INDEX(ACTES_REF!$D$3:$D$500, MATCH($D106, ACTES_REF!$A$3:$A$500, 0)),"")</f>
        <v/>
      </c>
      <c r="H106" s="7">
        <f>IFERROR(INDEX(ACTES_REF!$G$3:$G$500, MATCH($D106, ACTES_REF!$A$3:$A$500, 0)),"")</f>
        <v/>
      </c>
      <c r="I106" s="11" t="n"/>
      <c r="J106" s="9" t="n"/>
      <c r="K106" s="15">
        <f>IF(OR($I106="", $J106=""),"", $I106*$J106)</f>
        <v/>
      </c>
      <c r="L106" s="15">
        <f>IFERROR(INDEX(ACTES_REF!$E$3:$E$500, MATCH($D106, ACTES_REF!$A$3:$A$500, 0)),0)</f>
        <v/>
      </c>
      <c r="M106" s="15">
        <f>IF($I106="","", $I106*$L106)</f>
        <v/>
      </c>
      <c r="N106" s="16">
        <f>IFERROR(INDEX(ACTES_REF!$F$3:$F$500, MATCH($D106, ACTES_REF!$A$3:$A$500, 0)),0)</f>
        <v/>
      </c>
      <c r="O106" s="15">
        <f>IF($K106="","", MIN($K106, $M106)*$N106)</f>
        <v/>
      </c>
      <c r="P106" s="15">
        <f>IF($A106="","", IFERROR(SUMIFS(CONTRATS!$D$3:$D$500, CONTRATS!$A$3:$A$500, $A106, CONTRATS!$B$3:$B$500, $F106, CONTRATS!$C$3:$C$500, $G106), 0))</f>
        <v/>
      </c>
      <c r="Q106" s="15">
        <f>IF($G106="FORFAIT_ANNUEL", $P106, "")</f>
        <v/>
      </c>
      <c r="R106" s="15">
        <f>IF($G106&lt;&gt;"FORFAIT_ANNUEL","",IF($A106="","",SUMIFS($T$4:$T$203,$A$4:$A$203,$A106,$F$4:$F$203,$F106,$C$4:$C$203,$C106,$G$4:$G$203,"FORFAIT_ANNUEL",$W$4:$W$203,"&lt;"&amp;$W106)))</f>
        <v/>
      </c>
      <c r="S106" s="15">
        <f>IF($G106="FORFAIT_ANNUEL", MAX(0, $Q106-$R106), "")</f>
        <v/>
      </c>
      <c r="T106" s="15">
        <f>IF($K106="","",IF($G106="PCT_BRSS", MAX(0, MIN($K106, $M106*$P106) - $O106),IF($G106="FORFAIT_ACTE", MAX(0, MIN($K106-$O106, $P106*$I106)),IF($G106="FORFAIT_JOUR", MAX(0, MIN($K106-$O106, $P106*$I106)),IF($G106="FORFAIT_ANNUEL", MAX(0, MIN($K106-$O106, $S106)),0)))))</f>
        <v/>
      </c>
      <c r="U106" s="15">
        <f>IF($K106="","", MAX(0, $K106 - $O106 - $T106))</f>
        <v/>
      </c>
      <c r="V106" s="7">
        <f>IF($U106="","", IF($U106&gt;=PARAMETRES!$B$5, "⚠ Reste à charge élevé", ""))</f>
        <v/>
      </c>
      <c r="W106" s="20">
        <f>ROW()</f>
        <v/>
      </c>
    </row>
    <row r="107">
      <c r="A107" s="11" t="n"/>
      <c r="B107" s="14" t="n"/>
      <c r="C107" s="7">
        <f>IFERROR(YEAR($B107),"")</f>
        <v/>
      </c>
      <c r="D107" s="11" t="n"/>
      <c r="E107" s="7">
        <f>IFERROR(INDEX(ACTES_REF!$B$3:$B$500, MATCH($D107, ACTES_REF!$A$3:$A$500, 0)),"")</f>
        <v/>
      </c>
      <c r="F107" s="7">
        <f>IFERROR(INDEX(ACTES_REF!$C$3:$C$500, MATCH($D107, ACTES_REF!$A$3:$A$500, 0)),"")</f>
        <v/>
      </c>
      <c r="G107" s="7">
        <f>IFERROR(INDEX(ACTES_REF!$D$3:$D$500, MATCH($D107, ACTES_REF!$A$3:$A$500, 0)),"")</f>
        <v/>
      </c>
      <c r="H107" s="7">
        <f>IFERROR(INDEX(ACTES_REF!$G$3:$G$500, MATCH($D107, ACTES_REF!$A$3:$A$500, 0)),"")</f>
        <v/>
      </c>
      <c r="I107" s="11" t="n"/>
      <c r="J107" s="9" t="n"/>
      <c r="K107" s="15">
        <f>IF(OR($I107="", $J107=""),"", $I107*$J107)</f>
        <v/>
      </c>
      <c r="L107" s="15">
        <f>IFERROR(INDEX(ACTES_REF!$E$3:$E$500, MATCH($D107, ACTES_REF!$A$3:$A$500, 0)),0)</f>
        <v/>
      </c>
      <c r="M107" s="15">
        <f>IF($I107="","", $I107*$L107)</f>
        <v/>
      </c>
      <c r="N107" s="16">
        <f>IFERROR(INDEX(ACTES_REF!$F$3:$F$500, MATCH($D107, ACTES_REF!$A$3:$A$500, 0)),0)</f>
        <v/>
      </c>
      <c r="O107" s="15">
        <f>IF($K107="","", MIN($K107, $M107)*$N107)</f>
        <v/>
      </c>
      <c r="P107" s="15">
        <f>IF($A107="","", IFERROR(SUMIFS(CONTRATS!$D$3:$D$500, CONTRATS!$A$3:$A$500, $A107, CONTRATS!$B$3:$B$500, $F107, CONTRATS!$C$3:$C$500, $G107), 0))</f>
        <v/>
      </c>
      <c r="Q107" s="15">
        <f>IF($G107="FORFAIT_ANNUEL", $P107, "")</f>
        <v/>
      </c>
      <c r="R107" s="15">
        <f>IF($G107&lt;&gt;"FORFAIT_ANNUEL","",IF($A107="","",SUMIFS($T$4:$T$203,$A$4:$A$203,$A107,$F$4:$F$203,$F107,$C$4:$C$203,$C107,$G$4:$G$203,"FORFAIT_ANNUEL",$W$4:$W$203,"&lt;"&amp;$W107)))</f>
        <v/>
      </c>
      <c r="S107" s="15">
        <f>IF($G107="FORFAIT_ANNUEL", MAX(0, $Q107-$R107), "")</f>
        <v/>
      </c>
      <c r="T107" s="15">
        <f>IF($K107="","",IF($G107="PCT_BRSS", MAX(0, MIN($K107, $M107*$P107) - $O107),IF($G107="FORFAIT_ACTE", MAX(0, MIN($K107-$O107, $P107*$I107)),IF($G107="FORFAIT_JOUR", MAX(0, MIN($K107-$O107, $P107*$I107)),IF($G107="FORFAIT_ANNUEL", MAX(0, MIN($K107-$O107, $S107)),0)))))</f>
        <v/>
      </c>
      <c r="U107" s="15">
        <f>IF($K107="","", MAX(0, $K107 - $O107 - $T107))</f>
        <v/>
      </c>
      <c r="V107" s="7">
        <f>IF($U107="","", IF($U107&gt;=PARAMETRES!$B$5, "⚠ Reste à charge élevé", ""))</f>
        <v/>
      </c>
      <c r="W107" s="20">
        <f>ROW()</f>
        <v/>
      </c>
    </row>
    <row r="108">
      <c r="A108" s="11" t="n"/>
      <c r="B108" s="14" t="n"/>
      <c r="C108" s="7">
        <f>IFERROR(YEAR($B108),"")</f>
        <v/>
      </c>
      <c r="D108" s="11" t="n"/>
      <c r="E108" s="7">
        <f>IFERROR(INDEX(ACTES_REF!$B$3:$B$500, MATCH($D108, ACTES_REF!$A$3:$A$500, 0)),"")</f>
        <v/>
      </c>
      <c r="F108" s="7">
        <f>IFERROR(INDEX(ACTES_REF!$C$3:$C$500, MATCH($D108, ACTES_REF!$A$3:$A$500, 0)),"")</f>
        <v/>
      </c>
      <c r="G108" s="7">
        <f>IFERROR(INDEX(ACTES_REF!$D$3:$D$500, MATCH($D108, ACTES_REF!$A$3:$A$500, 0)),"")</f>
        <v/>
      </c>
      <c r="H108" s="7">
        <f>IFERROR(INDEX(ACTES_REF!$G$3:$G$500, MATCH($D108, ACTES_REF!$A$3:$A$500, 0)),"")</f>
        <v/>
      </c>
      <c r="I108" s="11" t="n"/>
      <c r="J108" s="9" t="n"/>
      <c r="K108" s="15">
        <f>IF(OR($I108="", $J108=""),"", $I108*$J108)</f>
        <v/>
      </c>
      <c r="L108" s="15">
        <f>IFERROR(INDEX(ACTES_REF!$E$3:$E$500, MATCH($D108, ACTES_REF!$A$3:$A$500, 0)),0)</f>
        <v/>
      </c>
      <c r="M108" s="15">
        <f>IF($I108="","", $I108*$L108)</f>
        <v/>
      </c>
      <c r="N108" s="16">
        <f>IFERROR(INDEX(ACTES_REF!$F$3:$F$500, MATCH($D108, ACTES_REF!$A$3:$A$500, 0)),0)</f>
        <v/>
      </c>
      <c r="O108" s="15">
        <f>IF($K108="","", MIN($K108, $M108)*$N108)</f>
        <v/>
      </c>
      <c r="P108" s="15">
        <f>IF($A108="","", IFERROR(SUMIFS(CONTRATS!$D$3:$D$500, CONTRATS!$A$3:$A$500, $A108, CONTRATS!$B$3:$B$500, $F108, CONTRATS!$C$3:$C$500, $G108), 0))</f>
        <v/>
      </c>
      <c r="Q108" s="15">
        <f>IF($G108="FORFAIT_ANNUEL", $P108, "")</f>
        <v/>
      </c>
      <c r="R108" s="15">
        <f>IF($G108&lt;&gt;"FORFAIT_ANNUEL","",IF($A108="","",SUMIFS($T$4:$T$203,$A$4:$A$203,$A108,$F$4:$F$203,$F108,$C$4:$C$203,$C108,$G$4:$G$203,"FORFAIT_ANNUEL",$W$4:$W$203,"&lt;"&amp;$W108)))</f>
        <v/>
      </c>
      <c r="S108" s="15">
        <f>IF($G108="FORFAIT_ANNUEL", MAX(0, $Q108-$R108), "")</f>
        <v/>
      </c>
      <c r="T108" s="15">
        <f>IF($K108="","",IF($G108="PCT_BRSS", MAX(0, MIN($K108, $M108*$P108) - $O108),IF($G108="FORFAIT_ACTE", MAX(0, MIN($K108-$O108, $P108*$I108)),IF($G108="FORFAIT_JOUR", MAX(0, MIN($K108-$O108, $P108*$I108)),IF($G108="FORFAIT_ANNUEL", MAX(0, MIN($K108-$O108, $S108)),0)))))</f>
        <v/>
      </c>
      <c r="U108" s="15">
        <f>IF($K108="","", MAX(0, $K108 - $O108 - $T108))</f>
        <v/>
      </c>
      <c r="V108" s="7">
        <f>IF($U108="","", IF($U108&gt;=PARAMETRES!$B$5, "⚠ Reste à charge élevé", ""))</f>
        <v/>
      </c>
      <c r="W108" s="20">
        <f>ROW()</f>
        <v/>
      </c>
    </row>
    <row r="109">
      <c r="A109" s="11" t="n"/>
      <c r="B109" s="14" t="n"/>
      <c r="C109" s="7">
        <f>IFERROR(YEAR($B109),"")</f>
        <v/>
      </c>
      <c r="D109" s="11" t="n"/>
      <c r="E109" s="7">
        <f>IFERROR(INDEX(ACTES_REF!$B$3:$B$500, MATCH($D109, ACTES_REF!$A$3:$A$500, 0)),"")</f>
        <v/>
      </c>
      <c r="F109" s="7">
        <f>IFERROR(INDEX(ACTES_REF!$C$3:$C$500, MATCH($D109, ACTES_REF!$A$3:$A$500, 0)),"")</f>
        <v/>
      </c>
      <c r="G109" s="7">
        <f>IFERROR(INDEX(ACTES_REF!$D$3:$D$500, MATCH($D109, ACTES_REF!$A$3:$A$500, 0)),"")</f>
        <v/>
      </c>
      <c r="H109" s="7">
        <f>IFERROR(INDEX(ACTES_REF!$G$3:$G$500, MATCH($D109, ACTES_REF!$A$3:$A$500, 0)),"")</f>
        <v/>
      </c>
      <c r="I109" s="11" t="n"/>
      <c r="J109" s="9" t="n"/>
      <c r="K109" s="15">
        <f>IF(OR($I109="", $J109=""),"", $I109*$J109)</f>
        <v/>
      </c>
      <c r="L109" s="15">
        <f>IFERROR(INDEX(ACTES_REF!$E$3:$E$500, MATCH($D109, ACTES_REF!$A$3:$A$500, 0)),0)</f>
        <v/>
      </c>
      <c r="M109" s="15">
        <f>IF($I109="","", $I109*$L109)</f>
        <v/>
      </c>
      <c r="N109" s="16">
        <f>IFERROR(INDEX(ACTES_REF!$F$3:$F$500, MATCH($D109, ACTES_REF!$A$3:$A$500, 0)),0)</f>
        <v/>
      </c>
      <c r="O109" s="15">
        <f>IF($K109="","", MIN($K109, $M109)*$N109)</f>
        <v/>
      </c>
      <c r="P109" s="15">
        <f>IF($A109="","", IFERROR(SUMIFS(CONTRATS!$D$3:$D$500, CONTRATS!$A$3:$A$500, $A109, CONTRATS!$B$3:$B$500, $F109, CONTRATS!$C$3:$C$500, $G109), 0))</f>
        <v/>
      </c>
      <c r="Q109" s="15">
        <f>IF($G109="FORFAIT_ANNUEL", $P109, "")</f>
        <v/>
      </c>
      <c r="R109" s="15">
        <f>IF($G109&lt;&gt;"FORFAIT_ANNUEL","",IF($A109="","",SUMIFS($T$4:$T$203,$A$4:$A$203,$A109,$F$4:$F$203,$F109,$C$4:$C$203,$C109,$G$4:$G$203,"FORFAIT_ANNUEL",$W$4:$W$203,"&lt;"&amp;$W109)))</f>
        <v/>
      </c>
      <c r="S109" s="15">
        <f>IF($G109="FORFAIT_ANNUEL", MAX(0, $Q109-$R109), "")</f>
        <v/>
      </c>
      <c r="T109" s="15">
        <f>IF($K109="","",IF($G109="PCT_BRSS", MAX(0, MIN($K109, $M109*$P109) - $O109),IF($G109="FORFAIT_ACTE", MAX(0, MIN($K109-$O109, $P109*$I109)),IF($G109="FORFAIT_JOUR", MAX(0, MIN($K109-$O109, $P109*$I109)),IF($G109="FORFAIT_ANNUEL", MAX(0, MIN($K109-$O109, $S109)),0)))))</f>
        <v/>
      </c>
      <c r="U109" s="15">
        <f>IF($K109="","", MAX(0, $K109 - $O109 - $T109))</f>
        <v/>
      </c>
      <c r="V109" s="7">
        <f>IF($U109="","", IF($U109&gt;=PARAMETRES!$B$5, "⚠ Reste à charge élevé", ""))</f>
        <v/>
      </c>
      <c r="W109" s="20">
        <f>ROW()</f>
        <v/>
      </c>
    </row>
    <row r="110">
      <c r="A110" s="11" t="n"/>
      <c r="B110" s="14" t="n"/>
      <c r="C110" s="7">
        <f>IFERROR(YEAR($B110),"")</f>
        <v/>
      </c>
      <c r="D110" s="11" t="n"/>
      <c r="E110" s="7">
        <f>IFERROR(INDEX(ACTES_REF!$B$3:$B$500, MATCH($D110, ACTES_REF!$A$3:$A$500, 0)),"")</f>
        <v/>
      </c>
      <c r="F110" s="7">
        <f>IFERROR(INDEX(ACTES_REF!$C$3:$C$500, MATCH($D110, ACTES_REF!$A$3:$A$500, 0)),"")</f>
        <v/>
      </c>
      <c r="G110" s="7">
        <f>IFERROR(INDEX(ACTES_REF!$D$3:$D$500, MATCH($D110, ACTES_REF!$A$3:$A$500, 0)),"")</f>
        <v/>
      </c>
      <c r="H110" s="7">
        <f>IFERROR(INDEX(ACTES_REF!$G$3:$G$500, MATCH($D110, ACTES_REF!$A$3:$A$500, 0)),"")</f>
        <v/>
      </c>
      <c r="I110" s="11" t="n"/>
      <c r="J110" s="9" t="n"/>
      <c r="K110" s="15">
        <f>IF(OR($I110="", $J110=""),"", $I110*$J110)</f>
        <v/>
      </c>
      <c r="L110" s="15">
        <f>IFERROR(INDEX(ACTES_REF!$E$3:$E$500, MATCH($D110, ACTES_REF!$A$3:$A$500, 0)),0)</f>
        <v/>
      </c>
      <c r="M110" s="15">
        <f>IF($I110="","", $I110*$L110)</f>
        <v/>
      </c>
      <c r="N110" s="16">
        <f>IFERROR(INDEX(ACTES_REF!$F$3:$F$500, MATCH($D110, ACTES_REF!$A$3:$A$500, 0)),0)</f>
        <v/>
      </c>
      <c r="O110" s="15">
        <f>IF($K110="","", MIN($K110, $M110)*$N110)</f>
        <v/>
      </c>
      <c r="P110" s="15">
        <f>IF($A110="","", IFERROR(SUMIFS(CONTRATS!$D$3:$D$500, CONTRATS!$A$3:$A$500, $A110, CONTRATS!$B$3:$B$500, $F110, CONTRATS!$C$3:$C$500, $G110), 0))</f>
        <v/>
      </c>
      <c r="Q110" s="15">
        <f>IF($G110="FORFAIT_ANNUEL", $P110, "")</f>
        <v/>
      </c>
      <c r="R110" s="15">
        <f>IF($G110&lt;&gt;"FORFAIT_ANNUEL","",IF($A110="","",SUMIFS($T$4:$T$203,$A$4:$A$203,$A110,$F$4:$F$203,$F110,$C$4:$C$203,$C110,$G$4:$G$203,"FORFAIT_ANNUEL",$W$4:$W$203,"&lt;"&amp;$W110)))</f>
        <v/>
      </c>
      <c r="S110" s="15">
        <f>IF($G110="FORFAIT_ANNUEL", MAX(0, $Q110-$R110), "")</f>
        <v/>
      </c>
      <c r="T110" s="15">
        <f>IF($K110="","",IF($G110="PCT_BRSS", MAX(0, MIN($K110, $M110*$P110) - $O110),IF($G110="FORFAIT_ACTE", MAX(0, MIN($K110-$O110, $P110*$I110)),IF($G110="FORFAIT_JOUR", MAX(0, MIN($K110-$O110, $P110*$I110)),IF($G110="FORFAIT_ANNUEL", MAX(0, MIN($K110-$O110, $S110)),0)))))</f>
        <v/>
      </c>
      <c r="U110" s="15">
        <f>IF($K110="","", MAX(0, $K110 - $O110 - $T110))</f>
        <v/>
      </c>
      <c r="V110" s="7">
        <f>IF($U110="","", IF($U110&gt;=PARAMETRES!$B$5, "⚠ Reste à charge élevé", ""))</f>
        <v/>
      </c>
      <c r="W110" s="20">
        <f>ROW()</f>
        <v/>
      </c>
    </row>
    <row r="111">
      <c r="A111" s="11" t="n"/>
      <c r="B111" s="14" t="n"/>
      <c r="C111" s="7">
        <f>IFERROR(YEAR($B111),"")</f>
        <v/>
      </c>
      <c r="D111" s="11" t="n"/>
      <c r="E111" s="7">
        <f>IFERROR(INDEX(ACTES_REF!$B$3:$B$500, MATCH($D111, ACTES_REF!$A$3:$A$500, 0)),"")</f>
        <v/>
      </c>
      <c r="F111" s="7">
        <f>IFERROR(INDEX(ACTES_REF!$C$3:$C$500, MATCH($D111, ACTES_REF!$A$3:$A$500, 0)),"")</f>
        <v/>
      </c>
      <c r="G111" s="7">
        <f>IFERROR(INDEX(ACTES_REF!$D$3:$D$500, MATCH($D111, ACTES_REF!$A$3:$A$500, 0)),"")</f>
        <v/>
      </c>
      <c r="H111" s="7">
        <f>IFERROR(INDEX(ACTES_REF!$G$3:$G$500, MATCH($D111, ACTES_REF!$A$3:$A$500, 0)),"")</f>
        <v/>
      </c>
      <c r="I111" s="11" t="n"/>
      <c r="J111" s="9" t="n"/>
      <c r="K111" s="15">
        <f>IF(OR($I111="", $J111=""),"", $I111*$J111)</f>
        <v/>
      </c>
      <c r="L111" s="15">
        <f>IFERROR(INDEX(ACTES_REF!$E$3:$E$500, MATCH($D111, ACTES_REF!$A$3:$A$500, 0)),0)</f>
        <v/>
      </c>
      <c r="M111" s="15">
        <f>IF($I111="","", $I111*$L111)</f>
        <v/>
      </c>
      <c r="N111" s="16">
        <f>IFERROR(INDEX(ACTES_REF!$F$3:$F$500, MATCH($D111, ACTES_REF!$A$3:$A$500, 0)),0)</f>
        <v/>
      </c>
      <c r="O111" s="15">
        <f>IF($K111="","", MIN($K111, $M111)*$N111)</f>
        <v/>
      </c>
      <c r="P111" s="15">
        <f>IF($A111="","", IFERROR(SUMIFS(CONTRATS!$D$3:$D$500, CONTRATS!$A$3:$A$500, $A111, CONTRATS!$B$3:$B$500, $F111, CONTRATS!$C$3:$C$500, $G111), 0))</f>
        <v/>
      </c>
      <c r="Q111" s="15">
        <f>IF($G111="FORFAIT_ANNUEL", $P111, "")</f>
        <v/>
      </c>
      <c r="R111" s="15">
        <f>IF($G111&lt;&gt;"FORFAIT_ANNUEL","",IF($A111="","",SUMIFS($T$4:$T$203,$A$4:$A$203,$A111,$F$4:$F$203,$F111,$C$4:$C$203,$C111,$G$4:$G$203,"FORFAIT_ANNUEL",$W$4:$W$203,"&lt;"&amp;$W111)))</f>
        <v/>
      </c>
      <c r="S111" s="15">
        <f>IF($G111="FORFAIT_ANNUEL", MAX(0, $Q111-$R111), "")</f>
        <v/>
      </c>
      <c r="T111" s="15">
        <f>IF($K111="","",IF($G111="PCT_BRSS", MAX(0, MIN($K111, $M111*$P111) - $O111),IF($G111="FORFAIT_ACTE", MAX(0, MIN($K111-$O111, $P111*$I111)),IF($G111="FORFAIT_JOUR", MAX(0, MIN($K111-$O111, $P111*$I111)),IF($G111="FORFAIT_ANNUEL", MAX(0, MIN($K111-$O111, $S111)),0)))))</f>
        <v/>
      </c>
      <c r="U111" s="15">
        <f>IF($K111="","", MAX(0, $K111 - $O111 - $T111))</f>
        <v/>
      </c>
      <c r="V111" s="7">
        <f>IF($U111="","", IF($U111&gt;=PARAMETRES!$B$5, "⚠ Reste à charge élevé", ""))</f>
        <v/>
      </c>
      <c r="W111" s="20">
        <f>ROW()</f>
        <v/>
      </c>
    </row>
    <row r="112">
      <c r="A112" s="11" t="n"/>
      <c r="B112" s="14" t="n"/>
      <c r="C112" s="7">
        <f>IFERROR(YEAR($B112),"")</f>
        <v/>
      </c>
      <c r="D112" s="11" t="n"/>
      <c r="E112" s="7">
        <f>IFERROR(INDEX(ACTES_REF!$B$3:$B$500, MATCH($D112, ACTES_REF!$A$3:$A$500, 0)),"")</f>
        <v/>
      </c>
      <c r="F112" s="7">
        <f>IFERROR(INDEX(ACTES_REF!$C$3:$C$500, MATCH($D112, ACTES_REF!$A$3:$A$500, 0)),"")</f>
        <v/>
      </c>
      <c r="G112" s="7">
        <f>IFERROR(INDEX(ACTES_REF!$D$3:$D$500, MATCH($D112, ACTES_REF!$A$3:$A$500, 0)),"")</f>
        <v/>
      </c>
      <c r="H112" s="7">
        <f>IFERROR(INDEX(ACTES_REF!$G$3:$G$500, MATCH($D112, ACTES_REF!$A$3:$A$500, 0)),"")</f>
        <v/>
      </c>
      <c r="I112" s="11" t="n"/>
      <c r="J112" s="9" t="n"/>
      <c r="K112" s="15">
        <f>IF(OR($I112="", $J112=""),"", $I112*$J112)</f>
        <v/>
      </c>
      <c r="L112" s="15">
        <f>IFERROR(INDEX(ACTES_REF!$E$3:$E$500, MATCH($D112, ACTES_REF!$A$3:$A$500, 0)),0)</f>
        <v/>
      </c>
      <c r="M112" s="15">
        <f>IF($I112="","", $I112*$L112)</f>
        <v/>
      </c>
      <c r="N112" s="16">
        <f>IFERROR(INDEX(ACTES_REF!$F$3:$F$500, MATCH($D112, ACTES_REF!$A$3:$A$500, 0)),0)</f>
        <v/>
      </c>
      <c r="O112" s="15">
        <f>IF($K112="","", MIN($K112, $M112)*$N112)</f>
        <v/>
      </c>
      <c r="P112" s="15">
        <f>IF($A112="","", IFERROR(SUMIFS(CONTRATS!$D$3:$D$500, CONTRATS!$A$3:$A$500, $A112, CONTRATS!$B$3:$B$500, $F112, CONTRATS!$C$3:$C$500, $G112), 0))</f>
        <v/>
      </c>
      <c r="Q112" s="15">
        <f>IF($G112="FORFAIT_ANNUEL", $P112, "")</f>
        <v/>
      </c>
      <c r="R112" s="15">
        <f>IF($G112&lt;&gt;"FORFAIT_ANNUEL","",IF($A112="","",SUMIFS($T$4:$T$203,$A$4:$A$203,$A112,$F$4:$F$203,$F112,$C$4:$C$203,$C112,$G$4:$G$203,"FORFAIT_ANNUEL",$W$4:$W$203,"&lt;"&amp;$W112)))</f>
        <v/>
      </c>
      <c r="S112" s="15">
        <f>IF($G112="FORFAIT_ANNUEL", MAX(0, $Q112-$R112), "")</f>
        <v/>
      </c>
      <c r="T112" s="15">
        <f>IF($K112="","",IF($G112="PCT_BRSS", MAX(0, MIN($K112, $M112*$P112) - $O112),IF($G112="FORFAIT_ACTE", MAX(0, MIN($K112-$O112, $P112*$I112)),IF($G112="FORFAIT_JOUR", MAX(0, MIN($K112-$O112, $P112*$I112)),IF($G112="FORFAIT_ANNUEL", MAX(0, MIN($K112-$O112, $S112)),0)))))</f>
        <v/>
      </c>
      <c r="U112" s="15">
        <f>IF($K112="","", MAX(0, $K112 - $O112 - $T112))</f>
        <v/>
      </c>
      <c r="V112" s="7">
        <f>IF($U112="","", IF($U112&gt;=PARAMETRES!$B$5, "⚠ Reste à charge élevé", ""))</f>
        <v/>
      </c>
      <c r="W112" s="20">
        <f>ROW()</f>
        <v/>
      </c>
    </row>
    <row r="113">
      <c r="A113" s="11" t="n"/>
      <c r="B113" s="14" t="n"/>
      <c r="C113" s="7">
        <f>IFERROR(YEAR($B113),"")</f>
        <v/>
      </c>
      <c r="D113" s="11" t="n"/>
      <c r="E113" s="7">
        <f>IFERROR(INDEX(ACTES_REF!$B$3:$B$500, MATCH($D113, ACTES_REF!$A$3:$A$500, 0)),"")</f>
        <v/>
      </c>
      <c r="F113" s="7">
        <f>IFERROR(INDEX(ACTES_REF!$C$3:$C$500, MATCH($D113, ACTES_REF!$A$3:$A$500, 0)),"")</f>
        <v/>
      </c>
      <c r="G113" s="7">
        <f>IFERROR(INDEX(ACTES_REF!$D$3:$D$500, MATCH($D113, ACTES_REF!$A$3:$A$500, 0)),"")</f>
        <v/>
      </c>
      <c r="H113" s="7">
        <f>IFERROR(INDEX(ACTES_REF!$G$3:$G$500, MATCH($D113, ACTES_REF!$A$3:$A$500, 0)),"")</f>
        <v/>
      </c>
      <c r="I113" s="11" t="n"/>
      <c r="J113" s="9" t="n"/>
      <c r="K113" s="15">
        <f>IF(OR($I113="", $J113=""),"", $I113*$J113)</f>
        <v/>
      </c>
      <c r="L113" s="15">
        <f>IFERROR(INDEX(ACTES_REF!$E$3:$E$500, MATCH($D113, ACTES_REF!$A$3:$A$500, 0)),0)</f>
        <v/>
      </c>
      <c r="M113" s="15">
        <f>IF($I113="","", $I113*$L113)</f>
        <v/>
      </c>
      <c r="N113" s="16">
        <f>IFERROR(INDEX(ACTES_REF!$F$3:$F$500, MATCH($D113, ACTES_REF!$A$3:$A$500, 0)),0)</f>
        <v/>
      </c>
      <c r="O113" s="15">
        <f>IF($K113="","", MIN($K113, $M113)*$N113)</f>
        <v/>
      </c>
      <c r="P113" s="15">
        <f>IF($A113="","", IFERROR(SUMIFS(CONTRATS!$D$3:$D$500, CONTRATS!$A$3:$A$500, $A113, CONTRATS!$B$3:$B$500, $F113, CONTRATS!$C$3:$C$500, $G113), 0))</f>
        <v/>
      </c>
      <c r="Q113" s="15">
        <f>IF($G113="FORFAIT_ANNUEL", $P113, "")</f>
        <v/>
      </c>
      <c r="R113" s="15">
        <f>IF($G113&lt;&gt;"FORFAIT_ANNUEL","",IF($A113="","",SUMIFS($T$4:$T$203,$A$4:$A$203,$A113,$F$4:$F$203,$F113,$C$4:$C$203,$C113,$G$4:$G$203,"FORFAIT_ANNUEL",$W$4:$W$203,"&lt;"&amp;$W113)))</f>
        <v/>
      </c>
      <c r="S113" s="15">
        <f>IF($G113="FORFAIT_ANNUEL", MAX(0, $Q113-$R113), "")</f>
        <v/>
      </c>
      <c r="T113" s="15">
        <f>IF($K113="","",IF($G113="PCT_BRSS", MAX(0, MIN($K113, $M113*$P113) - $O113),IF($G113="FORFAIT_ACTE", MAX(0, MIN($K113-$O113, $P113*$I113)),IF($G113="FORFAIT_JOUR", MAX(0, MIN($K113-$O113, $P113*$I113)),IF($G113="FORFAIT_ANNUEL", MAX(0, MIN($K113-$O113, $S113)),0)))))</f>
        <v/>
      </c>
      <c r="U113" s="15">
        <f>IF($K113="","", MAX(0, $K113 - $O113 - $T113))</f>
        <v/>
      </c>
      <c r="V113" s="7">
        <f>IF($U113="","", IF($U113&gt;=PARAMETRES!$B$5, "⚠ Reste à charge élevé", ""))</f>
        <v/>
      </c>
      <c r="W113" s="20">
        <f>ROW()</f>
        <v/>
      </c>
    </row>
    <row r="114">
      <c r="A114" s="11" t="n"/>
      <c r="B114" s="14" t="n"/>
      <c r="C114" s="7">
        <f>IFERROR(YEAR($B114),"")</f>
        <v/>
      </c>
      <c r="D114" s="11" t="n"/>
      <c r="E114" s="7">
        <f>IFERROR(INDEX(ACTES_REF!$B$3:$B$500, MATCH($D114, ACTES_REF!$A$3:$A$500, 0)),"")</f>
        <v/>
      </c>
      <c r="F114" s="7">
        <f>IFERROR(INDEX(ACTES_REF!$C$3:$C$500, MATCH($D114, ACTES_REF!$A$3:$A$500, 0)),"")</f>
        <v/>
      </c>
      <c r="G114" s="7">
        <f>IFERROR(INDEX(ACTES_REF!$D$3:$D$500, MATCH($D114, ACTES_REF!$A$3:$A$500, 0)),"")</f>
        <v/>
      </c>
      <c r="H114" s="7">
        <f>IFERROR(INDEX(ACTES_REF!$G$3:$G$500, MATCH($D114, ACTES_REF!$A$3:$A$500, 0)),"")</f>
        <v/>
      </c>
      <c r="I114" s="11" t="n"/>
      <c r="J114" s="9" t="n"/>
      <c r="K114" s="15">
        <f>IF(OR($I114="", $J114=""),"", $I114*$J114)</f>
        <v/>
      </c>
      <c r="L114" s="15">
        <f>IFERROR(INDEX(ACTES_REF!$E$3:$E$500, MATCH($D114, ACTES_REF!$A$3:$A$500, 0)),0)</f>
        <v/>
      </c>
      <c r="M114" s="15">
        <f>IF($I114="","", $I114*$L114)</f>
        <v/>
      </c>
      <c r="N114" s="16">
        <f>IFERROR(INDEX(ACTES_REF!$F$3:$F$500, MATCH($D114, ACTES_REF!$A$3:$A$500, 0)),0)</f>
        <v/>
      </c>
      <c r="O114" s="15">
        <f>IF($K114="","", MIN($K114, $M114)*$N114)</f>
        <v/>
      </c>
      <c r="P114" s="15">
        <f>IF($A114="","", IFERROR(SUMIFS(CONTRATS!$D$3:$D$500, CONTRATS!$A$3:$A$500, $A114, CONTRATS!$B$3:$B$500, $F114, CONTRATS!$C$3:$C$500, $G114), 0))</f>
        <v/>
      </c>
      <c r="Q114" s="15">
        <f>IF($G114="FORFAIT_ANNUEL", $P114, "")</f>
        <v/>
      </c>
      <c r="R114" s="15">
        <f>IF($G114&lt;&gt;"FORFAIT_ANNUEL","",IF($A114="","",SUMIFS($T$4:$T$203,$A$4:$A$203,$A114,$F$4:$F$203,$F114,$C$4:$C$203,$C114,$G$4:$G$203,"FORFAIT_ANNUEL",$W$4:$W$203,"&lt;"&amp;$W114)))</f>
        <v/>
      </c>
      <c r="S114" s="15">
        <f>IF($G114="FORFAIT_ANNUEL", MAX(0, $Q114-$R114), "")</f>
        <v/>
      </c>
      <c r="T114" s="15">
        <f>IF($K114="","",IF($G114="PCT_BRSS", MAX(0, MIN($K114, $M114*$P114) - $O114),IF($G114="FORFAIT_ACTE", MAX(0, MIN($K114-$O114, $P114*$I114)),IF($G114="FORFAIT_JOUR", MAX(0, MIN($K114-$O114, $P114*$I114)),IF($G114="FORFAIT_ANNUEL", MAX(0, MIN($K114-$O114, $S114)),0)))))</f>
        <v/>
      </c>
      <c r="U114" s="15">
        <f>IF($K114="","", MAX(0, $K114 - $O114 - $T114))</f>
        <v/>
      </c>
      <c r="V114" s="7">
        <f>IF($U114="","", IF($U114&gt;=PARAMETRES!$B$5, "⚠ Reste à charge élevé", ""))</f>
        <v/>
      </c>
      <c r="W114" s="20">
        <f>ROW()</f>
        <v/>
      </c>
    </row>
    <row r="115">
      <c r="A115" s="11" t="n"/>
      <c r="B115" s="14" t="n"/>
      <c r="C115" s="7">
        <f>IFERROR(YEAR($B115),"")</f>
        <v/>
      </c>
      <c r="D115" s="11" t="n"/>
      <c r="E115" s="7">
        <f>IFERROR(INDEX(ACTES_REF!$B$3:$B$500, MATCH($D115, ACTES_REF!$A$3:$A$500, 0)),"")</f>
        <v/>
      </c>
      <c r="F115" s="7">
        <f>IFERROR(INDEX(ACTES_REF!$C$3:$C$500, MATCH($D115, ACTES_REF!$A$3:$A$500, 0)),"")</f>
        <v/>
      </c>
      <c r="G115" s="7">
        <f>IFERROR(INDEX(ACTES_REF!$D$3:$D$500, MATCH($D115, ACTES_REF!$A$3:$A$500, 0)),"")</f>
        <v/>
      </c>
      <c r="H115" s="7">
        <f>IFERROR(INDEX(ACTES_REF!$G$3:$G$500, MATCH($D115, ACTES_REF!$A$3:$A$500, 0)),"")</f>
        <v/>
      </c>
      <c r="I115" s="11" t="n"/>
      <c r="J115" s="9" t="n"/>
      <c r="K115" s="15">
        <f>IF(OR($I115="", $J115=""),"", $I115*$J115)</f>
        <v/>
      </c>
      <c r="L115" s="15">
        <f>IFERROR(INDEX(ACTES_REF!$E$3:$E$500, MATCH($D115, ACTES_REF!$A$3:$A$500, 0)),0)</f>
        <v/>
      </c>
      <c r="M115" s="15">
        <f>IF($I115="","", $I115*$L115)</f>
        <v/>
      </c>
      <c r="N115" s="16">
        <f>IFERROR(INDEX(ACTES_REF!$F$3:$F$500, MATCH($D115, ACTES_REF!$A$3:$A$500, 0)),0)</f>
        <v/>
      </c>
      <c r="O115" s="15">
        <f>IF($K115="","", MIN($K115, $M115)*$N115)</f>
        <v/>
      </c>
      <c r="P115" s="15">
        <f>IF($A115="","", IFERROR(SUMIFS(CONTRATS!$D$3:$D$500, CONTRATS!$A$3:$A$500, $A115, CONTRATS!$B$3:$B$500, $F115, CONTRATS!$C$3:$C$500, $G115), 0))</f>
        <v/>
      </c>
      <c r="Q115" s="15">
        <f>IF($G115="FORFAIT_ANNUEL", $P115, "")</f>
        <v/>
      </c>
      <c r="R115" s="15">
        <f>IF($G115&lt;&gt;"FORFAIT_ANNUEL","",IF($A115="","",SUMIFS($T$4:$T$203,$A$4:$A$203,$A115,$F$4:$F$203,$F115,$C$4:$C$203,$C115,$G$4:$G$203,"FORFAIT_ANNUEL",$W$4:$W$203,"&lt;"&amp;$W115)))</f>
        <v/>
      </c>
      <c r="S115" s="15">
        <f>IF($G115="FORFAIT_ANNUEL", MAX(0, $Q115-$R115), "")</f>
        <v/>
      </c>
      <c r="T115" s="15">
        <f>IF($K115="","",IF($G115="PCT_BRSS", MAX(0, MIN($K115, $M115*$P115) - $O115),IF($G115="FORFAIT_ACTE", MAX(0, MIN($K115-$O115, $P115*$I115)),IF($G115="FORFAIT_JOUR", MAX(0, MIN($K115-$O115, $P115*$I115)),IF($G115="FORFAIT_ANNUEL", MAX(0, MIN($K115-$O115, $S115)),0)))))</f>
        <v/>
      </c>
      <c r="U115" s="15">
        <f>IF($K115="","", MAX(0, $K115 - $O115 - $T115))</f>
        <v/>
      </c>
      <c r="V115" s="7">
        <f>IF($U115="","", IF($U115&gt;=PARAMETRES!$B$5, "⚠ Reste à charge élevé", ""))</f>
        <v/>
      </c>
      <c r="W115" s="20">
        <f>ROW()</f>
        <v/>
      </c>
    </row>
    <row r="116">
      <c r="A116" s="11" t="n"/>
      <c r="B116" s="14" t="n"/>
      <c r="C116" s="7">
        <f>IFERROR(YEAR($B116),"")</f>
        <v/>
      </c>
      <c r="D116" s="11" t="n"/>
      <c r="E116" s="7">
        <f>IFERROR(INDEX(ACTES_REF!$B$3:$B$500, MATCH($D116, ACTES_REF!$A$3:$A$500, 0)),"")</f>
        <v/>
      </c>
      <c r="F116" s="7">
        <f>IFERROR(INDEX(ACTES_REF!$C$3:$C$500, MATCH($D116, ACTES_REF!$A$3:$A$500, 0)),"")</f>
        <v/>
      </c>
      <c r="G116" s="7">
        <f>IFERROR(INDEX(ACTES_REF!$D$3:$D$500, MATCH($D116, ACTES_REF!$A$3:$A$500, 0)),"")</f>
        <v/>
      </c>
      <c r="H116" s="7">
        <f>IFERROR(INDEX(ACTES_REF!$G$3:$G$500, MATCH($D116, ACTES_REF!$A$3:$A$500, 0)),"")</f>
        <v/>
      </c>
      <c r="I116" s="11" t="n"/>
      <c r="J116" s="9" t="n"/>
      <c r="K116" s="15">
        <f>IF(OR($I116="", $J116=""),"", $I116*$J116)</f>
        <v/>
      </c>
      <c r="L116" s="15">
        <f>IFERROR(INDEX(ACTES_REF!$E$3:$E$500, MATCH($D116, ACTES_REF!$A$3:$A$500, 0)),0)</f>
        <v/>
      </c>
      <c r="M116" s="15">
        <f>IF($I116="","", $I116*$L116)</f>
        <v/>
      </c>
      <c r="N116" s="16">
        <f>IFERROR(INDEX(ACTES_REF!$F$3:$F$500, MATCH($D116, ACTES_REF!$A$3:$A$500, 0)),0)</f>
        <v/>
      </c>
      <c r="O116" s="15">
        <f>IF($K116="","", MIN($K116, $M116)*$N116)</f>
        <v/>
      </c>
      <c r="P116" s="15">
        <f>IF($A116="","", IFERROR(SUMIFS(CONTRATS!$D$3:$D$500, CONTRATS!$A$3:$A$500, $A116, CONTRATS!$B$3:$B$500, $F116, CONTRATS!$C$3:$C$500, $G116), 0))</f>
        <v/>
      </c>
      <c r="Q116" s="15">
        <f>IF($G116="FORFAIT_ANNUEL", $P116, "")</f>
        <v/>
      </c>
      <c r="R116" s="15">
        <f>IF($G116&lt;&gt;"FORFAIT_ANNUEL","",IF($A116="","",SUMIFS($T$4:$T$203,$A$4:$A$203,$A116,$F$4:$F$203,$F116,$C$4:$C$203,$C116,$G$4:$G$203,"FORFAIT_ANNUEL",$W$4:$W$203,"&lt;"&amp;$W116)))</f>
        <v/>
      </c>
      <c r="S116" s="15">
        <f>IF($G116="FORFAIT_ANNUEL", MAX(0, $Q116-$R116), "")</f>
        <v/>
      </c>
      <c r="T116" s="15">
        <f>IF($K116="","",IF($G116="PCT_BRSS", MAX(0, MIN($K116, $M116*$P116) - $O116),IF($G116="FORFAIT_ACTE", MAX(0, MIN($K116-$O116, $P116*$I116)),IF($G116="FORFAIT_JOUR", MAX(0, MIN($K116-$O116, $P116*$I116)),IF($G116="FORFAIT_ANNUEL", MAX(0, MIN($K116-$O116, $S116)),0)))))</f>
        <v/>
      </c>
      <c r="U116" s="15">
        <f>IF($K116="","", MAX(0, $K116 - $O116 - $T116))</f>
        <v/>
      </c>
      <c r="V116" s="7">
        <f>IF($U116="","", IF($U116&gt;=PARAMETRES!$B$5, "⚠ Reste à charge élevé", ""))</f>
        <v/>
      </c>
      <c r="W116" s="20">
        <f>ROW()</f>
        <v/>
      </c>
    </row>
    <row r="117">
      <c r="A117" s="11" t="n"/>
      <c r="B117" s="14" t="n"/>
      <c r="C117" s="7">
        <f>IFERROR(YEAR($B117),"")</f>
        <v/>
      </c>
      <c r="D117" s="11" t="n"/>
      <c r="E117" s="7">
        <f>IFERROR(INDEX(ACTES_REF!$B$3:$B$500, MATCH($D117, ACTES_REF!$A$3:$A$500, 0)),"")</f>
        <v/>
      </c>
      <c r="F117" s="7">
        <f>IFERROR(INDEX(ACTES_REF!$C$3:$C$500, MATCH($D117, ACTES_REF!$A$3:$A$500, 0)),"")</f>
        <v/>
      </c>
      <c r="G117" s="7">
        <f>IFERROR(INDEX(ACTES_REF!$D$3:$D$500, MATCH($D117, ACTES_REF!$A$3:$A$500, 0)),"")</f>
        <v/>
      </c>
      <c r="H117" s="7">
        <f>IFERROR(INDEX(ACTES_REF!$G$3:$G$500, MATCH($D117, ACTES_REF!$A$3:$A$500, 0)),"")</f>
        <v/>
      </c>
      <c r="I117" s="11" t="n"/>
      <c r="J117" s="9" t="n"/>
      <c r="K117" s="15">
        <f>IF(OR($I117="", $J117=""),"", $I117*$J117)</f>
        <v/>
      </c>
      <c r="L117" s="15">
        <f>IFERROR(INDEX(ACTES_REF!$E$3:$E$500, MATCH($D117, ACTES_REF!$A$3:$A$500, 0)),0)</f>
        <v/>
      </c>
      <c r="M117" s="15">
        <f>IF($I117="","", $I117*$L117)</f>
        <v/>
      </c>
      <c r="N117" s="16">
        <f>IFERROR(INDEX(ACTES_REF!$F$3:$F$500, MATCH($D117, ACTES_REF!$A$3:$A$500, 0)),0)</f>
        <v/>
      </c>
      <c r="O117" s="15">
        <f>IF($K117="","", MIN($K117, $M117)*$N117)</f>
        <v/>
      </c>
      <c r="P117" s="15">
        <f>IF($A117="","", IFERROR(SUMIFS(CONTRATS!$D$3:$D$500, CONTRATS!$A$3:$A$500, $A117, CONTRATS!$B$3:$B$500, $F117, CONTRATS!$C$3:$C$500, $G117), 0))</f>
        <v/>
      </c>
      <c r="Q117" s="15">
        <f>IF($G117="FORFAIT_ANNUEL", $P117, "")</f>
        <v/>
      </c>
      <c r="R117" s="15">
        <f>IF($G117&lt;&gt;"FORFAIT_ANNUEL","",IF($A117="","",SUMIFS($T$4:$T$203,$A$4:$A$203,$A117,$F$4:$F$203,$F117,$C$4:$C$203,$C117,$G$4:$G$203,"FORFAIT_ANNUEL",$W$4:$W$203,"&lt;"&amp;$W117)))</f>
        <v/>
      </c>
      <c r="S117" s="15">
        <f>IF($G117="FORFAIT_ANNUEL", MAX(0, $Q117-$R117), "")</f>
        <v/>
      </c>
      <c r="T117" s="15">
        <f>IF($K117="","",IF($G117="PCT_BRSS", MAX(0, MIN($K117, $M117*$P117) - $O117),IF($G117="FORFAIT_ACTE", MAX(0, MIN($K117-$O117, $P117*$I117)),IF($G117="FORFAIT_JOUR", MAX(0, MIN($K117-$O117, $P117*$I117)),IF($G117="FORFAIT_ANNUEL", MAX(0, MIN($K117-$O117, $S117)),0)))))</f>
        <v/>
      </c>
      <c r="U117" s="15">
        <f>IF($K117="","", MAX(0, $K117 - $O117 - $T117))</f>
        <v/>
      </c>
      <c r="V117" s="7">
        <f>IF($U117="","", IF($U117&gt;=PARAMETRES!$B$5, "⚠ Reste à charge élevé", ""))</f>
        <v/>
      </c>
      <c r="W117" s="20">
        <f>ROW()</f>
        <v/>
      </c>
    </row>
    <row r="118">
      <c r="A118" s="11" t="n"/>
      <c r="B118" s="14" t="n"/>
      <c r="C118" s="7">
        <f>IFERROR(YEAR($B118),"")</f>
        <v/>
      </c>
      <c r="D118" s="11" t="n"/>
      <c r="E118" s="7">
        <f>IFERROR(INDEX(ACTES_REF!$B$3:$B$500, MATCH($D118, ACTES_REF!$A$3:$A$500, 0)),"")</f>
        <v/>
      </c>
      <c r="F118" s="7">
        <f>IFERROR(INDEX(ACTES_REF!$C$3:$C$500, MATCH($D118, ACTES_REF!$A$3:$A$500, 0)),"")</f>
        <v/>
      </c>
      <c r="G118" s="7">
        <f>IFERROR(INDEX(ACTES_REF!$D$3:$D$500, MATCH($D118, ACTES_REF!$A$3:$A$500, 0)),"")</f>
        <v/>
      </c>
      <c r="H118" s="7">
        <f>IFERROR(INDEX(ACTES_REF!$G$3:$G$500, MATCH($D118, ACTES_REF!$A$3:$A$500, 0)),"")</f>
        <v/>
      </c>
      <c r="I118" s="11" t="n"/>
      <c r="J118" s="9" t="n"/>
      <c r="K118" s="15">
        <f>IF(OR($I118="", $J118=""),"", $I118*$J118)</f>
        <v/>
      </c>
      <c r="L118" s="15">
        <f>IFERROR(INDEX(ACTES_REF!$E$3:$E$500, MATCH($D118, ACTES_REF!$A$3:$A$500, 0)),0)</f>
        <v/>
      </c>
      <c r="M118" s="15">
        <f>IF($I118="","", $I118*$L118)</f>
        <v/>
      </c>
      <c r="N118" s="16">
        <f>IFERROR(INDEX(ACTES_REF!$F$3:$F$500, MATCH($D118, ACTES_REF!$A$3:$A$500, 0)),0)</f>
        <v/>
      </c>
      <c r="O118" s="15">
        <f>IF($K118="","", MIN($K118, $M118)*$N118)</f>
        <v/>
      </c>
      <c r="P118" s="15">
        <f>IF($A118="","", IFERROR(SUMIFS(CONTRATS!$D$3:$D$500, CONTRATS!$A$3:$A$500, $A118, CONTRATS!$B$3:$B$500, $F118, CONTRATS!$C$3:$C$500, $G118), 0))</f>
        <v/>
      </c>
      <c r="Q118" s="15">
        <f>IF($G118="FORFAIT_ANNUEL", $P118, "")</f>
        <v/>
      </c>
      <c r="R118" s="15">
        <f>IF($G118&lt;&gt;"FORFAIT_ANNUEL","",IF($A118="","",SUMIFS($T$4:$T$203,$A$4:$A$203,$A118,$F$4:$F$203,$F118,$C$4:$C$203,$C118,$G$4:$G$203,"FORFAIT_ANNUEL",$W$4:$W$203,"&lt;"&amp;$W118)))</f>
        <v/>
      </c>
      <c r="S118" s="15">
        <f>IF($G118="FORFAIT_ANNUEL", MAX(0, $Q118-$R118), "")</f>
        <v/>
      </c>
      <c r="T118" s="15">
        <f>IF($K118="","",IF($G118="PCT_BRSS", MAX(0, MIN($K118, $M118*$P118) - $O118),IF($G118="FORFAIT_ACTE", MAX(0, MIN($K118-$O118, $P118*$I118)),IF($G118="FORFAIT_JOUR", MAX(0, MIN($K118-$O118, $P118*$I118)),IF($G118="FORFAIT_ANNUEL", MAX(0, MIN($K118-$O118, $S118)),0)))))</f>
        <v/>
      </c>
      <c r="U118" s="15">
        <f>IF($K118="","", MAX(0, $K118 - $O118 - $T118))</f>
        <v/>
      </c>
      <c r="V118" s="7">
        <f>IF($U118="","", IF($U118&gt;=PARAMETRES!$B$5, "⚠ Reste à charge élevé", ""))</f>
        <v/>
      </c>
      <c r="W118" s="20">
        <f>ROW()</f>
        <v/>
      </c>
    </row>
    <row r="119">
      <c r="A119" s="11" t="n"/>
      <c r="B119" s="14" t="n"/>
      <c r="C119" s="7">
        <f>IFERROR(YEAR($B119),"")</f>
        <v/>
      </c>
      <c r="D119" s="11" t="n"/>
      <c r="E119" s="7">
        <f>IFERROR(INDEX(ACTES_REF!$B$3:$B$500, MATCH($D119, ACTES_REF!$A$3:$A$500, 0)),"")</f>
        <v/>
      </c>
      <c r="F119" s="7">
        <f>IFERROR(INDEX(ACTES_REF!$C$3:$C$500, MATCH($D119, ACTES_REF!$A$3:$A$500, 0)),"")</f>
        <v/>
      </c>
      <c r="G119" s="7">
        <f>IFERROR(INDEX(ACTES_REF!$D$3:$D$500, MATCH($D119, ACTES_REF!$A$3:$A$500, 0)),"")</f>
        <v/>
      </c>
      <c r="H119" s="7">
        <f>IFERROR(INDEX(ACTES_REF!$G$3:$G$500, MATCH($D119, ACTES_REF!$A$3:$A$500, 0)),"")</f>
        <v/>
      </c>
      <c r="I119" s="11" t="n"/>
      <c r="J119" s="9" t="n"/>
      <c r="K119" s="15">
        <f>IF(OR($I119="", $J119=""),"", $I119*$J119)</f>
        <v/>
      </c>
      <c r="L119" s="15">
        <f>IFERROR(INDEX(ACTES_REF!$E$3:$E$500, MATCH($D119, ACTES_REF!$A$3:$A$500, 0)),0)</f>
        <v/>
      </c>
      <c r="M119" s="15">
        <f>IF($I119="","", $I119*$L119)</f>
        <v/>
      </c>
      <c r="N119" s="16">
        <f>IFERROR(INDEX(ACTES_REF!$F$3:$F$500, MATCH($D119, ACTES_REF!$A$3:$A$500, 0)),0)</f>
        <v/>
      </c>
      <c r="O119" s="15">
        <f>IF($K119="","", MIN($K119, $M119)*$N119)</f>
        <v/>
      </c>
      <c r="P119" s="15">
        <f>IF($A119="","", IFERROR(SUMIFS(CONTRATS!$D$3:$D$500, CONTRATS!$A$3:$A$500, $A119, CONTRATS!$B$3:$B$500, $F119, CONTRATS!$C$3:$C$500, $G119), 0))</f>
        <v/>
      </c>
      <c r="Q119" s="15">
        <f>IF($G119="FORFAIT_ANNUEL", $P119, "")</f>
        <v/>
      </c>
      <c r="R119" s="15">
        <f>IF($G119&lt;&gt;"FORFAIT_ANNUEL","",IF($A119="","",SUMIFS($T$4:$T$203,$A$4:$A$203,$A119,$F$4:$F$203,$F119,$C$4:$C$203,$C119,$G$4:$G$203,"FORFAIT_ANNUEL",$W$4:$W$203,"&lt;"&amp;$W119)))</f>
        <v/>
      </c>
      <c r="S119" s="15">
        <f>IF($G119="FORFAIT_ANNUEL", MAX(0, $Q119-$R119), "")</f>
        <v/>
      </c>
      <c r="T119" s="15">
        <f>IF($K119="","",IF($G119="PCT_BRSS", MAX(0, MIN($K119, $M119*$P119) - $O119),IF($G119="FORFAIT_ACTE", MAX(0, MIN($K119-$O119, $P119*$I119)),IF($G119="FORFAIT_JOUR", MAX(0, MIN($K119-$O119, $P119*$I119)),IF($G119="FORFAIT_ANNUEL", MAX(0, MIN($K119-$O119, $S119)),0)))))</f>
        <v/>
      </c>
      <c r="U119" s="15">
        <f>IF($K119="","", MAX(0, $K119 - $O119 - $T119))</f>
        <v/>
      </c>
      <c r="V119" s="7">
        <f>IF($U119="","", IF($U119&gt;=PARAMETRES!$B$5, "⚠ Reste à charge élevé", ""))</f>
        <v/>
      </c>
      <c r="W119" s="20">
        <f>ROW()</f>
        <v/>
      </c>
    </row>
    <row r="120">
      <c r="A120" s="11" t="n"/>
      <c r="B120" s="14" t="n"/>
      <c r="C120" s="7">
        <f>IFERROR(YEAR($B120),"")</f>
        <v/>
      </c>
      <c r="D120" s="11" t="n"/>
      <c r="E120" s="7">
        <f>IFERROR(INDEX(ACTES_REF!$B$3:$B$500, MATCH($D120, ACTES_REF!$A$3:$A$500, 0)),"")</f>
        <v/>
      </c>
      <c r="F120" s="7">
        <f>IFERROR(INDEX(ACTES_REF!$C$3:$C$500, MATCH($D120, ACTES_REF!$A$3:$A$500, 0)),"")</f>
        <v/>
      </c>
      <c r="G120" s="7">
        <f>IFERROR(INDEX(ACTES_REF!$D$3:$D$500, MATCH($D120, ACTES_REF!$A$3:$A$500, 0)),"")</f>
        <v/>
      </c>
      <c r="H120" s="7">
        <f>IFERROR(INDEX(ACTES_REF!$G$3:$G$500, MATCH($D120, ACTES_REF!$A$3:$A$500, 0)),"")</f>
        <v/>
      </c>
      <c r="I120" s="11" t="n"/>
      <c r="J120" s="9" t="n"/>
      <c r="K120" s="15">
        <f>IF(OR($I120="", $J120=""),"", $I120*$J120)</f>
        <v/>
      </c>
      <c r="L120" s="15">
        <f>IFERROR(INDEX(ACTES_REF!$E$3:$E$500, MATCH($D120, ACTES_REF!$A$3:$A$500, 0)),0)</f>
        <v/>
      </c>
      <c r="M120" s="15">
        <f>IF($I120="","", $I120*$L120)</f>
        <v/>
      </c>
      <c r="N120" s="16">
        <f>IFERROR(INDEX(ACTES_REF!$F$3:$F$500, MATCH($D120, ACTES_REF!$A$3:$A$500, 0)),0)</f>
        <v/>
      </c>
      <c r="O120" s="15">
        <f>IF($K120="","", MIN($K120, $M120)*$N120)</f>
        <v/>
      </c>
      <c r="P120" s="15">
        <f>IF($A120="","", IFERROR(SUMIFS(CONTRATS!$D$3:$D$500, CONTRATS!$A$3:$A$500, $A120, CONTRATS!$B$3:$B$500, $F120, CONTRATS!$C$3:$C$500, $G120), 0))</f>
        <v/>
      </c>
      <c r="Q120" s="15">
        <f>IF($G120="FORFAIT_ANNUEL", $P120, "")</f>
        <v/>
      </c>
      <c r="R120" s="15">
        <f>IF($G120&lt;&gt;"FORFAIT_ANNUEL","",IF($A120="","",SUMIFS($T$4:$T$203,$A$4:$A$203,$A120,$F$4:$F$203,$F120,$C$4:$C$203,$C120,$G$4:$G$203,"FORFAIT_ANNUEL",$W$4:$W$203,"&lt;"&amp;$W120)))</f>
        <v/>
      </c>
      <c r="S120" s="15">
        <f>IF($G120="FORFAIT_ANNUEL", MAX(0, $Q120-$R120), "")</f>
        <v/>
      </c>
      <c r="T120" s="15">
        <f>IF($K120="","",IF($G120="PCT_BRSS", MAX(0, MIN($K120, $M120*$P120) - $O120),IF($G120="FORFAIT_ACTE", MAX(0, MIN($K120-$O120, $P120*$I120)),IF($G120="FORFAIT_JOUR", MAX(0, MIN($K120-$O120, $P120*$I120)),IF($G120="FORFAIT_ANNUEL", MAX(0, MIN($K120-$O120, $S120)),0)))))</f>
        <v/>
      </c>
      <c r="U120" s="15">
        <f>IF($K120="","", MAX(0, $K120 - $O120 - $T120))</f>
        <v/>
      </c>
      <c r="V120" s="7">
        <f>IF($U120="","", IF($U120&gt;=PARAMETRES!$B$5, "⚠ Reste à charge élevé", ""))</f>
        <v/>
      </c>
      <c r="W120" s="20">
        <f>ROW()</f>
        <v/>
      </c>
    </row>
    <row r="121">
      <c r="A121" s="11" t="n"/>
      <c r="B121" s="14" t="n"/>
      <c r="C121" s="7">
        <f>IFERROR(YEAR($B121),"")</f>
        <v/>
      </c>
      <c r="D121" s="11" t="n"/>
      <c r="E121" s="7">
        <f>IFERROR(INDEX(ACTES_REF!$B$3:$B$500, MATCH($D121, ACTES_REF!$A$3:$A$500, 0)),"")</f>
        <v/>
      </c>
      <c r="F121" s="7">
        <f>IFERROR(INDEX(ACTES_REF!$C$3:$C$500, MATCH($D121, ACTES_REF!$A$3:$A$500, 0)),"")</f>
        <v/>
      </c>
      <c r="G121" s="7">
        <f>IFERROR(INDEX(ACTES_REF!$D$3:$D$500, MATCH($D121, ACTES_REF!$A$3:$A$500, 0)),"")</f>
        <v/>
      </c>
      <c r="H121" s="7">
        <f>IFERROR(INDEX(ACTES_REF!$G$3:$G$500, MATCH($D121, ACTES_REF!$A$3:$A$500, 0)),"")</f>
        <v/>
      </c>
      <c r="I121" s="11" t="n"/>
      <c r="J121" s="9" t="n"/>
      <c r="K121" s="15">
        <f>IF(OR($I121="", $J121=""),"", $I121*$J121)</f>
        <v/>
      </c>
      <c r="L121" s="15">
        <f>IFERROR(INDEX(ACTES_REF!$E$3:$E$500, MATCH($D121, ACTES_REF!$A$3:$A$500, 0)),0)</f>
        <v/>
      </c>
      <c r="M121" s="15">
        <f>IF($I121="","", $I121*$L121)</f>
        <v/>
      </c>
      <c r="N121" s="16">
        <f>IFERROR(INDEX(ACTES_REF!$F$3:$F$500, MATCH($D121, ACTES_REF!$A$3:$A$500, 0)),0)</f>
        <v/>
      </c>
      <c r="O121" s="15">
        <f>IF($K121="","", MIN($K121, $M121)*$N121)</f>
        <v/>
      </c>
      <c r="P121" s="15">
        <f>IF($A121="","", IFERROR(SUMIFS(CONTRATS!$D$3:$D$500, CONTRATS!$A$3:$A$500, $A121, CONTRATS!$B$3:$B$500, $F121, CONTRATS!$C$3:$C$500, $G121), 0))</f>
        <v/>
      </c>
      <c r="Q121" s="15">
        <f>IF($G121="FORFAIT_ANNUEL", $P121, "")</f>
        <v/>
      </c>
      <c r="R121" s="15">
        <f>IF($G121&lt;&gt;"FORFAIT_ANNUEL","",IF($A121="","",SUMIFS($T$4:$T$203,$A$4:$A$203,$A121,$F$4:$F$203,$F121,$C$4:$C$203,$C121,$G$4:$G$203,"FORFAIT_ANNUEL",$W$4:$W$203,"&lt;"&amp;$W121)))</f>
        <v/>
      </c>
      <c r="S121" s="15">
        <f>IF($G121="FORFAIT_ANNUEL", MAX(0, $Q121-$R121), "")</f>
        <v/>
      </c>
      <c r="T121" s="15">
        <f>IF($K121="","",IF($G121="PCT_BRSS", MAX(0, MIN($K121, $M121*$P121) - $O121),IF($G121="FORFAIT_ACTE", MAX(0, MIN($K121-$O121, $P121*$I121)),IF($G121="FORFAIT_JOUR", MAX(0, MIN($K121-$O121, $P121*$I121)),IF($G121="FORFAIT_ANNUEL", MAX(0, MIN($K121-$O121, $S121)),0)))))</f>
        <v/>
      </c>
      <c r="U121" s="15">
        <f>IF($K121="","", MAX(0, $K121 - $O121 - $T121))</f>
        <v/>
      </c>
      <c r="V121" s="7">
        <f>IF($U121="","", IF($U121&gt;=PARAMETRES!$B$5, "⚠ Reste à charge élevé", ""))</f>
        <v/>
      </c>
      <c r="W121" s="20">
        <f>ROW()</f>
        <v/>
      </c>
    </row>
    <row r="122">
      <c r="A122" s="11" t="n"/>
      <c r="B122" s="14" t="n"/>
      <c r="C122" s="7">
        <f>IFERROR(YEAR($B122),"")</f>
        <v/>
      </c>
      <c r="D122" s="11" t="n"/>
      <c r="E122" s="7">
        <f>IFERROR(INDEX(ACTES_REF!$B$3:$B$500, MATCH($D122, ACTES_REF!$A$3:$A$500, 0)),"")</f>
        <v/>
      </c>
      <c r="F122" s="7">
        <f>IFERROR(INDEX(ACTES_REF!$C$3:$C$500, MATCH($D122, ACTES_REF!$A$3:$A$500, 0)),"")</f>
        <v/>
      </c>
      <c r="G122" s="7">
        <f>IFERROR(INDEX(ACTES_REF!$D$3:$D$500, MATCH($D122, ACTES_REF!$A$3:$A$500, 0)),"")</f>
        <v/>
      </c>
      <c r="H122" s="7">
        <f>IFERROR(INDEX(ACTES_REF!$G$3:$G$500, MATCH($D122, ACTES_REF!$A$3:$A$500, 0)),"")</f>
        <v/>
      </c>
      <c r="I122" s="11" t="n"/>
      <c r="J122" s="9" t="n"/>
      <c r="K122" s="15">
        <f>IF(OR($I122="", $J122=""),"", $I122*$J122)</f>
        <v/>
      </c>
      <c r="L122" s="15">
        <f>IFERROR(INDEX(ACTES_REF!$E$3:$E$500, MATCH($D122, ACTES_REF!$A$3:$A$500, 0)),0)</f>
        <v/>
      </c>
      <c r="M122" s="15">
        <f>IF($I122="","", $I122*$L122)</f>
        <v/>
      </c>
      <c r="N122" s="16">
        <f>IFERROR(INDEX(ACTES_REF!$F$3:$F$500, MATCH($D122, ACTES_REF!$A$3:$A$500, 0)),0)</f>
        <v/>
      </c>
      <c r="O122" s="15">
        <f>IF($K122="","", MIN($K122, $M122)*$N122)</f>
        <v/>
      </c>
      <c r="P122" s="15">
        <f>IF($A122="","", IFERROR(SUMIFS(CONTRATS!$D$3:$D$500, CONTRATS!$A$3:$A$500, $A122, CONTRATS!$B$3:$B$500, $F122, CONTRATS!$C$3:$C$500, $G122), 0))</f>
        <v/>
      </c>
      <c r="Q122" s="15">
        <f>IF($G122="FORFAIT_ANNUEL", $P122, "")</f>
        <v/>
      </c>
      <c r="R122" s="15">
        <f>IF($G122&lt;&gt;"FORFAIT_ANNUEL","",IF($A122="","",SUMIFS($T$4:$T$203,$A$4:$A$203,$A122,$F$4:$F$203,$F122,$C$4:$C$203,$C122,$G$4:$G$203,"FORFAIT_ANNUEL",$W$4:$W$203,"&lt;"&amp;$W122)))</f>
        <v/>
      </c>
      <c r="S122" s="15">
        <f>IF($G122="FORFAIT_ANNUEL", MAX(0, $Q122-$R122), "")</f>
        <v/>
      </c>
      <c r="T122" s="15">
        <f>IF($K122="","",IF($G122="PCT_BRSS", MAX(0, MIN($K122, $M122*$P122) - $O122),IF($G122="FORFAIT_ACTE", MAX(0, MIN($K122-$O122, $P122*$I122)),IF($G122="FORFAIT_JOUR", MAX(0, MIN($K122-$O122, $P122*$I122)),IF($G122="FORFAIT_ANNUEL", MAX(0, MIN($K122-$O122, $S122)),0)))))</f>
        <v/>
      </c>
      <c r="U122" s="15">
        <f>IF($K122="","", MAX(0, $K122 - $O122 - $T122))</f>
        <v/>
      </c>
      <c r="V122" s="7">
        <f>IF($U122="","", IF($U122&gt;=PARAMETRES!$B$5, "⚠ Reste à charge élevé", ""))</f>
        <v/>
      </c>
      <c r="W122" s="20">
        <f>ROW()</f>
        <v/>
      </c>
    </row>
    <row r="123">
      <c r="A123" s="11" t="n"/>
      <c r="B123" s="14" t="n"/>
      <c r="C123" s="7">
        <f>IFERROR(YEAR($B123),"")</f>
        <v/>
      </c>
      <c r="D123" s="11" t="n"/>
      <c r="E123" s="7">
        <f>IFERROR(INDEX(ACTES_REF!$B$3:$B$500, MATCH($D123, ACTES_REF!$A$3:$A$500, 0)),"")</f>
        <v/>
      </c>
      <c r="F123" s="7">
        <f>IFERROR(INDEX(ACTES_REF!$C$3:$C$500, MATCH($D123, ACTES_REF!$A$3:$A$500, 0)),"")</f>
        <v/>
      </c>
      <c r="G123" s="7">
        <f>IFERROR(INDEX(ACTES_REF!$D$3:$D$500, MATCH($D123, ACTES_REF!$A$3:$A$500, 0)),"")</f>
        <v/>
      </c>
      <c r="H123" s="7">
        <f>IFERROR(INDEX(ACTES_REF!$G$3:$G$500, MATCH($D123, ACTES_REF!$A$3:$A$500, 0)),"")</f>
        <v/>
      </c>
      <c r="I123" s="11" t="n"/>
      <c r="J123" s="9" t="n"/>
      <c r="K123" s="15">
        <f>IF(OR($I123="", $J123=""),"", $I123*$J123)</f>
        <v/>
      </c>
      <c r="L123" s="15">
        <f>IFERROR(INDEX(ACTES_REF!$E$3:$E$500, MATCH($D123, ACTES_REF!$A$3:$A$500, 0)),0)</f>
        <v/>
      </c>
      <c r="M123" s="15">
        <f>IF($I123="","", $I123*$L123)</f>
        <v/>
      </c>
      <c r="N123" s="16">
        <f>IFERROR(INDEX(ACTES_REF!$F$3:$F$500, MATCH($D123, ACTES_REF!$A$3:$A$500, 0)),0)</f>
        <v/>
      </c>
      <c r="O123" s="15">
        <f>IF($K123="","", MIN($K123, $M123)*$N123)</f>
        <v/>
      </c>
      <c r="P123" s="15">
        <f>IF($A123="","", IFERROR(SUMIFS(CONTRATS!$D$3:$D$500, CONTRATS!$A$3:$A$500, $A123, CONTRATS!$B$3:$B$500, $F123, CONTRATS!$C$3:$C$500, $G123), 0))</f>
        <v/>
      </c>
      <c r="Q123" s="15">
        <f>IF($G123="FORFAIT_ANNUEL", $P123, "")</f>
        <v/>
      </c>
      <c r="R123" s="15">
        <f>IF($G123&lt;&gt;"FORFAIT_ANNUEL","",IF($A123="","",SUMIFS($T$4:$T$203,$A$4:$A$203,$A123,$F$4:$F$203,$F123,$C$4:$C$203,$C123,$G$4:$G$203,"FORFAIT_ANNUEL",$W$4:$W$203,"&lt;"&amp;$W123)))</f>
        <v/>
      </c>
      <c r="S123" s="15">
        <f>IF($G123="FORFAIT_ANNUEL", MAX(0, $Q123-$R123), "")</f>
        <v/>
      </c>
      <c r="T123" s="15">
        <f>IF($K123="","",IF($G123="PCT_BRSS", MAX(0, MIN($K123, $M123*$P123) - $O123),IF($G123="FORFAIT_ACTE", MAX(0, MIN($K123-$O123, $P123*$I123)),IF($G123="FORFAIT_JOUR", MAX(0, MIN($K123-$O123, $P123*$I123)),IF($G123="FORFAIT_ANNUEL", MAX(0, MIN($K123-$O123, $S123)),0)))))</f>
        <v/>
      </c>
      <c r="U123" s="15">
        <f>IF($K123="","", MAX(0, $K123 - $O123 - $T123))</f>
        <v/>
      </c>
      <c r="V123" s="7">
        <f>IF($U123="","", IF($U123&gt;=PARAMETRES!$B$5, "⚠ Reste à charge élevé", ""))</f>
        <v/>
      </c>
      <c r="W123" s="20">
        <f>ROW()</f>
        <v/>
      </c>
    </row>
    <row r="124">
      <c r="A124" s="11" t="n"/>
      <c r="B124" s="14" t="n"/>
      <c r="C124" s="7">
        <f>IFERROR(YEAR($B124),"")</f>
        <v/>
      </c>
      <c r="D124" s="11" t="n"/>
      <c r="E124" s="7">
        <f>IFERROR(INDEX(ACTES_REF!$B$3:$B$500, MATCH($D124, ACTES_REF!$A$3:$A$500, 0)),"")</f>
        <v/>
      </c>
      <c r="F124" s="7">
        <f>IFERROR(INDEX(ACTES_REF!$C$3:$C$500, MATCH($D124, ACTES_REF!$A$3:$A$500, 0)),"")</f>
        <v/>
      </c>
      <c r="G124" s="7">
        <f>IFERROR(INDEX(ACTES_REF!$D$3:$D$500, MATCH($D124, ACTES_REF!$A$3:$A$500, 0)),"")</f>
        <v/>
      </c>
      <c r="H124" s="7">
        <f>IFERROR(INDEX(ACTES_REF!$G$3:$G$500, MATCH($D124, ACTES_REF!$A$3:$A$500, 0)),"")</f>
        <v/>
      </c>
      <c r="I124" s="11" t="n"/>
      <c r="J124" s="9" t="n"/>
      <c r="K124" s="15">
        <f>IF(OR($I124="", $J124=""),"", $I124*$J124)</f>
        <v/>
      </c>
      <c r="L124" s="15">
        <f>IFERROR(INDEX(ACTES_REF!$E$3:$E$500, MATCH($D124, ACTES_REF!$A$3:$A$500, 0)),0)</f>
        <v/>
      </c>
      <c r="M124" s="15">
        <f>IF($I124="","", $I124*$L124)</f>
        <v/>
      </c>
      <c r="N124" s="16">
        <f>IFERROR(INDEX(ACTES_REF!$F$3:$F$500, MATCH($D124, ACTES_REF!$A$3:$A$500, 0)),0)</f>
        <v/>
      </c>
      <c r="O124" s="15">
        <f>IF($K124="","", MIN($K124, $M124)*$N124)</f>
        <v/>
      </c>
      <c r="P124" s="15">
        <f>IF($A124="","", IFERROR(SUMIFS(CONTRATS!$D$3:$D$500, CONTRATS!$A$3:$A$500, $A124, CONTRATS!$B$3:$B$500, $F124, CONTRATS!$C$3:$C$500, $G124), 0))</f>
        <v/>
      </c>
      <c r="Q124" s="15">
        <f>IF($G124="FORFAIT_ANNUEL", $P124, "")</f>
        <v/>
      </c>
      <c r="R124" s="15">
        <f>IF($G124&lt;&gt;"FORFAIT_ANNUEL","",IF($A124="","",SUMIFS($T$4:$T$203,$A$4:$A$203,$A124,$F$4:$F$203,$F124,$C$4:$C$203,$C124,$G$4:$G$203,"FORFAIT_ANNUEL",$W$4:$W$203,"&lt;"&amp;$W124)))</f>
        <v/>
      </c>
      <c r="S124" s="15">
        <f>IF($G124="FORFAIT_ANNUEL", MAX(0, $Q124-$R124), "")</f>
        <v/>
      </c>
      <c r="T124" s="15">
        <f>IF($K124="","",IF($G124="PCT_BRSS", MAX(0, MIN($K124, $M124*$P124) - $O124),IF($G124="FORFAIT_ACTE", MAX(0, MIN($K124-$O124, $P124*$I124)),IF($G124="FORFAIT_JOUR", MAX(0, MIN($K124-$O124, $P124*$I124)),IF($G124="FORFAIT_ANNUEL", MAX(0, MIN($K124-$O124, $S124)),0)))))</f>
        <v/>
      </c>
      <c r="U124" s="15">
        <f>IF($K124="","", MAX(0, $K124 - $O124 - $T124))</f>
        <v/>
      </c>
      <c r="V124" s="7">
        <f>IF($U124="","", IF($U124&gt;=PARAMETRES!$B$5, "⚠ Reste à charge élevé", ""))</f>
        <v/>
      </c>
      <c r="W124" s="20">
        <f>ROW()</f>
        <v/>
      </c>
    </row>
    <row r="125">
      <c r="A125" s="11" t="n"/>
      <c r="B125" s="14" t="n"/>
      <c r="C125" s="7">
        <f>IFERROR(YEAR($B125),"")</f>
        <v/>
      </c>
      <c r="D125" s="11" t="n"/>
      <c r="E125" s="7">
        <f>IFERROR(INDEX(ACTES_REF!$B$3:$B$500, MATCH($D125, ACTES_REF!$A$3:$A$500, 0)),"")</f>
        <v/>
      </c>
      <c r="F125" s="7">
        <f>IFERROR(INDEX(ACTES_REF!$C$3:$C$500, MATCH($D125, ACTES_REF!$A$3:$A$500, 0)),"")</f>
        <v/>
      </c>
      <c r="G125" s="7">
        <f>IFERROR(INDEX(ACTES_REF!$D$3:$D$500, MATCH($D125, ACTES_REF!$A$3:$A$500, 0)),"")</f>
        <v/>
      </c>
      <c r="H125" s="7">
        <f>IFERROR(INDEX(ACTES_REF!$G$3:$G$500, MATCH($D125, ACTES_REF!$A$3:$A$500, 0)),"")</f>
        <v/>
      </c>
      <c r="I125" s="11" t="n"/>
      <c r="J125" s="9" t="n"/>
      <c r="K125" s="15">
        <f>IF(OR($I125="", $J125=""),"", $I125*$J125)</f>
        <v/>
      </c>
      <c r="L125" s="15">
        <f>IFERROR(INDEX(ACTES_REF!$E$3:$E$500, MATCH($D125, ACTES_REF!$A$3:$A$500, 0)),0)</f>
        <v/>
      </c>
      <c r="M125" s="15">
        <f>IF($I125="","", $I125*$L125)</f>
        <v/>
      </c>
      <c r="N125" s="16">
        <f>IFERROR(INDEX(ACTES_REF!$F$3:$F$500, MATCH($D125, ACTES_REF!$A$3:$A$500, 0)),0)</f>
        <v/>
      </c>
      <c r="O125" s="15">
        <f>IF($K125="","", MIN($K125, $M125)*$N125)</f>
        <v/>
      </c>
      <c r="P125" s="15">
        <f>IF($A125="","", IFERROR(SUMIFS(CONTRATS!$D$3:$D$500, CONTRATS!$A$3:$A$500, $A125, CONTRATS!$B$3:$B$500, $F125, CONTRATS!$C$3:$C$500, $G125), 0))</f>
        <v/>
      </c>
      <c r="Q125" s="15">
        <f>IF($G125="FORFAIT_ANNUEL", $P125, "")</f>
        <v/>
      </c>
      <c r="R125" s="15">
        <f>IF($G125&lt;&gt;"FORFAIT_ANNUEL","",IF($A125="","",SUMIFS($T$4:$T$203,$A$4:$A$203,$A125,$F$4:$F$203,$F125,$C$4:$C$203,$C125,$G$4:$G$203,"FORFAIT_ANNUEL",$W$4:$W$203,"&lt;"&amp;$W125)))</f>
        <v/>
      </c>
      <c r="S125" s="15">
        <f>IF($G125="FORFAIT_ANNUEL", MAX(0, $Q125-$R125), "")</f>
        <v/>
      </c>
      <c r="T125" s="15">
        <f>IF($K125="","",IF($G125="PCT_BRSS", MAX(0, MIN($K125, $M125*$P125) - $O125),IF($G125="FORFAIT_ACTE", MAX(0, MIN($K125-$O125, $P125*$I125)),IF($G125="FORFAIT_JOUR", MAX(0, MIN($K125-$O125, $P125*$I125)),IF($G125="FORFAIT_ANNUEL", MAX(0, MIN($K125-$O125, $S125)),0)))))</f>
        <v/>
      </c>
      <c r="U125" s="15">
        <f>IF($K125="","", MAX(0, $K125 - $O125 - $T125))</f>
        <v/>
      </c>
      <c r="V125" s="7">
        <f>IF($U125="","", IF($U125&gt;=PARAMETRES!$B$5, "⚠ Reste à charge élevé", ""))</f>
        <v/>
      </c>
      <c r="W125" s="20">
        <f>ROW()</f>
        <v/>
      </c>
    </row>
    <row r="126">
      <c r="A126" s="11" t="n"/>
      <c r="B126" s="14" t="n"/>
      <c r="C126" s="7">
        <f>IFERROR(YEAR($B126),"")</f>
        <v/>
      </c>
      <c r="D126" s="11" t="n"/>
      <c r="E126" s="7">
        <f>IFERROR(INDEX(ACTES_REF!$B$3:$B$500, MATCH($D126, ACTES_REF!$A$3:$A$500, 0)),"")</f>
        <v/>
      </c>
      <c r="F126" s="7">
        <f>IFERROR(INDEX(ACTES_REF!$C$3:$C$500, MATCH($D126, ACTES_REF!$A$3:$A$500, 0)),"")</f>
        <v/>
      </c>
      <c r="G126" s="7">
        <f>IFERROR(INDEX(ACTES_REF!$D$3:$D$500, MATCH($D126, ACTES_REF!$A$3:$A$500, 0)),"")</f>
        <v/>
      </c>
      <c r="H126" s="7">
        <f>IFERROR(INDEX(ACTES_REF!$G$3:$G$500, MATCH($D126, ACTES_REF!$A$3:$A$500, 0)),"")</f>
        <v/>
      </c>
      <c r="I126" s="11" t="n"/>
      <c r="J126" s="9" t="n"/>
      <c r="K126" s="15">
        <f>IF(OR($I126="", $J126=""),"", $I126*$J126)</f>
        <v/>
      </c>
      <c r="L126" s="15">
        <f>IFERROR(INDEX(ACTES_REF!$E$3:$E$500, MATCH($D126, ACTES_REF!$A$3:$A$500, 0)),0)</f>
        <v/>
      </c>
      <c r="M126" s="15">
        <f>IF($I126="","", $I126*$L126)</f>
        <v/>
      </c>
      <c r="N126" s="16">
        <f>IFERROR(INDEX(ACTES_REF!$F$3:$F$500, MATCH($D126, ACTES_REF!$A$3:$A$500, 0)),0)</f>
        <v/>
      </c>
      <c r="O126" s="15">
        <f>IF($K126="","", MIN($K126, $M126)*$N126)</f>
        <v/>
      </c>
      <c r="P126" s="15">
        <f>IF($A126="","", IFERROR(SUMIFS(CONTRATS!$D$3:$D$500, CONTRATS!$A$3:$A$500, $A126, CONTRATS!$B$3:$B$500, $F126, CONTRATS!$C$3:$C$500, $G126), 0))</f>
        <v/>
      </c>
      <c r="Q126" s="15">
        <f>IF($G126="FORFAIT_ANNUEL", $P126, "")</f>
        <v/>
      </c>
      <c r="R126" s="15">
        <f>IF($G126&lt;&gt;"FORFAIT_ANNUEL","",IF($A126="","",SUMIFS($T$4:$T$203,$A$4:$A$203,$A126,$F$4:$F$203,$F126,$C$4:$C$203,$C126,$G$4:$G$203,"FORFAIT_ANNUEL",$W$4:$W$203,"&lt;"&amp;$W126)))</f>
        <v/>
      </c>
      <c r="S126" s="15">
        <f>IF($G126="FORFAIT_ANNUEL", MAX(0, $Q126-$R126), "")</f>
        <v/>
      </c>
      <c r="T126" s="15">
        <f>IF($K126="","",IF($G126="PCT_BRSS", MAX(0, MIN($K126, $M126*$P126) - $O126),IF($G126="FORFAIT_ACTE", MAX(0, MIN($K126-$O126, $P126*$I126)),IF($G126="FORFAIT_JOUR", MAX(0, MIN($K126-$O126, $P126*$I126)),IF($G126="FORFAIT_ANNUEL", MAX(0, MIN($K126-$O126, $S126)),0)))))</f>
        <v/>
      </c>
      <c r="U126" s="15">
        <f>IF($K126="","", MAX(0, $K126 - $O126 - $T126))</f>
        <v/>
      </c>
      <c r="V126" s="7">
        <f>IF($U126="","", IF($U126&gt;=PARAMETRES!$B$5, "⚠ Reste à charge élevé", ""))</f>
        <v/>
      </c>
      <c r="W126" s="20">
        <f>ROW()</f>
        <v/>
      </c>
    </row>
    <row r="127">
      <c r="A127" s="11" t="n"/>
      <c r="B127" s="14" t="n"/>
      <c r="C127" s="7">
        <f>IFERROR(YEAR($B127),"")</f>
        <v/>
      </c>
      <c r="D127" s="11" t="n"/>
      <c r="E127" s="7">
        <f>IFERROR(INDEX(ACTES_REF!$B$3:$B$500, MATCH($D127, ACTES_REF!$A$3:$A$500, 0)),"")</f>
        <v/>
      </c>
      <c r="F127" s="7">
        <f>IFERROR(INDEX(ACTES_REF!$C$3:$C$500, MATCH($D127, ACTES_REF!$A$3:$A$500, 0)),"")</f>
        <v/>
      </c>
      <c r="G127" s="7">
        <f>IFERROR(INDEX(ACTES_REF!$D$3:$D$500, MATCH($D127, ACTES_REF!$A$3:$A$500, 0)),"")</f>
        <v/>
      </c>
      <c r="H127" s="7">
        <f>IFERROR(INDEX(ACTES_REF!$G$3:$G$500, MATCH($D127, ACTES_REF!$A$3:$A$500, 0)),"")</f>
        <v/>
      </c>
      <c r="I127" s="11" t="n"/>
      <c r="J127" s="9" t="n"/>
      <c r="K127" s="15">
        <f>IF(OR($I127="", $J127=""),"", $I127*$J127)</f>
        <v/>
      </c>
      <c r="L127" s="15">
        <f>IFERROR(INDEX(ACTES_REF!$E$3:$E$500, MATCH($D127, ACTES_REF!$A$3:$A$500, 0)),0)</f>
        <v/>
      </c>
      <c r="M127" s="15">
        <f>IF($I127="","", $I127*$L127)</f>
        <v/>
      </c>
      <c r="N127" s="16">
        <f>IFERROR(INDEX(ACTES_REF!$F$3:$F$500, MATCH($D127, ACTES_REF!$A$3:$A$500, 0)),0)</f>
        <v/>
      </c>
      <c r="O127" s="15">
        <f>IF($K127="","", MIN($K127, $M127)*$N127)</f>
        <v/>
      </c>
      <c r="P127" s="15">
        <f>IF($A127="","", IFERROR(SUMIFS(CONTRATS!$D$3:$D$500, CONTRATS!$A$3:$A$500, $A127, CONTRATS!$B$3:$B$500, $F127, CONTRATS!$C$3:$C$500, $G127), 0))</f>
        <v/>
      </c>
      <c r="Q127" s="15">
        <f>IF($G127="FORFAIT_ANNUEL", $P127, "")</f>
        <v/>
      </c>
      <c r="R127" s="15">
        <f>IF($G127&lt;&gt;"FORFAIT_ANNUEL","",IF($A127="","",SUMIFS($T$4:$T$203,$A$4:$A$203,$A127,$F$4:$F$203,$F127,$C$4:$C$203,$C127,$G$4:$G$203,"FORFAIT_ANNUEL",$W$4:$W$203,"&lt;"&amp;$W127)))</f>
        <v/>
      </c>
      <c r="S127" s="15">
        <f>IF($G127="FORFAIT_ANNUEL", MAX(0, $Q127-$R127), "")</f>
        <v/>
      </c>
      <c r="T127" s="15">
        <f>IF($K127="","",IF($G127="PCT_BRSS", MAX(0, MIN($K127, $M127*$P127) - $O127),IF($G127="FORFAIT_ACTE", MAX(0, MIN($K127-$O127, $P127*$I127)),IF($G127="FORFAIT_JOUR", MAX(0, MIN($K127-$O127, $P127*$I127)),IF($G127="FORFAIT_ANNUEL", MAX(0, MIN($K127-$O127, $S127)),0)))))</f>
        <v/>
      </c>
      <c r="U127" s="15">
        <f>IF($K127="","", MAX(0, $K127 - $O127 - $T127))</f>
        <v/>
      </c>
      <c r="V127" s="7">
        <f>IF($U127="","", IF($U127&gt;=PARAMETRES!$B$5, "⚠ Reste à charge élevé", ""))</f>
        <v/>
      </c>
      <c r="W127" s="20">
        <f>ROW()</f>
        <v/>
      </c>
    </row>
    <row r="128">
      <c r="A128" s="11" t="n"/>
      <c r="B128" s="14" t="n"/>
      <c r="C128" s="7">
        <f>IFERROR(YEAR($B128),"")</f>
        <v/>
      </c>
      <c r="D128" s="11" t="n"/>
      <c r="E128" s="7">
        <f>IFERROR(INDEX(ACTES_REF!$B$3:$B$500, MATCH($D128, ACTES_REF!$A$3:$A$500, 0)),"")</f>
        <v/>
      </c>
      <c r="F128" s="7">
        <f>IFERROR(INDEX(ACTES_REF!$C$3:$C$500, MATCH($D128, ACTES_REF!$A$3:$A$500, 0)),"")</f>
        <v/>
      </c>
      <c r="G128" s="7">
        <f>IFERROR(INDEX(ACTES_REF!$D$3:$D$500, MATCH($D128, ACTES_REF!$A$3:$A$500, 0)),"")</f>
        <v/>
      </c>
      <c r="H128" s="7">
        <f>IFERROR(INDEX(ACTES_REF!$G$3:$G$500, MATCH($D128, ACTES_REF!$A$3:$A$500, 0)),"")</f>
        <v/>
      </c>
      <c r="I128" s="11" t="n"/>
      <c r="J128" s="9" t="n"/>
      <c r="K128" s="15">
        <f>IF(OR($I128="", $J128=""),"", $I128*$J128)</f>
        <v/>
      </c>
      <c r="L128" s="15">
        <f>IFERROR(INDEX(ACTES_REF!$E$3:$E$500, MATCH($D128, ACTES_REF!$A$3:$A$500, 0)),0)</f>
        <v/>
      </c>
      <c r="M128" s="15">
        <f>IF($I128="","", $I128*$L128)</f>
        <v/>
      </c>
      <c r="N128" s="16">
        <f>IFERROR(INDEX(ACTES_REF!$F$3:$F$500, MATCH($D128, ACTES_REF!$A$3:$A$500, 0)),0)</f>
        <v/>
      </c>
      <c r="O128" s="15">
        <f>IF($K128="","", MIN($K128, $M128)*$N128)</f>
        <v/>
      </c>
      <c r="P128" s="15">
        <f>IF($A128="","", IFERROR(SUMIFS(CONTRATS!$D$3:$D$500, CONTRATS!$A$3:$A$500, $A128, CONTRATS!$B$3:$B$500, $F128, CONTRATS!$C$3:$C$500, $G128), 0))</f>
        <v/>
      </c>
      <c r="Q128" s="15">
        <f>IF($G128="FORFAIT_ANNUEL", $P128, "")</f>
        <v/>
      </c>
      <c r="R128" s="15">
        <f>IF($G128&lt;&gt;"FORFAIT_ANNUEL","",IF($A128="","",SUMIFS($T$4:$T$203,$A$4:$A$203,$A128,$F$4:$F$203,$F128,$C$4:$C$203,$C128,$G$4:$G$203,"FORFAIT_ANNUEL",$W$4:$W$203,"&lt;"&amp;$W128)))</f>
        <v/>
      </c>
      <c r="S128" s="15">
        <f>IF($G128="FORFAIT_ANNUEL", MAX(0, $Q128-$R128), "")</f>
        <v/>
      </c>
      <c r="T128" s="15">
        <f>IF($K128="","",IF($G128="PCT_BRSS", MAX(0, MIN($K128, $M128*$P128) - $O128),IF($G128="FORFAIT_ACTE", MAX(0, MIN($K128-$O128, $P128*$I128)),IF($G128="FORFAIT_JOUR", MAX(0, MIN($K128-$O128, $P128*$I128)),IF($G128="FORFAIT_ANNUEL", MAX(0, MIN($K128-$O128, $S128)),0)))))</f>
        <v/>
      </c>
      <c r="U128" s="15">
        <f>IF($K128="","", MAX(0, $K128 - $O128 - $T128))</f>
        <v/>
      </c>
      <c r="V128" s="7">
        <f>IF($U128="","", IF($U128&gt;=PARAMETRES!$B$5, "⚠ Reste à charge élevé", ""))</f>
        <v/>
      </c>
      <c r="W128" s="20">
        <f>ROW()</f>
        <v/>
      </c>
    </row>
    <row r="129">
      <c r="A129" s="11" t="n"/>
      <c r="B129" s="14" t="n"/>
      <c r="C129" s="7">
        <f>IFERROR(YEAR($B129),"")</f>
        <v/>
      </c>
      <c r="D129" s="11" t="n"/>
      <c r="E129" s="7">
        <f>IFERROR(INDEX(ACTES_REF!$B$3:$B$500, MATCH($D129, ACTES_REF!$A$3:$A$500, 0)),"")</f>
        <v/>
      </c>
      <c r="F129" s="7">
        <f>IFERROR(INDEX(ACTES_REF!$C$3:$C$500, MATCH($D129, ACTES_REF!$A$3:$A$500, 0)),"")</f>
        <v/>
      </c>
      <c r="G129" s="7">
        <f>IFERROR(INDEX(ACTES_REF!$D$3:$D$500, MATCH($D129, ACTES_REF!$A$3:$A$500, 0)),"")</f>
        <v/>
      </c>
      <c r="H129" s="7">
        <f>IFERROR(INDEX(ACTES_REF!$G$3:$G$500, MATCH($D129, ACTES_REF!$A$3:$A$500, 0)),"")</f>
        <v/>
      </c>
      <c r="I129" s="11" t="n"/>
      <c r="J129" s="9" t="n"/>
      <c r="K129" s="15">
        <f>IF(OR($I129="", $J129=""),"", $I129*$J129)</f>
        <v/>
      </c>
      <c r="L129" s="15">
        <f>IFERROR(INDEX(ACTES_REF!$E$3:$E$500, MATCH($D129, ACTES_REF!$A$3:$A$500, 0)),0)</f>
        <v/>
      </c>
      <c r="M129" s="15">
        <f>IF($I129="","", $I129*$L129)</f>
        <v/>
      </c>
      <c r="N129" s="16">
        <f>IFERROR(INDEX(ACTES_REF!$F$3:$F$500, MATCH($D129, ACTES_REF!$A$3:$A$500, 0)),0)</f>
        <v/>
      </c>
      <c r="O129" s="15">
        <f>IF($K129="","", MIN($K129, $M129)*$N129)</f>
        <v/>
      </c>
      <c r="P129" s="15">
        <f>IF($A129="","", IFERROR(SUMIFS(CONTRATS!$D$3:$D$500, CONTRATS!$A$3:$A$500, $A129, CONTRATS!$B$3:$B$500, $F129, CONTRATS!$C$3:$C$500, $G129), 0))</f>
        <v/>
      </c>
      <c r="Q129" s="15">
        <f>IF($G129="FORFAIT_ANNUEL", $P129, "")</f>
        <v/>
      </c>
      <c r="R129" s="15">
        <f>IF($G129&lt;&gt;"FORFAIT_ANNUEL","",IF($A129="","",SUMIFS($T$4:$T$203,$A$4:$A$203,$A129,$F$4:$F$203,$F129,$C$4:$C$203,$C129,$G$4:$G$203,"FORFAIT_ANNUEL",$W$4:$W$203,"&lt;"&amp;$W129)))</f>
        <v/>
      </c>
      <c r="S129" s="15">
        <f>IF($G129="FORFAIT_ANNUEL", MAX(0, $Q129-$R129), "")</f>
        <v/>
      </c>
      <c r="T129" s="15">
        <f>IF($K129="","",IF($G129="PCT_BRSS", MAX(0, MIN($K129, $M129*$P129) - $O129),IF($G129="FORFAIT_ACTE", MAX(0, MIN($K129-$O129, $P129*$I129)),IF($G129="FORFAIT_JOUR", MAX(0, MIN($K129-$O129, $P129*$I129)),IF($G129="FORFAIT_ANNUEL", MAX(0, MIN($K129-$O129, $S129)),0)))))</f>
        <v/>
      </c>
      <c r="U129" s="15">
        <f>IF($K129="","", MAX(0, $K129 - $O129 - $T129))</f>
        <v/>
      </c>
      <c r="V129" s="7">
        <f>IF($U129="","", IF($U129&gt;=PARAMETRES!$B$5, "⚠ Reste à charge élevé", ""))</f>
        <v/>
      </c>
      <c r="W129" s="20">
        <f>ROW()</f>
        <v/>
      </c>
    </row>
    <row r="130">
      <c r="A130" s="11" t="n"/>
      <c r="B130" s="14" t="n"/>
      <c r="C130" s="7">
        <f>IFERROR(YEAR($B130),"")</f>
        <v/>
      </c>
      <c r="D130" s="11" t="n"/>
      <c r="E130" s="7">
        <f>IFERROR(INDEX(ACTES_REF!$B$3:$B$500, MATCH($D130, ACTES_REF!$A$3:$A$500, 0)),"")</f>
        <v/>
      </c>
      <c r="F130" s="7">
        <f>IFERROR(INDEX(ACTES_REF!$C$3:$C$500, MATCH($D130, ACTES_REF!$A$3:$A$500, 0)),"")</f>
        <v/>
      </c>
      <c r="G130" s="7">
        <f>IFERROR(INDEX(ACTES_REF!$D$3:$D$500, MATCH($D130, ACTES_REF!$A$3:$A$500, 0)),"")</f>
        <v/>
      </c>
      <c r="H130" s="7">
        <f>IFERROR(INDEX(ACTES_REF!$G$3:$G$500, MATCH($D130, ACTES_REF!$A$3:$A$500, 0)),"")</f>
        <v/>
      </c>
      <c r="I130" s="11" t="n"/>
      <c r="J130" s="9" t="n"/>
      <c r="K130" s="15">
        <f>IF(OR($I130="", $J130=""),"", $I130*$J130)</f>
        <v/>
      </c>
      <c r="L130" s="15">
        <f>IFERROR(INDEX(ACTES_REF!$E$3:$E$500, MATCH($D130, ACTES_REF!$A$3:$A$500, 0)),0)</f>
        <v/>
      </c>
      <c r="M130" s="15">
        <f>IF($I130="","", $I130*$L130)</f>
        <v/>
      </c>
      <c r="N130" s="16">
        <f>IFERROR(INDEX(ACTES_REF!$F$3:$F$500, MATCH($D130, ACTES_REF!$A$3:$A$500, 0)),0)</f>
        <v/>
      </c>
      <c r="O130" s="15">
        <f>IF($K130="","", MIN($K130, $M130)*$N130)</f>
        <v/>
      </c>
      <c r="P130" s="15">
        <f>IF($A130="","", IFERROR(SUMIFS(CONTRATS!$D$3:$D$500, CONTRATS!$A$3:$A$500, $A130, CONTRATS!$B$3:$B$500, $F130, CONTRATS!$C$3:$C$500, $G130), 0))</f>
        <v/>
      </c>
      <c r="Q130" s="15">
        <f>IF($G130="FORFAIT_ANNUEL", $P130, "")</f>
        <v/>
      </c>
      <c r="R130" s="15">
        <f>IF($G130&lt;&gt;"FORFAIT_ANNUEL","",IF($A130="","",SUMIFS($T$4:$T$203,$A$4:$A$203,$A130,$F$4:$F$203,$F130,$C$4:$C$203,$C130,$G$4:$G$203,"FORFAIT_ANNUEL",$W$4:$W$203,"&lt;"&amp;$W130)))</f>
        <v/>
      </c>
      <c r="S130" s="15">
        <f>IF($G130="FORFAIT_ANNUEL", MAX(0, $Q130-$R130), "")</f>
        <v/>
      </c>
      <c r="T130" s="15">
        <f>IF($K130="","",IF($G130="PCT_BRSS", MAX(0, MIN($K130, $M130*$P130) - $O130),IF($G130="FORFAIT_ACTE", MAX(0, MIN($K130-$O130, $P130*$I130)),IF($G130="FORFAIT_JOUR", MAX(0, MIN($K130-$O130, $P130*$I130)),IF($G130="FORFAIT_ANNUEL", MAX(0, MIN($K130-$O130, $S130)),0)))))</f>
        <v/>
      </c>
      <c r="U130" s="15">
        <f>IF($K130="","", MAX(0, $K130 - $O130 - $T130))</f>
        <v/>
      </c>
      <c r="V130" s="7">
        <f>IF($U130="","", IF($U130&gt;=PARAMETRES!$B$5, "⚠ Reste à charge élevé", ""))</f>
        <v/>
      </c>
      <c r="W130" s="20">
        <f>ROW()</f>
        <v/>
      </c>
    </row>
    <row r="131">
      <c r="A131" s="11" t="n"/>
      <c r="B131" s="14" t="n"/>
      <c r="C131" s="7">
        <f>IFERROR(YEAR($B131),"")</f>
        <v/>
      </c>
      <c r="D131" s="11" t="n"/>
      <c r="E131" s="7">
        <f>IFERROR(INDEX(ACTES_REF!$B$3:$B$500, MATCH($D131, ACTES_REF!$A$3:$A$500, 0)),"")</f>
        <v/>
      </c>
      <c r="F131" s="7">
        <f>IFERROR(INDEX(ACTES_REF!$C$3:$C$500, MATCH($D131, ACTES_REF!$A$3:$A$500, 0)),"")</f>
        <v/>
      </c>
      <c r="G131" s="7">
        <f>IFERROR(INDEX(ACTES_REF!$D$3:$D$500, MATCH($D131, ACTES_REF!$A$3:$A$500, 0)),"")</f>
        <v/>
      </c>
      <c r="H131" s="7">
        <f>IFERROR(INDEX(ACTES_REF!$G$3:$G$500, MATCH($D131, ACTES_REF!$A$3:$A$500, 0)),"")</f>
        <v/>
      </c>
      <c r="I131" s="11" t="n"/>
      <c r="J131" s="9" t="n"/>
      <c r="K131" s="15">
        <f>IF(OR($I131="", $J131=""),"", $I131*$J131)</f>
        <v/>
      </c>
      <c r="L131" s="15">
        <f>IFERROR(INDEX(ACTES_REF!$E$3:$E$500, MATCH($D131, ACTES_REF!$A$3:$A$500, 0)),0)</f>
        <v/>
      </c>
      <c r="M131" s="15">
        <f>IF($I131="","", $I131*$L131)</f>
        <v/>
      </c>
      <c r="N131" s="16">
        <f>IFERROR(INDEX(ACTES_REF!$F$3:$F$500, MATCH($D131, ACTES_REF!$A$3:$A$500, 0)),0)</f>
        <v/>
      </c>
      <c r="O131" s="15">
        <f>IF($K131="","", MIN($K131, $M131)*$N131)</f>
        <v/>
      </c>
      <c r="P131" s="15">
        <f>IF($A131="","", IFERROR(SUMIFS(CONTRATS!$D$3:$D$500, CONTRATS!$A$3:$A$500, $A131, CONTRATS!$B$3:$B$500, $F131, CONTRATS!$C$3:$C$500, $G131), 0))</f>
        <v/>
      </c>
      <c r="Q131" s="15">
        <f>IF($G131="FORFAIT_ANNUEL", $P131, "")</f>
        <v/>
      </c>
      <c r="R131" s="15">
        <f>IF($G131&lt;&gt;"FORFAIT_ANNUEL","",IF($A131="","",SUMIFS($T$4:$T$203,$A$4:$A$203,$A131,$F$4:$F$203,$F131,$C$4:$C$203,$C131,$G$4:$G$203,"FORFAIT_ANNUEL",$W$4:$W$203,"&lt;"&amp;$W131)))</f>
        <v/>
      </c>
      <c r="S131" s="15">
        <f>IF($G131="FORFAIT_ANNUEL", MAX(0, $Q131-$R131), "")</f>
        <v/>
      </c>
      <c r="T131" s="15">
        <f>IF($K131="","",IF($G131="PCT_BRSS", MAX(0, MIN($K131, $M131*$P131) - $O131),IF($G131="FORFAIT_ACTE", MAX(0, MIN($K131-$O131, $P131*$I131)),IF($G131="FORFAIT_JOUR", MAX(0, MIN($K131-$O131, $P131*$I131)),IF($G131="FORFAIT_ANNUEL", MAX(0, MIN($K131-$O131, $S131)),0)))))</f>
        <v/>
      </c>
      <c r="U131" s="15">
        <f>IF($K131="","", MAX(0, $K131 - $O131 - $T131))</f>
        <v/>
      </c>
      <c r="V131" s="7">
        <f>IF($U131="","", IF($U131&gt;=PARAMETRES!$B$5, "⚠ Reste à charge élevé", ""))</f>
        <v/>
      </c>
      <c r="W131" s="20">
        <f>ROW()</f>
        <v/>
      </c>
    </row>
    <row r="132">
      <c r="A132" s="11" t="n"/>
      <c r="B132" s="14" t="n"/>
      <c r="C132" s="7">
        <f>IFERROR(YEAR($B132),"")</f>
        <v/>
      </c>
      <c r="D132" s="11" t="n"/>
      <c r="E132" s="7">
        <f>IFERROR(INDEX(ACTES_REF!$B$3:$B$500, MATCH($D132, ACTES_REF!$A$3:$A$500, 0)),"")</f>
        <v/>
      </c>
      <c r="F132" s="7">
        <f>IFERROR(INDEX(ACTES_REF!$C$3:$C$500, MATCH($D132, ACTES_REF!$A$3:$A$500, 0)),"")</f>
        <v/>
      </c>
      <c r="G132" s="7">
        <f>IFERROR(INDEX(ACTES_REF!$D$3:$D$500, MATCH($D132, ACTES_REF!$A$3:$A$500, 0)),"")</f>
        <v/>
      </c>
      <c r="H132" s="7">
        <f>IFERROR(INDEX(ACTES_REF!$G$3:$G$500, MATCH($D132, ACTES_REF!$A$3:$A$500, 0)),"")</f>
        <v/>
      </c>
      <c r="I132" s="11" t="n"/>
      <c r="J132" s="9" t="n"/>
      <c r="K132" s="15">
        <f>IF(OR($I132="", $J132=""),"", $I132*$J132)</f>
        <v/>
      </c>
      <c r="L132" s="15">
        <f>IFERROR(INDEX(ACTES_REF!$E$3:$E$500, MATCH($D132, ACTES_REF!$A$3:$A$500, 0)),0)</f>
        <v/>
      </c>
      <c r="M132" s="15">
        <f>IF($I132="","", $I132*$L132)</f>
        <v/>
      </c>
      <c r="N132" s="16">
        <f>IFERROR(INDEX(ACTES_REF!$F$3:$F$500, MATCH($D132, ACTES_REF!$A$3:$A$500, 0)),0)</f>
        <v/>
      </c>
      <c r="O132" s="15">
        <f>IF($K132="","", MIN($K132, $M132)*$N132)</f>
        <v/>
      </c>
      <c r="P132" s="15">
        <f>IF($A132="","", IFERROR(SUMIFS(CONTRATS!$D$3:$D$500, CONTRATS!$A$3:$A$500, $A132, CONTRATS!$B$3:$B$500, $F132, CONTRATS!$C$3:$C$500, $G132), 0))</f>
        <v/>
      </c>
      <c r="Q132" s="15">
        <f>IF($G132="FORFAIT_ANNUEL", $P132, "")</f>
        <v/>
      </c>
      <c r="R132" s="15">
        <f>IF($G132&lt;&gt;"FORFAIT_ANNUEL","",IF($A132="","",SUMIFS($T$4:$T$203,$A$4:$A$203,$A132,$F$4:$F$203,$F132,$C$4:$C$203,$C132,$G$4:$G$203,"FORFAIT_ANNUEL",$W$4:$W$203,"&lt;"&amp;$W132)))</f>
        <v/>
      </c>
      <c r="S132" s="15">
        <f>IF($G132="FORFAIT_ANNUEL", MAX(0, $Q132-$R132), "")</f>
        <v/>
      </c>
      <c r="T132" s="15">
        <f>IF($K132="","",IF($G132="PCT_BRSS", MAX(0, MIN($K132, $M132*$P132) - $O132),IF($G132="FORFAIT_ACTE", MAX(0, MIN($K132-$O132, $P132*$I132)),IF($G132="FORFAIT_JOUR", MAX(0, MIN($K132-$O132, $P132*$I132)),IF($G132="FORFAIT_ANNUEL", MAX(0, MIN($K132-$O132, $S132)),0)))))</f>
        <v/>
      </c>
      <c r="U132" s="15">
        <f>IF($K132="","", MAX(0, $K132 - $O132 - $T132))</f>
        <v/>
      </c>
      <c r="V132" s="7">
        <f>IF($U132="","", IF($U132&gt;=PARAMETRES!$B$5, "⚠ Reste à charge élevé", ""))</f>
        <v/>
      </c>
      <c r="W132" s="20">
        <f>ROW()</f>
        <v/>
      </c>
    </row>
    <row r="133">
      <c r="A133" s="11" t="n"/>
      <c r="B133" s="14" t="n"/>
      <c r="C133" s="7">
        <f>IFERROR(YEAR($B133),"")</f>
        <v/>
      </c>
      <c r="D133" s="11" t="n"/>
      <c r="E133" s="7">
        <f>IFERROR(INDEX(ACTES_REF!$B$3:$B$500, MATCH($D133, ACTES_REF!$A$3:$A$500, 0)),"")</f>
        <v/>
      </c>
      <c r="F133" s="7">
        <f>IFERROR(INDEX(ACTES_REF!$C$3:$C$500, MATCH($D133, ACTES_REF!$A$3:$A$500, 0)),"")</f>
        <v/>
      </c>
      <c r="G133" s="7">
        <f>IFERROR(INDEX(ACTES_REF!$D$3:$D$500, MATCH($D133, ACTES_REF!$A$3:$A$500, 0)),"")</f>
        <v/>
      </c>
      <c r="H133" s="7">
        <f>IFERROR(INDEX(ACTES_REF!$G$3:$G$500, MATCH($D133, ACTES_REF!$A$3:$A$500, 0)),"")</f>
        <v/>
      </c>
      <c r="I133" s="11" t="n"/>
      <c r="J133" s="9" t="n"/>
      <c r="K133" s="15">
        <f>IF(OR($I133="", $J133=""),"", $I133*$J133)</f>
        <v/>
      </c>
      <c r="L133" s="15">
        <f>IFERROR(INDEX(ACTES_REF!$E$3:$E$500, MATCH($D133, ACTES_REF!$A$3:$A$500, 0)),0)</f>
        <v/>
      </c>
      <c r="M133" s="15">
        <f>IF($I133="","", $I133*$L133)</f>
        <v/>
      </c>
      <c r="N133" s="16">
        <f>IFERROR(INDEX(ACTES_REF!$F$3:$F$500, MATCH($D133, ACTES_REF!$A$3:$A$500, 0)),0)</f>
        <v/>
      </c>
      <c r="O133" s="15">
        <f>IF($K133="","", MIN($K133, $M133)*$N133)</f>
        <v/>
      </c>
      <c r="P133" s="15">
        <f>IF($A133="","", IFERROR(SUMIFS(CONTRATS!$D$3:$D$500, CONTRATS!$A$3:$A$500, $A133, CONTRATS!$B$3:$B$500, $F133, CONTRATS!$C$3:$C$500, $G133), 0))</f>
        <v/>
      </c>
      <c r="Q133" s="15">
        <f>IF($G133="FORFAIT_ANNUEL", $P133, "")</f>
        <v/>
      </c>
      <c r="R133" s="15">
        <f>IF($G133&lt;&gt;"FORFAIT_ANNUEL","",IF($A133="","",SUMIFS($T$4:$T$203,$A$4:$A$203,$A133,$F$4:$F$203,$F133,$C$4:$C$203,$C133,$G$4:$G$203,"FORFAIT_ANNUEL",$W$4:$W$203,"&lt;"&amp;$W133)))</f>
        <v/>
      </c>
      <c r="S133" s="15">
        <f>IF($G133="FORFAIT_ANNUEL", MAX(0, $Q133-$R133), "")</f>
        <v/>
      </c>
      <c r="T133" s="15">
        <f>IF($K133="","",IF($G133="PCT_BRSS", MAX(0, MIN($K133, $M133*$P133) - $O133),IF($G133="FORFAIT_ACTE", MAX(0, MIN($K133-$O133, $P133*$I133)),IF($G133="FORFAIT_JOUR", MAX(0, MIN($K133-$O133, $P133*$I133)),IF($G133="FORFAIT_ANNUEL", MAX(0, MIN($K133-$O133, $S133)),0)))))</f>
        <v/>
      </c>
      <c r="U133" s="15">
        <f>IF($K133="","", MAX(0, $K133 - $O133 - $T133))</f>
        <v/>
      </c>
      <c r="V133" s="7">
        <f>IF($U133="","", IF($U133&gt;=PARAMETRES!$B$5, "⚠ Reste à charge élevé", ""))</f>
        <v/>
      </c>
      <c r="W133" s="20">
        <f>ROW()</f>
        <v/>
      </c>
    </row>
    <row r="134">
      <c r="A134" s="11" t="n"/>
      <c r="B134" s="14" t="n"/>
      <c r="C134" s="7">
        <f>IFERROR(YEAR($B134),"")</f>
        <v/>
      </c>
      <c r="D134" s="11" t="n"/>
      <c r="E134" s="7">
        <f>IFERROR(INDEX(ACTES_REF!$B$3:$B$500, MATCH($D134, ACTES_REF!$A$3:$A$500, 0)),"")</f>
        <v/>
      </c>
      <c r="F134" s="7">
        <f>IFERROR(INDEX(ACTES_REF!$C$3:$C$500, MATCH($D134, ACTES_REF!$A$3:$A$500, 0)),"")</f>
        <v/>
      </c>
      <c r="G134" s="7">
        <f>IFERROR(INDEX(ACTES_REF!$D$3:$D$500, MATCH($D134, ACTES_REF!$A$3:$A$500, 0)),"")</f>
        <v/>
      </c>
      <c r="H134" s="7">
        <f>IFERROR(INDEX(ACTES_REF!$G$3:$G$500, MATCH($D134, ACTES_REF!$A$3:$A$500, 0)),"")</f>
        <v/>
      </c>
      <c r="I134" s="11" t="n"/>
      <c r="J134" s="9" t="n"/>
      <c r="K134" s="15">
        <f>IF(OR($I134="", $J134=""),"", $I134*$J134)</f>
        <v/>
      </c>
      <c r="L134" s="15">
        <f>IFERROR(INDEX(ACTES_REF!$E$3:$E$500, MATCH($D134, ACTES_REF!$A$3:$A$500, 0)),0)</f>
        <v/>
      </c>
      <c r="M134" s="15">
        <f>IF($I134="","", $I134*$L134)</f>
        <v/>
      </c>
      <c r="N134" s="16">
        <f>IFERROR(INDEX(ACTES_REF!$F$3:$F$500, MATCH($D134, ACTES_REF!$A$3:$A$500, 0)),0)</f>
        <v/>
      </c>
      <c r="O134" s="15">
        <f>IF($K134="","", MIN($K134, $M134)*$N134)</f>
        <v/>
      </c>
      <c r="P134" s="15">
        <f>IF($A134="","", IFERROR(SUMIFS(CONTRATS!$D$3:$D$500, CONTRATS!$A$3:$A$500, $A134, CONTRATS!$B$3:$B$500, $F134, CONTRATS!$C$3:$C$500, $G134), 0))</f>
        <v/>
      </c>
      <c r="Q134" s="15">
        <f>IF($G134="FORFAIT_ANNUEL", $P134, "")</f>
        <v/>
      </c>
      <c r="R134" s="15">
        <f>IF($G134&lt;&gt;"FORFAIT_ANNUEL","",IF($A134="","",SUMIFS($T$4:$T$203,$A$4:$A$203,$A134,$F$4:$F$203,$F134,$C$4:$C$203,$C134,$G$4:$G$203,"FORFAIT_ANNUEL",$W$4:$W$203,"&lt;"&amp;$W134)))</f>
        <v/>
      </c>
      <c r="S134" s="15">
        <f>IF($G134="FORFAIT_ANNUEL", MAX(0, $Q134-$R134), "")</f>
        <v/>
      </c>
      <c r="T134" s="15">
        <f>IF($K134="","",IF($G134="PCT_BRSS", MAX(0, MIN($K134, $M134*$P134) - $O134),IF($G134="FORFAIT_ACTE", MAX(0, MIN($K134-$O134, $P134*$I134)),IF($G134="FORFAIT_JOUR", MAX(0, MIN($K134-$O134, $P134*$I134)),IF($G134="FORFAIT_ANNUEL", MAX(0, MIN($K134-$O134, $S134)),0)))))</f>
        <v/>
      </c>
      <c r="U134" s="15">
        <f>IF($K134="","", MAX(0, $K134 - $O134 - $T134))</f>
        <v/>
      </c>
      <c r="V134" s="7">
        <f>IF($U134="","", IF($U134&gt;=PARAMETRES!$B$5, "⚠ Reste à charge élevé", ""))</f>
        <v/>
      </c>
      <c r="W134" s="20">
        <f>ROW()</f>
        <v/>
      </c>
    </row>
    <row r="135">
      <c r="A135" s="11" t="n"/>
      <c r="B135" s="14" t="n"/>
      <c r="C135" s="7">
        <f>IFERROR(YEAR($B135),"")</f>
        <v/>
      </c>
      <c r="D135" s="11" t="n"/>
      <c r="E135" s="7">
        <f>IFERROR(INDEX(ACTES_REF!$B$3:$B$500, MATCH($D135, ACTES_REF!$A$3:$A$500, 0)),"")</f>
        <v/>
      </c>
      <c r="F135" s="7">
        <f>IFERROR(INDEX(ACTES_REF!$C$3:$C$500, MATCH($D135, ACTES_REF!$A$3:$A$500, 0)),"")</f>
        <v/>
      </c>
      <c r="G135" s="7">
        <f>IFERROR(INDEX(ACTES_REF!$D$3:$D$500, MATCH($D135, ACTES_REF!$A$3:$A$500, 0)),"")</f>
        <v/>
      </c>
      <c r="H135" s="7">
        <f>IFERROR(INDEX(ACTES_REF!$G$3:$G$500, MATCH($D135, ACTES_REF!$A$3:$A$500, 0)),"")</f>
        <v/>
      </c>
      <c r="I135" s="11" t="n"/>
      <c r="J135" s="9" t="n"/>
      <c r="K135" s="15">
        <f>IF(OR($I135="", $J135=""),"", $I135*$J135)</f>
        <v/>
      </c>
      <c r="L135" s="15">
        <f>IFERROR(INDEX(ACTES_REF!$E$3:$E$500, MATCH($D135, ACTES_REF!$A$3:$A$500, 0)),0)</f>
        <v/>
      </c>
      <c r="M135" s="15">
        <f>IF($I135="","", $I135*$L135)</f>
        <v/>
      </c>
      <c r="N135" s="16">
        <f>IFERROR(INDEX(ACTES_REF!$F$3:$F$500, MATCH($D135, ACTES_REF!$A$3:$A$500, 0)),0)</f>
        <v/>
      </c>
      <c r="O135" s="15">
        <f>IF($K135="","", MIN($K135, $M135)*$N135)</f>
        <v/>
      </c>
      <c r="P135" s="15">
        <f>IF($A135="","", IFERROR(SUMIFS(CONTRATS!$D$3:$D$500, CONTRATS!$A$3:$A$500, $A135, CONTRATS!$B$3:$B$500, $F135, CONTRATS!$C$3:$C$500, $G135), 0))</f>
        <v/>
      </c>
      <c r="Q135" s="15">
        <f>IF($G135="FORFAIT_ANNUEL", $P135, "")</f>
        <v/>
      </c>
      <c r="R135" s="15">
        <f>IF($G135&lt;&gt;"FORFAIT_ANNUEL","",IF($A135="","",SUMIFS($T$4:$T$203,$A$4:$A$203,$A135,$F$4:$F$203,$F135,$C$4:$C$203,$C135,$G$4:$G$203,"FORFAIT_ANNUEL",$W$4:$W$203,"&lt;"&amp;$W135)))</f>
        <v/>
      </c>
      <c r="S135" s="15">
        <f>IF($G135="FORFAIT_ANNUEL", MAX(0, $Q135-$R135), "")</f>
        <v/>
      </c>
      <c r="T135" s="15">
        <f>IF($K135="","",IF($G135="PCT_BRSS", MAX(0, MIN($K135, $M135*$P135) - $O135),IF($G135="FORFAIT_ACTE", MAX(0, MIN($K135-$O135, $P135*$I135)),IF($G135="FORFAIT_JOUR", MAX(0, MIN($K135-$O135, $P135*$I135)),IF($G135="FORFAIT_ANNUEL", MAX(0, MIN($K135-$O135, $S135)),0)))))</f>
        <v/>
      </c>
      <c r="U135" s="15">
        <f>IF($K135="","", MAX(0, $K135 - $O135 - $T135))</f>
        <v/>
      </c>
      <c r="V135" s="7">
        <f>IF($U135="","", IF($U135&gt;=PARAMETRES!$B$5, "⚠ Reste à charge élevé", ""))</f>
        <v/>
      </c>
      <c r="W135" s="20">
        <f>ROW()</f>
        <v/>
      </c>
    </row>
    <row r="136">
      <c r="A136" s="11" t="n"/>
      <c r="B136" s="14" t="n"/>
      <c r="C136" s="7">
        <f>IFERROR(YEAR($B136),"")</f>
        <v/>
      </c>
      <c r="D136" s="11" t="n"/>
      <c r="E136" s="7">
        <f>IFERROR(INDEX(ACTES_REF!$B$3:$B$500, MATCH($D136, ACTES_REF!$A$3:$A$500, 0)),"")</f>
        <v/>
      </c>
      <c r="F136" s="7">
        <f>IFERROR(INDEX(ACTES_REF!$C$3:$C$500, MATCH($D136, ACTES_REF!$A$3:$A$500, 0)),"")</f>
        <v/>
      </c>
      <c r="G136" s="7">
        <f>IFERROR(INDEX(ACTES_REF!$D$3:$D$500, MATCH($D136, ACTES_REF!$A$3:$A$500, 0)),"")</f>
        <v/>
      </c>
      <c r="H136" s="7">
        <f>IFERROR(INDEX(ACTES_REF!$G$3:$G$500, MATCH($D136, ACTES_REF!$A$3:$A$500, 0)),"")</f>
        <v/>
      </c>
      <c r="I136" s="11" t="n"/>
      <c r="J136" s="9" t="n"/>
      <c r="K136" s="15">
        <f>IF(OR($I136="", $J136=""),"", $I136*$J136)</f>
        <v/>
      </c>
      <c r="L136" s="15">
        <f>IFERROR(INDEX(ACTES_REF!$E$3:$E$500, MATCH($D136, ACTES_REF!$A$3:$A$500, 0)),0)</f>
        <v/>
      </c>
      <c r="M136" s="15">
        <f>IF($I136="","", $I136*$L136)</f>
        <v/>
      </c>
      <c r="N136" s="16">
        <f>IFERROR(INDEX(ACTES_REF!$F$3:$F$500, MATCH($D136, ACTES_REF!$A$3:$A$500, 0)),0)</f>
        <v/>
      </c>
      <c r="O136" s="15">
        <f>IF($K136="","", MIN($K136, $M136)*$N136)</f>
        <v/>
      </c>
      <c r="P136" s="15">
        <f>IF($A136="","", IFERROR(SUMIFS(CONTRATS!$D$3:$D$500, CONTRATS!$A$3:$A$500, $A136, CONTRATS!$B$3:$B$500, $F136, CONTRATS!$C$3:$C$500, $G136), 0))</f>
        <v/>
      </c>
      <c r="Q136" s="15">
        <f>IF($G136="FORFAIT_ANNUEL", $P136, "")</f>
        <v/>
      </c>
      <c r="R136" s="15">
        <f>IF($G136&lt;&gt;"FORFAIT_ANNUEL","",IF($A136="","",SUMIFS($T$4:$T$203,$A$4:$A$203,$A136,$F$4:$F$203,$F136,$C$4:$C$203,$C136,$G$4:$G$203,"FORFAIT_ANNUEL",$W$4:$W$203,"&lt;"&amp;$W136)))</f>
        <v/>
      </c>
      <c r="S136" s="15">
        <f>IF($G136="FORFAIT_ANNUEL", MAX(0, $Q136-$R136), "")</f>
        <v/>
      </c>
      <c r="T136" s="15">
        <f>IF($K136="","",IF($G136="PCT_BRSS", MAX(0, MIN($K136, $M136*$P136) - $O136),IF($G136="FORFAIT_ACTE", MAX(0, MIN($K136-$O136, $P136*$I136)),IF($G136="FORFAIT_JOUR", MAX(0, MIN($K136-$O136, $P136*$I136)),IF($G136="FORFAIT_ANNUEL", MAX(0, MIN($K136-$O136, $S136)),0)))))</f>
        <v/>
      </c>
      <c r="U136" s="15">
        <f>IF($K136="","", MAX(0, $K136 - $O136 - $T136))</f>
        <v/>
      </c>
      <c r="V136" s="7">
        <f>IF($U136="","", IF($U136&gt;=PARAMETRES!$B$5, "⚠ Reste à charge élevé", ""))</f>
        <v/>
      </c>
      <c r="W136" s="20">
        <f>ROW()</f>
        <v/>
      </c>
    </row>
    <row r="137">
      <c r="A137" s="11" t="n"/>
      <c r="B137" s="14" t="n"/>
      <c r="C137" s="7">
        <f>IFERROR(YEAR($B137),"")</f>
        <v/>
      </c>
      <c r="D137" s="11" t="n"/>
      <c r="E137" s="7">
        <f>IFERROR(INDEX(ACTES_REF!$B$3:$B$500, MATCH($D137, ACTES_REF!$A$3:$A$500, 0)),"")</f>
        <v/>
      </c>
      <c r="F137" s="7">
        <f>IFERROR(INDEX(ACTES_REF!$C$3:$C$500, MATCH($D137, ACTES_REF!$A$3:$A$500, 0)),"")</f>
        <v/>
      </c>
      <c r="G137" s="7">
        <f>IFERROR(INDEX(ACTES_REF!$D$3:$D$500, MATCH($D137, ACTES_REF!$A$3:$A$500, 0)),"")</f>
        <v/>
      </c>
      <c r="H137" s="7">
        <f>IFERROR(INDEX(ACTES_REF!$G$3:$G$500, MATCH($D137, ACTES_REF!$A$3:$A$500, 0)),"")</f>
        <v/>
      </c>
      <c r="I137" s="11" t="n"/>
      <c r="J137" s="9" t="n"/>
      <c r="K137" s="15">
        <f>IF(OR($I137="", $J137=""),"", $I137*$J137)</f>
        <v/>
      </c>
      <c r="L137" s="15">
        <f>IFERROR(INDEX(ACTES_REF!$E$3:$E$500, MATCH($D137, ACTES_REF!$A$3:$A$500, 0)),0)</f>
        <v/>
      </c>
      <c r="M137" s="15">
        <f>IF($I137="","", $I137*$L137)</f>
        <v/>
      </c>
      <c r="N137" s="16">
        <f>IFERROR(INDEX(ACTES_REF!$F$3:$F$500, MATCH($D137, ACTES_REF!$A$3:$A$500, 0)),0)</f>
        <v/>
      </c>
      <c r="O137" s="15">
        <f>IF($K137="","", MIN($K137, $M137)*$N137)</f>
        <v/>
      </c>
      <c r="P137" s="15">
        <f>IF($A137="","", IFERROR(SUMIFS(CONTRATS!$D$3:$D$500, CONTRATS!$A$3:$A$500, $A137, CONTRATS!$B$3:$B$500, $F137, CONTRATS!$C$3:$C$500, $G137), 0))</f>
        <v/>
      </c>
      <c r="Q137" s="15">
        <f>IF($G137="FORFAIT_ANNUEL", $P137, "")</f>
        <v/>
      </c>
      <c r="R137" s="15">
        <f>IF($G137&lt;&gt;"FORFAIT_ANNUEL","",IF($A137="","",SUMIFS($T$4:$T$203,$A$4:$A$203,$A137,$F$4:$F$203,$F137,$C$4:$C$203,$C137,$G$4:$G$203,"FORFAIT_ANNUEL",$W$4:$W$203,"&lt;"&amp;$W137)))</f>
        <v/>
      </c>
      <c r="S137" s="15">
        <f>IF($G137="FORFAIT_ANNUEL", MAX(0, $Q137-$R137), "")</f>
        <v/>
      </c>
      <c r="T137" s="15">
        <f>IF($K137="","",IF($G137="PCT_BRSS", MAX(0, MIN($K137, $M137*$P137) - $O137),IF($G137="FORFAIT_ACTE", MAX(0, MIN($K137-$O137, $P137*$I137)),IF($G137="FORFAIT_JOUR", MAX(0, MIN($K137-$O137, $P137*$I137)),IF($G137="FORFAIT_ANNUEL", MAX(0, MIN($K137-$O137, $S137)),0)))))</f>
        <v/>
      </c>
      <c r="U137" s="15">
        <f>IF($K137="","", MAX(0, $K137 - $O137 - $T137))</f>
        <v/>
      </c>
      <c r="V137" s="7">
        <f>IF($U137="","", IF($U137&gt;=PARAMETRES!$B$5, "⚠ Reste à charge élevé", ""))</f>
        <v/>
      </c>
      <c r="W137" s="20">
        <f>ROW()</f>
        <v/>
      </c>
    </row>
    <row r="138">
      <c r="A138" s="11" t="n"/>
      <c r="B138" s="14" t="n"/>
      <c r="C138" s="7">
        <f>IFERROR(YEAR($B138),"")</f>
        <v/>
      </c>
      <c r="D138" s="11" t="n"/>
      <c r="E138" s="7">
        <f>IFERROR(INDEX(ACTES_REF!$B$3:$B$500, MATCH($D138, ACTES_REF!$A$3:$A$500, 0)),"")</f>
        <v/>
      </c>
      <c r="F138" s="7">
        <f>IFERROR(INDEX(ACTES_REF!$C$3:$C$500, MATCH($D138, ACTES_REF!$A$3:$A$500, 0)),"")</f>
        <v/>
      </c>
      <c r="G138" s="7">
        <f>IFERROR(INDEX(ACTES_REF!$D$3:$D$500, MATCH($D138, ACTES_REF!$A$3:$A$500, 0)),"")</f>
        <v/>
      </c>
      <c r="H138" s="7">
        <f>IFERROR(INDEX(ACTES_REF!$G$3:$G$500, MATCH($D138, ACTES_REF!$A$3:$A$500, 0)),"")</f>
        <v/>
      </c>
      <c r="I138" s="11" t="n"/>
      <c r="J138" s="9" t="n"/>
      <c r="K138" s="15">
        <f>IF(OR($I138="", $J138=""),"", $I138*$J138)</f>
        <v/>
      </c>
      <c r="L138" s="15">
        <f>IFERROR(INDEX(ACTES_REF!$E$3:$E$500, MATCH($D138, ACTES_REF!$A$3:$A$500, 0)),0)</f>
        <v/>
      </c>
      <c r="M138" s="15">
        <f>IF($I138="","", $I138*$L138)</f>
        <v/>
      </c>
      <c r="N138" s="16">
        <f>IFERROR(INDEX(ACTES_REF!$F$3:$F$500, MATCH($D138, ACTES_REF!$A$3:$A$500, 0)),0)</f>
        <v/>
      </c>
      <c r="O138" s="15">
        <f>IF($K138="","", MIN($K138, $M138)*$N138)</f>
        <v/>
      </c>
      <c r="P138" s="15">
        <f>IF($A138="","", IFERROR(SUMIFS(CONTRATS!$D$3:$D$500, CONTRATS!$A$3:$A$500, $A138, CONTRATS!$B$3:$B$500, $F138, CONTRATS!$C$3:$C$500, $G138), 0))</f>
        <v/>
      </c>
      <c r="Q138" s="15">
        <f>IF($G138="FORFAIT_ANNUEL", $P138, "")</f>
        <v/>
      </c>
      <c r="R138" s="15">
        <f>IF($G138&lt;&gt;"FORFAIT_ANNUEL","",IF($A138="","",SUMIFS($T$4:$T$203,$A$4:$A$203,$A138,$F$4:$F$203,$F138,$C$4:$C$203,$C138,$G$4:$G$203,"FORFAIT_ANNUEL",$W$4:$W$203,"&lt;"&amp;$W138)))</f>
        <v/>
      </c>
      <c r="S138" s="15">
        <f>IF($G138="FORFAIT_ANNUEL", MAX(0, $Q138-$R138), "")</f>
        <v/>
      </c>
      <c r="T138" s="15">
        <f>IF($K138="","",IF($G138="PCT_BRSS", MAX(0, MIN($K138, $M138*$P138) - $O138),IF($G138="FORFAIT_ACTE", MAX(0, MIN($K138-$O138, $P138*$I138)),IF($G138="FORFAIT_JOUR", MAX(0, MIN($K138-$O138, $P138*$I138)),IF($G138="FORFAIT_ANNUEL", MAX(0, MIN($K138-$O138, $S138)),0)))))</f>
        <v/>
      </c>
      <c r="U138" s="15">
        <f>IF($K138="","", MAX(0, $K138 - $O138 - $T138))</f>
        <v/>
      </c>
      <c r="V138" s="7">
        <f>IF($U138="","", IF($U138&gt;=PARAMETRES!$B$5, "⚠ Reste à charge élevé", ""))</f>
        <v/>
      </c>
      <c r="W138" s="20">
        <f>ROW()</f>
        <v/>
      </c>
    </row>
    <row r="139">
      <c r="A139" s="11" t="n"/>
      <c r="B139" s="14" t="n"/>
      <c r="C139" s="7">
        <f>IFERROR(YEAR($B139),"")</f>
        <v/>
      </c>
      <c r="D139" s="11" t="n"/>
      <c r="E139" s="7">
        <f>IFERROR(INDEX(ACTES_REF!$B$3:$B$500, MATCH($D139, ACTES_REF!$A$3:$A$500, 0)),"")</f>
        <v/>
      </c>
      <c r="F139" s="7">
        <f>IFERROR(INDEX(ACTES_REF!$C$3:$C$500, MATCH($D139, ACTES_REF!$A$3:$A$500, 0)),"")</f>
        <v/>
      </c>
      <c r="G139" s="7">
        <f>IFERROR(INDEX(ACTES_REF!$D$3:$D$500, MATCH($D139, ACTES_REF!$A$3:$A$500, 0)),"")</f>
        <v/>
      </c>
      <c r="H139" s="7">
        <f>IFERROR(INDEX(ACTES_REF!$G$3:$G$500, MATCH($D139, ACTES_REF!$A$3:$A$500, 0)),"")</f>
        <v/>
      </c>
      <c r="I139" s="11" t="n"/>
      <c r="J139" s="9" t="n"/>
      <c r="K139" s="15">
        <f>IF(OR($I139="", $J139=""),"", $I139*$J139)</f>
        <v/>
      </c>
      <c r="L139" s="15">
        <f>IFERROR(INDEX(ACTES_REF!$E$3:$E$500, MATCH($D139, ACTES_REF!$A$3:$A$500, 0)),0)</f>
        <v/>
      </c>
      <c r="M139" s="15">
        <f>IF($I139="","", $I139*$L139)</f>
        <v/>
      </c>
      <c r="N139" s="16">
        <f>IFERROR(INDEX(ACTES_REF!$F$3:$F$500, MATCH($D139, ACTES_REF!$A$3:$A$500, 0)),0)</f>
        <v/>
      </c>
      <c r="O139" s="15">
        <f>IF($K139="","", MIN($K139, $M139)*$N139)</f>
        <v/>
      </c>
      <c r="P139" s="15">
        <f>IF($A139="","", IFERROR(SUMIFS(CONTRATS!$D$3:$D$500, CONTRATS!$A$3:$A$500, $A139, CONTRATS!$B$3:$B$500, $F139, CONTRATS!$C$3:$C$500, $G139), 0))</f>
        <v/>
      </c>
      <c r="Q139" s="15">
        <f>IF($G139="FORFAIT_ANNUEL", $P139, "")</f>
        <v/>
      </c>
      <c r="R139" s="15">
        <f>IF($G139&lt;&gt;"FORFAIT_ANNUEL","",IF($A139="","",SUMIFS($T$4:$T$203,$A$4:$A$203,$A139,$F$4:$F$203,$F139,$C$4:$C$203,$C139,$G$4:$G$203,"FORFAIT_ANNUEL",$W$4:$W$203,"&lt;"&amp;$W139)))</f>
        <v/>
      </c>
      <c r="S139" s="15">
        <f>IF($G139="FORFAIT_ANNUEL", MAX(0, $Q139-$R139), "")</f>
        <v/>
      </c>
      <c r="T139" s="15">
        <f>IF($K139="","",IF($G139="PCT_BRSS", MAX(0, MIN($K139, $M139*$P139) - $O139),IF($G139="FORFAIT_ACTE", MAX(0, MIN($K139-$O139, $P139*$I139)),IF($G139="FORFAIT_JOUR", MAX(0, MIN($K139-$O139, $P139*$I139)),IF($G139="FORFAIT_ANNUEL", MAX(0, MIN($K139-$O139, $S139)),0)))))</f>
        <v/>
      </c>
      <c r="U139" s="15">
        <f>IF($K139="","", MAX(0, $K139 - $O139 - $T139))</f>
        <v/>
      </c>
      <c r="V139" s="7">
        <f>IF($U139="","", IF($U139&gt;=PARAMETRES!$B$5, "⚠ Reste à charge élevé", ""))</f>
        <v/>
      </c>
      <c r="W139" s="20">
        <f>ROW()</f>
        <v/>
      </c>
    </row>
    <row r="140">
      <c r="A140" s="11" t="n"/>
      <c r="B140" s="14" t="n"/>
      <c r="C140" s="7">
        <f>IFERROR(YEAR($B140),"")</f>
        <v/>
      </c>
      <c r="D140" s="11" t="n"/>
      <c r="E140" s="7">
        <f>IFERROR(INDEX(ACTES_REF!$B$3:$B$500, MATCH($D140, ACTES_REF!$A$3:$A$500, 0)),"")</f>
        <v/>
      </c>
      <c r="F140" s="7">
        <f>IFERROR(INDEX(ACTES_REF!$C$3:$C$500, MATCH($D140, ACTES_REF!$A$3:$A$500, 0)),"")</f>
        <v/>
      </c>
      <c r="G140" s="7">
        <f>IFERROR(INDEX(ACTES_REF!$D$3:$D$500, MATCH($D140, ACTES_REF!$A$3:$A$500, 0)),"")</f>
        <v/>
      </c>
      <c r="H140" s="7">
        <f>IFERROR(INDEX(ACTES_REF!$G$3:$G$500, MATCH($D140, ACTES_REF!$A$3:$A$500, 0)),"")</f>
        <v/>
      </c>
      <c r="I140" s="11" t="n"/>
      <c r="J140" s="9" t="n"/>
      <c r="K140" s="15">
        <f>IF(OR($I140="", $J140=""),"", $I140*$J140)</f>
        <v/>
      </c>
      <c r="L140" s="15">
        <f>IFERROR(INDEX(ACTES_REF!$E$3:$E$500, MATCH($D140, ACTES_REF!$A$3:$A$500, 0)),0)</f>
        <v/>
      </c>
      <c r="M140" s="15">
        <f>IF($I140="","", $I140*$L140)</f>
        <v/>
      </c>
      <c r="N140" s="16">
        <f>IFERROR(INDEX(ACTES_REF!$F$3:$F$500, MATCH($D140, ACTES_REF!$A$3:$A$500, 0)),0)</f>
        <v/>
      </c>
      <c r="O140" s="15">
        <f>IF($K140="","", MIN($K140, $M140)*$N140)</f>
        <v/>
      </c>
      <c r="P140" s="15">
        <f>IF($A140="","", IFERROR(SUMIFS(CONTRATS!$D$3:$D$500, CONTRATS!$A$3:$A$500, $A140, CONTRATS!$B$3:$B$500, $F140, CONTRATS!$C$3:$C$500, $G140), 0))</f>
        <v/>
      </c>
      <c r="Q140" s="15">
        <f>IF($G140="FORFAIT_ANNUEL", $P140, "")</f>
        <v/>
      </c>
      <c r="R140" s="15">
        <f>IF($G140&lt;&gt;"FORFAIT_ANNUEL","",IF($A140="","",SUMIFS($T$4:$T$203,$A$4:$A$203,$A140,$F$4:$F$203,$F140,$C$4:$C$203,$C140,$G$4:$G$203,"FORFAIT_ANNUEL",$W$4:$W$203,"&lt;"&amp;$W140)))</f>
        <v/>
      </c>
      <c r="S140" s="15">
        <f>IF($G140="FORFAIT_ANNUEL", MAX(0, $Q140-$R140), "")</f>
        <v/>
      </c>
      <c r="T140" s="15">
        <f>IF($K140="","",IF($G140="PCT_BRSS", MAX(0, MIN($K140, $M140*$P140) - $O140),IF($G140="FORFAIT_ACTE", MAX(0, MIN($K140-$O140, $P140*$I140)),IF($G140="FORFAIT_JOUR", MAX(0, MIN($K140-$O140, $P140*$I140)),IF($G140="FORFAIT_ANNUEL", MAX(0, MIN($K140-$O140, $S140)),0)))))</f>
        <v/>
      </c>
      <c r="U140" s="15">
        <f>IF($K140="","", MAX(0, $K140 - $O140 - $T140))</f>
        <v/>
      </c>
      <c r="V140" s="7">
        <f>IF($U140="","", IF($U140&gt;=PARAMETRES!$B$5, "⚠ Reste à charge élevé", ""))</f>
        <v/>
      </c>
      <c r="W140" s="20">
        <f>ROW()</f>
        <v/>
      </c>
    </row>
    <row r="141">
      <c r="A141" s="11" t="n"/>
      <c r="B141" s="14" t="n"/>
      <c r="C141" s="7">
        <f>IFERROR(YEAR($B141),"")</f>
        <v/>
      </c>
      <c r="D141" s="11" t="n"/>
      <c r="E141" s="7">
        <f>IFERROR(INDEX(ACTES_REF!$B$3:$B$500, MATCH($D141, ACTES_REF!$A$3:$A$500, 0)),"")</f>
        <v/>
      </c>
      <c r="F141" s="7">
        <f>IFERROR(INDEX(ACTES_REF!$C$3:$C$500, MATCH($D141, ACTES_REF!$A$3:$A$500, 0)),"")</f>
        <v/>
      </c>
      <c r="G141" s="7">
        <f>IFERROR(INDEX(ACTES_REF!$D$3:$D$500, MATCH($D141, ACTES_REF!$A$3:$A$500, 0)),"")</f>
        <v/>
      </c>
      <c r="H141" s="7">
        <f>IFERROR(INDEX(ACTES_REF!$G$3:$G$500, MATCH($D141, ACTES_REF!$A$3:$A$500, 0)),"")</f>
        <v/>
      </c>
      <c r="I141" s="11" t="n"/>
      <c r="J141" s="9" t="n"/>
      <c r="K141" s="15">
        <f>IF(OR($I141="", $J141=""),"", $I141*$J141)</f>
        <v/>
      </c>
      <c r="L141" s="15">
        <f>IFERROR(INDEX(ACTES_REF!$E$3:$E$500, MATCH($D141, ACTES_REF!$A$3:$A$500, 0)),0)</f>
        <v/>
      </c>
      <c r="M141" s="15">
        <f>IF($I141="","", $I141*$L141)</f>
        <v/>
      </c>
      <c r="N141" s="16">
        <f>IFERROR(INDEX(ACTES_REF!$F$3:$F$500, MATCH($D141, ACTES_REF!$A$3:$A$500, 0)),0)</f>
        <v/>
      </c>
      <c r="O141" s="15">
        <f>IF($K141="","", MIN($K141, $M141)*$N141)</f>
        <v/>
      </c>
      <c r="P141" s="15">
        <f>IF($A141="","", IFERROR(SUMIFS(CONTRATS!$D$3:$D$500, CONTRATS!$A$3:$A$500, $A141, CONTRATS!$B$3:$B$500, $F141, CONTRATS!$C$3:$C$500, $G141), 0))</f>
        <v/>
      </c>
      <c r="Q141" s="15">
        <f>IF($G141="FORFAIT_ANNUEL", $P141, "")</f>
        <v/>
      </c>
      <c r="R141" s="15">
        <f>IF($G141&lt;&gt;"FORFAIT_ANNUEL","",IF($A141="","",SUMIFS($T$4:$T$203,$A$4:$A$203,$A141,$F$4:$F$203,$F141,$C$4:$C$203,$C141,$G$4:$G$203,"FORFAIT_ANNUEL",$W$4:$W$203,"&lt;"&amp;$W141)))</f>
        <v/>
      </c>
      <c r="S141" s="15">
        <f>IF($G141="FORFAIT_ANNUEL", MAX(0, $Q141-$R141), "")</f>
        <v/>
      </c>
      <c r="T141" s="15">
        <f>IF($K141="","",IF($G141="PCT_BRSS", MAX(0, MIN($K141, $M141*$P141) - $O141),IF($G141="FORFAIT_ACTE", MAX(0, MIN($K141-$O141, $P141*$I141)),IF($G141="FORFAIT_JOUR", MAX(0, MIN($K141-$O141, $P141*$I141)),IF($G141="FORFAIT_ANNUEL", MAX(0, MIN($K141-$O141, $S141)),0)))))</f>
        <v/>
      </c>
      <c r="U141" s="15">
        <f>IF($K141="","", MAX(0, $K141 - $O141 - $T141))</f>
        <v/>
      </c>
      <c r="V141" s="7">
        <f>IF($U141="","", IF($U141&gt;=PARAMETRES!$B$5, "⚠ Reste à charge élevé", ""))</f>
        <v/>
      </c>
      <c r="W141" s="20">
        <f>ROW()</f>
        <v/>
      </c>
    </row>
    <row r="142">
      <c r="A142" s="11" t="n"/>
      <c r="B142" s="14" t="n"/>
      <c r="C142" s="7">
        <f>IFERROR(YEAR($B142),"")</f>
        <v/>
      </c>
      <c r="D142" s="11" t="n"/>
      <c r="E142" s="7">
        <f>IFERROR(INDEX(ACTES_REF!$B$3:$B$500, MATCH($D142, ACTES_REF!$A$3:$A$500, 0)),"")</f>
        <v/>
      </c>
      <c r="F142" s="7">
        <f>IFERROR(INDEX(ACTES_REF!$C$3:$C$500, MATCH($D142, ACTES_REF!$A$3:$A$500, 0)),"")</f>
        <v/>
      </c>
      <c r="G142" s="7">
        <f>IFERROR(INDEX(ACTES_REF!$D$3:$D$500, MATCH($D142, ACTES_REF!$A$3:$A$500, 0)),"")</f>
        <v/>
      </c>
      <c r="H142" s="7">
        <f>IFERROR(INDEX(ACTES_REF!$G$3:$G$500, MATCH($D142, ACTES_REF!$A$3:$A$500, 0)),"")</f>
        <v/>
      </c>
      <c r="I142" s="11" t="n"/>
      <c r="J142" s="9" t="n"/>
      <c r="K142" s="15">
        <f>IF(OR($I142="", $J142=""),"", $I142*$J142)</f>
        <v/>
      </c>
      <c r="L142" s="15">
        <f>IFERROR(INDEX(ACTES_REF!$E$3:$E$500, MATCH($D142, ACTES_REF!$A$3:$A$500, 0)),0)</f>
        <v/>
      </c>
      <c r="M142" s="15">
        <f>IF($I142="","", $I142*$L142)</f>
        <v/>
      </c>
      <c r="N142" s="16">
        <f>IFERROR(INDEX(ACTES_REF!$F$3:$F$500, MATCH($D142, ACTES_REF!$A$3:$A$500, 0)),0)</f>
        <v/>
      </c>
      <c r="O142" s="15">
        <f>IF($K142="","", MIN($K142, $M142)*$N142)</f>
        <v/>
      </c>
      <c r="P142" s="15">
        <f>IF($A142="","", IFERROR(SUMIFS(CONTRATS!$D$3:$D$500, CONTRATS!$A$3:$A$500, $A142, CONTRATS!$B$3:$B$500, $F142, CONTRATS!$C$3:$C$500, $G142), 0))</f>
        <v/>
      </c>
      <c r="Q142" s="15">
        <f>IF($G142="FORFAIT_ANNUEL", $P142, "")</f>
        <v/>
      </c>
      <c r="R142" s="15">
        <f>IF($G142&lt;&gt;"FORFAIT_ANNUEL","",IF($A142="","",SUMIFS($T$4:$T$203,$A$4:$A$203,$A142,$F$4:$F$203,$F142,$C$4:$C$203,$C142,$G$4:$G$203,"FORFAIT_ANNUEL",$W$4:$W$203,"&lt;"&amp;$W142)))</f>
        <v/>
      </c>
      <c r="S142" s="15">
        <f>IF($G142="FORFAIT_ANNUEL", MAX(0, $Q142-$R142), "")</f>
        <v/>
      </c>
      <c r="T142" s="15">
        <f>IF($K142="","",IF($G142="PCT_BRSS", MAX(0, MIN($K142, $M142*$P142) - $O142),IF($G142="FORFAIT_ACTE", MAX(0, MIN($K142-$O142, $P142*$I142)),IF($G142="FORFAIT_JOUR", MAX(0, MIN($K142-$O142, $P142*$I142)),IF($G142="FORFAIT_ANNUEL", MAX(0, MIN($K142-$O142, $S142)),0)))))</f>
        <v/>
      </c>
      <c r="U142" s="15">
        <f>IF($K142="","", MAX(0, $K142 - $O142 - $T142))</f>
        <v/>
      </c>
      <c r="V142" s="7">
        <f>IF($U142="","", IF($U142&gt;=PARAMETRES!$B$5, "⚠ Reste à charge élevé", ""))</f>
        <v/>
      </c>
      <c r="W142" s="20">
        <f>ROW()</f>
        <v/>
      </c>
    </row>
    <row r="143">
      <c r="A143" s="11" t="n"/>
      <c r="B143" s="14" t="n"/>
      <c r="C143" s="7">
        <f>IFERROR(YEAR($B143),"")</f>
        <v/>
      </c>
      <c r="D143" s="11" t="n"/>
      <c r="E143" s="7">
        <f>IFERROR(INDEX(ACTES_REF!$B$3:$B$500, MATCH($D143, ACTES_REF!$A$3:$A$500, 0)),"")</f>
        <v/>
      </c>
      <c r="F143" s="7">
        <f>IFERROR(INDEX(ACTES_REF!$C$3:$C$500, MATCH($D143, ACTES_REF!$A$3:$A$500, 0)),"")</f>
        <v/>
      </c>
      <c r="G143" s="7">
        <f>IFERROR(INDEX(ACTES_REF!$D$3:$D$500, MATCH($D143, ACTES_REF!$A$3:$A$500, 0)),"")</f>
        <v/>
      </c>
      <c r="H143" s="7">
        <f>IFERROR(INDEX(ACTES_REF!$G$3:$G$500, MATCH($D143, ACTES_REF!$A$3:$A$500, 0)),"")</f>
        <v/>
      </c>
      <c r="I143" s="11" t="n"/>
      <c r="J143" s="9" t="n"/>
      <c r="K143" s="15">
        <f>IF(OR($I143="", $J143=""),"", $I143*$J143)</f>
        <v/>
      </c>
      <c r="L143" s="15">
        <f>IFERROR(INDEX(ACTES_REF!$E$3:$E$500, MATCH($D143, ACTES_REF!$A$3:$A$500, 0)),0)</f>
        <v/>
      </c>
      <c r="M143" s="15">
        <f>IF($I143="","", $I143*$L143)</f>
        <v/>
      </c>
      <c r="N143" s="16">
        <f>IFERROR(INDEX(ACTES_REF!$F$3:$F$500, MATCH($D143, ACTES_REF!$A$3:$A$500, 0)),0)</f>
        <v/>
      </c>
      <c r="O143" s="15">
        <f>IF($K143="","", MIN($K143, $M143)*$N143)</f>
        <v/>
      </c>
      <c r="P143" s="15">
        <f>IF($A143="","", IFERROR(SUMIFS(CONTRATS!$D$3:$D$500, CONTRATS!$A$3:$A$500, $A143, CONTRATS!$B$3:$B$500, $F143, CONTRATS!$C$3:$C$500, $G143), 0))</f>
        <v/>
      </c>
      <c r="Q143" s="15">
        <f>IF($G143="FORFAIT_ANNUEL", $P143, "")</f>
        <v/>
      </c>
      <c r="R143" s="15">
        <f>IF($G143&lt;&gt;"FORFAIT_ANNUEL","",IF($A143="","",SUMIFS($T$4:$T$203,$A$4:$A$203,$A143,$F$4:$F$203,$F143,$C$4:$C$203,$C143,$G$4:$G$203,"FORFAIT_ANNUEL",$W$4:$W$203,"&lt;"&amp;$W143)))</f>
        <v/>
      </c>
      <c r="S143" s="15">
        <f>IF($G143="FORFAIT_ANNUEL", MAX(0, $Q143-$R143), "")</f>
        <v/>
      </c>
      <c r="T143" s="15">
        <f>IF($K143="","",IF($G143="PCT_BRSS", MAX(0, MIN($K143, $M143*$P143) - $O143),IF($G143="FORFAIT_ACTE", MAX(0, MIN($K143-$O143, $P143*$I143)),IF($G143="FORFAIT_JOUR", MAX(0, MIN($K143-$O143, $P143*$I143)),IF($G143="FORFAIT_ANNUEL", MAX(0, MIN($K143-$O143, $S143)),0)))))</f>
        <v/>
      </c>
      <c r="U143" s="15">
        <f>IF($K143="","", MAX(0, $K143 - $O143 - $T143))</f>
        <v/>
      </c>
      <c r="V143" s="7">
        <f>IF($U143="","", IF($U143&gt;=PARAMETRES!$B$5, "⚠ Reste à charge élevé", ""))</f>
        <v/>
      </c>
      <c r="W143" s="20">
        <f>ROW()</f>
        <v/>
      </c>
    </row>
    <row r="144">
      <c r="A144" s="11" t="n"/>
      <c r="B144" s="14" t="n"/>
      <c r="C144" s="7">
        <f>IFERROR(YEAR($B144),"")</f>
        <v/>
      </c>
      <c r="D144" s="11" t="n"/>
      <c r="E144" s="7">
        <f>IFERROR(INDEX(ACTES_REF!$B$3:$B$500, MATCH($D144, ACTES_REF!$A$3:$A$500, 0)),"")</f>
        <v/>
      </c>
      <c r="F144" s="7">
        <f>IFERROR(INDEX(ACTES_REF!$C$3:$C$500, MATCH($D144, ACTES_REF!$A$3:$A$500, 0)),"")</f>
        <v/>
      </c>
      <c r="G144" s="7">
        <f>IFERROR(INDEX(ACTES_REF!$D$3:$D$500, MATCH($D144, ACTES_REF!$A$3:$A$500, 0)),"")</f>
        <v/>
      </c>
      <c r="H144" s="7">
        <f>IFERROR(INDEX(ACTES_REF!$G$3:$G$500, MATCH($D144, ACTES_REF!$A$3:$A$500, 0)),"")</f>
        <v/>
      </c>
      <c r="I144" s="11" t="n"/>
      <c r="J144" s="9" t="n"/>
      <c r="K144" s="15">
        <f>IF(OR($I144="", $J144=""),"", $I144*$J144)</f>
        <v/>
      </c>
      <c r="L144" s="15">
        <f>IFERROR(INDEX(ACTES_REF!$E$3:$E$500, MATCH($D144, ACTES_REF!$A$3:$A$500, 0)),0)</f>
        <v/>
      </c>
      <c r="M144" s="15">
        <f>IF($I144="","", $I144*$L144)</f>
        <v/>
      </c>
      <c r="N144" s="16">
        <f>IFERROR(INDEX(ACTES_REF!$F$3:$F$500, MATCH($D144, ACTES_REF!$A$3:$A$500, 0)),0)</f>
        <v/>
      </c>
      <c r="O144" s="15">
        <f>IF($K144="","", MIN($K144, $M144)*$N144)</f>
        <v/>
      </c>
      <c r="P144" s="15">
        <f>IF($A144="","", IFERROR(SUMIFS(CONTRATS!$D$3:$D$500, CONTRATS!$A$3:$A$500, $A144, CONTRATS!$B$3:$B$500, $F144, CONTRATS!$C$3:$C$500, $G144), 0))</f>
        <v/>
      </c>
      <c r="Q144" s="15">
        <f>IF($G144="FORFAIT_ANNUEL", $P144, "")</f>
        <v/>
      </c>
      <c r="R144" s="15">
        <f>IF($G144&lt;&gt;"FORFAIT_ANNUEL","",IF($A144="","",SUMIFS($T$4:$T$203,$A$4:$A$203,$A144,$F$4:$F$203,$F144,$C$4:$C$203,$C144,$G$4:$G$203,"FORFAIT_ANNUEL",$W$4:$W$203,"&lt;"&amp;$W144)))</f>
        <v/>
      </c>
      <c r="S144" s="15">
        <f>IF($G144="FORFAIT_ANNUEL", MAX(0, $Q144-$R144), "")</f>
        <v/>
      </c>
      <c r="T144" s="15">
        <f>IF($K144="","",IF($G144="PCT_BRSS", MAX(0, MIN($K144, $M144*$P144) - $O144),IF($G144="FORFAIT_ACTE", MAX(0, MIN($K144-$O144, $P144*$I144)),IF($G144="FORFAIT_JOUR", MAX(0, MIN($K144-$O144, $P144*$I144)),IF($G144="FORFAIT_ANNUEL", MAX(0, MIN($K144-$O144, $S144)),0)))))</f>
        <v/>
      </c>
      <c r="U144" s="15">
        <f>IF($K144="","", MAX(0, $K144 - $O144 - $T144))</f>
        <v/>
      </c>
      <c r="V144" s="7">
        <f>IF($U144="","", IF($U144&gt;=PARAMETRES!$B$5, "⚠ Reste à charge élevé", ""))</f>
        <v/>
      </c>
      <c r="W144" s="20">
        <f>ROW()</f>
        <v/>
      </c>
    </row>
    <row r="145">
      <c r="A145" s="11" t="n"/>
      <c r="B145" s="14" t="n"/>
      <c r="C145" s="7">
        <f>IFERROR(YEAR($B145),"")</f>
        <v/>
      </c>
      <c r="D145" s="11" t="n"/>
      <c r="E145" s="7">
        <f>IFERROR(INDEX(ACTES_REF!$B$3:$B$500, MATCH($D145, ACTES_REF!$A$3:$A$500, 0)),"")</f>
        <v/>
      </c>
      <c r="F145" s="7">
        <f>IFERROR(INDEX(ACTES_REF!$C$3:$C$500, MATCH($D145, ACTES_REF!$A$3:$A$500, 0)),"")</f>
        <v/>
      </c>
      <c r="G145" s="7">
        <f>IFERROR(INDEX(ACTES_REF!$D$3:$D$500, MATCH($D145, ACTES_REF!$A$3:$A$500, 0)),"")</f>
        <v/>
      </c>
      <c r="H145" s="7">
        <f>IFERROR(INDEX(ACTES_REF!$G$3:$G$500, MATCH($D145, ACTES_REF!$A$3:$A$500, 0)),"")</f>
        <v/>
      </c>
      <c r="I145" s="11" t="n"/>
      <c r="J145" s="9" t="n"/>
      <c r="K145" s="15">
        <f>IF(OR($I145="", $J145=""),"", $I145*$J145)</f>
        <v/>
      </c>
      <c r="L145" s="15">
        <f>IFERROR(INDEX(ACTES_REF!$E$3:$E$500, MATCH($D145, ACTES_REF!$A$3:$A$500, 0)),0)</f>
        <v/>
      </c>
      <c r="M145" s="15">
        <f>IF($I145="","", $I145*$L145)</f>
        <v/>
      </c>
      <c r="N145" s="16">
        <f>IFERROR(INDEX(ACTES_REF!$F$3:$F$500, MATCH($D145, ACTES_REF!$A$3:$A$500, 0)),0)</f>
        <v/>
      </c>
      <c r="O145" s="15">
        <f>IF($K145="","", MIN($K145, $M145)*$N145)</f>
        <v/>
      </c>
      <c r="P145" s="15">
        <f>IF($A145="","", IFERROR(SUMIFS(CONTRATS!$D$3:$D$500, CONTRATS!$A$3:$A$500, $A145, CONTRATS!$B$3:$B$500, $F145, CONTRATS!$C$3:$C$500, $G145), 0))</f>
        <v/>
      </c>
      <c r="Q145" s="15">
        <f>IF($G145="FORFAIT_ANNUEL", $P145, "")</f>
        <v/>
      </c>
      <c r="R145" s="15">
        <f>IF($G145&lt;&gt;"FORFAIT_ANNUEL","",IF($A145="","",SUMIFS($T$4:$T$203,$A$4:$A$203,$A145,$F$4:$F$203,$F145,$C$4:$C$203,$C145,$G$4:$G$203,"FORFAIT_ANNUEL",$W$4:$W$203,"&lt;"&amp;$W145)))</f>
        <v/>
      </c>
      <c r="S145" s="15">
        <f>IF($G145="FORFAIT_ANNUEL", MAX(0, $Q145-$R145), "")</f>
        <v/>
      </c>
      <c r="T145" s="15">
        <f>IF($K145="","",IF($G145="PCT_BRSS", MAX(0, MIN($K145, $M145*$P145) - $O145),IF($G145="FORFAIT_ACTE", MAX(0, MIN($K145-$O145, $P145*$I145)),IF($G145="FORFAIT_JOUR", MAX(0, MIN($K145-$O145, $P145*$I145)),IF($G145="FORFAIT_ANNUEL", MAX(0, MIN($K145-$O145, $S145)),0)))))</f>
        <v/>
      </c>
      <c r="U145" s="15">
        <f>IF($K145="","", MAX(0, $K145 - $O145 - $T145))</f>
        <v/>
      </c>
      <c r="V145" s="7">
        <f>IF($U145="","", IF($U145&gt;=PARAMETRES!$B$5, "⚠ Reste à charge élevé", ""))</f>
        <v/>
      </c>
      <c r="W145" s="20">
        <f>ROW()</f>
        <v/>
      </c>
    </row>
    <row r="146">
      <c r="A146" s="11" t="n"/>
      <c r="B146" s="14" t="n"/>
      <c r="C146" s="7">
        <f>IFERROR(YEAR($B146),"")</f>
        <v/>
      </c>
      <c r="D146" s="11" t="n"/>
      <c r="E146" s="7">
        <f>IFERROR(INDEX(ACTES_REF!$B$3:$B$500, MATCH($D146, ACTES_REF!$A$3:$A$500, 0)),"")</f>
        <v/>
      </c>
      <c r="F146" s="7">
        <f>IFERROR(INDEX(ACTES_REF!$C$3:$C$500, MATCH($D146, ACTES_REF!$A$3:$A$500, 0)),"")</f>
        <v/>
      </c>
      <c r="G146" s="7">
        <f>IFERROR(INDEX(ACTES_REF!$D$3:$D$500, MATCH($D146, ACTES_REF!$A$3:$A$500, 0)),"")</f>
        <v/>
      </c>
      <c r="H146" s="7">
        <f>IFERROR(INDEX(ACTES_REF!$G$3:$G$500, MATCH($D146, ACTES_REF!$A$3:$A$500, 0)),"")</f>
        <v/>
      </c>
      <c r="I146" s="11" t="n"/>
      <c r="J146" s="9" t="n"/>
      <c r="K146" s="15">
        <f>IF(OR($I146="", $J146=""),"", $I146*$J146)</f>
        <v/>
      </c>
      <c r="L146" s="15">
        <f>IFERROR(INDEX(ACTES_REF!$E$3:$E$500, MATCH($D146, ACTES_REF!$A$3:$A$500, 0)),0)</f>
        <v/>
      </c>
      <c r="M146" s="15">
        <f>IF($I146="","", $I146*$L146)</f>
        <v/>
      </c>
      <c r="N146" s="16">
        <f>IFERROR(INDEX(ACTES_REF!$F$3:$F$500, MATCH($D146, ACTES_REF!$A$3:$A$500, 0)),0)</f>
        <v/>
      </c>
      <c r="O146" s="15">
        <f>IF($K146="","", MIN($K146, $M146)*$N146)</f>
        <v/>
      </c>
      <c r="P146" s="15">
        <f>IF($A146="","", IFERROR(SUMIFS(CONTRATS!$D$3:$D$500, CONTRATS!$A$3:$A$500, $A146, CONTRATS!$B$3:$B$500, $F146, CONTRATS!$C$3:$C$500, $G146), 0))</f>
        <v/>
      </c>
      <c r="Q146" s="15">
        <f>IF($G146="FORFAIT_ANNUEL", $P146, "")</f>
        <v/>
      </c>
      <c r="R146" s="15">
        <f>IF($G146&lt;&gt;"FORFAIT_ANNUEL","",IF($A146="","",SUMIFS($T$4:$T$203,$A$4:$A$203,$A146,$F$4:$F$203,$F146,$C$4:$C$203,$C146,$G$4:$G$203,"FORFAIT_ANNUEL",$W$4:$W$203,"&lt;"&amp;$W146)))</f>
        <v/>
      </c>
      <c r="S146" s="15">
        <f>IF($G146="FORFAIT_ANNUEL", MAX(0, $Q146-$R146), "")</f>
        <v/>
      </c>
      <c r="T146" s="15">
        <f>IF($K146="","",IF($G146="PCT_BRSS", MAX(0, MIN($K146, $M146*$P146) - $O146),IF($G146="FORFAIT_ACTE", MAX(0, MIN($K146-$O146, $P146*$I146)),IF($G146="FORFAIT_JOUR", MAX(0, MIN($K146-$O146, $P146*$I146)),IF($G146="FORFAIT_ANNUEL", MAX(0, MIN($K146-$O146, $S146)),0)))))</f>
        <v/>
      </c>
      <c r="U146" s="15">
        <f>IF($K146="","", MAX(0, $K146 - $O146 - $T146))</f>
        <v/>
      </c>
      <c r="V146" s="7">
        <f>IF($U146="","", IF($U146&gt;=PARAMETRES!$B$5, "⚠ Reste à charge élevé", ""))</f>
        <v/>
      </c>
      <c r="W146" s="20">
        <f>ROW()</f>
        <v/>
      </c>
    </row>
    <row r="147">
      <c r="A147" s="11" t="n"/>
      <c r="B147" s="14" t="n"/>
      <c r="C147" s="7">
        <f>IFERROR(YEAR($B147),"")</f>
        <v/>
      </c>
      <c r="D147" s="11" t="n"/>
      <c r="E147" s="7">
        <f>IFERROR(INDEX(ACTES_REF!$B$3:$B$500, MATCH($D147, ACTES_REF!$A$3:$A$500, 0)),"")</f>
        <v/>
      </c>
      <c r="F147" s="7">
        <f>IFERROR(INDEX(ACTES_REF!$C$3:$C$500, MATCH($D147, ACTES_REF!$A$3:$A$500, 0)),"")</f>
        <v/>
      </c>
      <c r="G147" s="7">
        <f>IFERROR(INDEX(ACTES_REF!$D$3:$D$500, MATCH($D147, ACTES_REF!$A$3:$A$500, 0)),"")</f>
        <v/>
      </c>
      <c r="H147" s="7">
        <f>IFERROR(INDEX(ACTES_REF!$G$3:$G$500, MATCH($D147, ACTES_REF!$A$3:$A$500, 0)),"")</f>
        <v/>
      </c>
      <c r="I147" s="11" t="n"/>
      <c r="J147" s="9" t="n"/>
      <c r="K147" s="15">
        <f>IF(OR($I147="", $J147=""),"", $I147*$J147)</f>
        <v/>
      </c>
      <c r="L147" s="15">
        <f>IFERROR(INDEX(ACTES_REF!$E$3:$E$500, MATCH($D147, ACTES_REF!$A$3:$A$500, 0)),0)</f>
        <v/>
      </c>
      <c r="M147" s="15">
        <f>IF($I147="","", $I147*$L147)</f>
        <v/>
      </c>
      <c r="N147" s="16">
        <f>IFERROR(INDEX(ACTES_REF!$F$3:$F$500, MATCH($D147, ACTES_REF!$A$3:$A$500, 0)),0)</f>
        <v/>
      </c>
      <c r="O147" s="15">
        <f>IF($K147="","", MIN($K147, $M147)*$N147)</f>
        <v/>
      </c>
      <c r="P147" s="15">
        <f>IF($A147="","", IFERROR(SUMIFS(CONTRATS!$D$3:$D$500, CONTRATS!$A$3:$A$500, $A147, CONTRATS!$B$3:$B$500, $F147, CONTRATS!$C$3:$C$500, $G147), 0))</f>
        <v/>
      </c>
      <c r="Q147" s="15">
        <f>IF($G147="FORFAIT_ANNUEL", $P147, "")</f>
        <v/>
      </c>
      <c r="R147" s="15">
        <f>IF($G147&lt;&gt;"FORFAIT_ANNUEL","",IF($A147="","",SUMIFS($T$4:$T$203,$A$4:$A$203,$A147,$F$4:$F$203,$F147,$C$4:$C$203,$C147,$G$4:$G$203,"FORFAIT_ANNUEL",$W$4:$W$203,"&lt;"&amp;$W147)))</f>
        <v/>
      </c>
      <c r="S147" s="15">
        <f>IF($G147="FORFAIT_ANNUEL", MAX(0, $Q147-$R147), "")</f>
        <v/>
      </c>
      <c r="T147" s="15">
        <f>IF($K147="","",IF($G147="PCT_BRSS", MAX(0, MIN($K147, $M147*$P147) - $O147),IF($G147="FORFAIT_ACTE", MAX(0, MIN($K147-$O147, $P147*$I147)),IF($G147="FORFAIT_JOUR", MAX(0, MIN($K147-$O147, $P147*$I147)),IF($G147="FORFAIT_ANNUEL", MAX(0, MIN($K147-$O147, $S147)),0)))))</f>
        <v/>
      </c>
      <c r="U147" s="15">
        <f>IF($K147="","", MAX(0, $K147 - $O147 - $T147))</f>
        <v/>
      </c>
      <c r="V147" s="7">
        <f>IF($U147="","", IF($U147&gt;=PARAMETRES!$B$5, "⚠ Reste à charge élevé", ""))</f>
        <v/>
      </c>
      <c r="W147" s="20">
        <f>ROW()</f>
        <v/>
      </c>
    </row>
    <row r="148">
      <c r="A148" s="11" t="n"/>
      <c r="B148" s="14" t="n"/>
      <c r="C148" s="7">
        <f>IFERROR(YEAR($B148),"")</f>
        <v/>
      </c>
      <c r="D148" s="11" t="n"/>
      <c r="E148" s="7">
        <f>IFERROR(INDEX(ACTES_REF!$B$3:$B$500, MATCH($D148, ACTES_REF!$A$3:$A$500, 0)),"")</f>
        <v/>
      </c>
      <c r="F148" s="7">
        <f>IFERROR(INDEX(ACTES_REF!$C$3:$C$500, MATCH($D148, ACTES_REF!$A$3:$A$500, 0)),"")</f>
        <v/>
      </c>
      <c r="G148" s="7">
        <f>IFERROR(INDEX(ACTES_REF!$D$3:$D$500, MATCH($D148, ACTES_REF!$A$3:$A$500, 0)),"")</f>
        <v/>
      </c>
      <c r="H148" s="7">
        <f>IFERROR(INDEX(ACTES_REF!$G$3:$G$500, MATCH($D148, ACTES_REF!$A$3:$A$500, 0)),"")</f>
        <v/>
      </c>
      <c r="I148" s="11" t="n"/>
      <c r="J148" s="9" t="n"/>
      <c r="K148" s="15">
        <f>IF(OR($I148="", $J148=""),"", $I148*$J148)</f>
        <v/>
      </c>
      <c r="L148" s="15">
        <f>IFERROR(INDEX(ACTES_REF!$E$3:$E$500, MATCH($D148, ACTES_REF!$A$3:$A$500, 0)),0)</f>
        <v/>
      </c>
      <c r="M148" s="15">
        <f>IF($I148="","", $I148*$L148)</f>
        <v/>
      </c>
      <c r="N148" s="16">
        <f>IFERROR(INDEX(ACTES_REF!$F$3:$F$500, MATCH($D148, ACTES_REF!$A$3:$A$500, 0)),0)</f>
        <v/>
      </c>
      <c r="O148" s="15">
        <f>IF($K148="","", MIN($K148, $M148)*$N148)</f>
        <v/>
      </c>
      <c r="P148" s="15">
        <f>IF($A148="","", IFERROR(SUMIFS(CONTRATS!$D$3:$D$500, CONTRATS!$A$3:$A$500, $A148, CONTRATS!$B$3:$B$500, $F148, CONTRATS!$C$3:$C$500, $G148), 0))</f>
        <v/>
      </c>
      <c r="Q148" s="15">
        <f>IF($G148="FORFAIT_ANNUEL", $P148, "")</f>
        <v/>
      </c>
      <c r="R148" s="15">
        <f>IF($G148&lt;&gt;"FORFAIT_ANNUEL","",IF($A148="","",SUMIFS($T$4:$T$203,$A$4:$A$203,$A148,$F$4:$F$203,$F148,$C$4:$C$203,$C148,$G$4:$G$203,"FORFAIT_ANNUEL",$W$4:$W$203,"&lt;"&amp;$W148)))</f>
        <v/>
      </c>
      <c r="S148" s="15">
        <f>IF($G148="FORFAIT_ANNUEL", MAX(0, $Q148-$R148), "")</f>
        <v/>
      </c>
      <c r="T148" s="15">
        <f>IF($K148="","",IF($G148="PCT_BRSS", MAX(0, MIN($K148, $M148*$P148) - $O148),IF($G148="FORFAIT_ACTE", MAX(0, MIN($K148-$O148, $P148*$I148)),IF($G148="FORFAIT_JOUR", MAX(0, MIN($K148-$O148, $P148*$I148)),IF($G148="FORFAIT_ANNUEL", MAX(0, MIN($K148-$O148, $S148)),0)))))</f>
        <v/>
      </c>
      <c r="U148" s="15">
        <f>IF($K148="","", MAX(0, $K148 - $O148 - $T148))</f>
        <v/>
      </c>
      <c r="V148" s="7">
        <f>IF($U148="","", IF($U148&gt;=PARAMETRES!$B$5, "⚠ Reste à charge élevé", ""))</f>
        <v/>
      </c>
      <c r="W148" s="20">
        <f>ROW()</f>
        <v/>
      </c>
    </row>
    <row r="149">
      <c r="A149" s="11" t="n"/>
      <c r="B149" s="14" t="n"/>
      <c r="C149" s="7">
        <f>IFERROR(YEAR($B149),"")</f>
        <v/>
      </c>
      <c r="D149" s="11" t="n"/>
      <c r="E149" s="7">
        <f>IFERROR(INDEX(ACTES_REF!$B$3:$B$500, MATCH($D149, ACTES_REF!$A$3:$A$500, 0)),"")</f>
        <v/>
      </c>
      <c r="F149" s="7">
        <f>IFERROR(INDEX(ACTES_REF!$C$3:$C$500, MATCH($D149, ACTES_REF!$A$3:$A$500, 0)),"")</f>
        <v/>
      </c>
      <c r="G149" s="7">
        <f>IFERROR(INDEX(ACTES_REF!$D$3:$D$500, MATCH($D149, ACTES_REF!$A$3:$A$500, 0)),"")</f>
        <v/>
      </c>
      <c r="H149" s="7">
        <f>IFERROR(INDEX(ACTES_REF!$G$3:$G$500, MATCH($D149, ACTES_REF!$A$3:$A$500, 0)),"")</f>
        <v/>
      </c>
      <c r="I149" s="11" t="n"/>
      <c r="J149" s="9" t="n"/>
      <c r="K149" s="15">
        <f>IF(OR($I149="", $J149=""),"", $I149*$J149)</f>
        <v/>
      </c>
      <c r="L149" s="15">
        <f>IFERROR(INDEX(ACTES_REF!$E$3:$E$500, MATCH($D149, ACTES_REF!$A$3:$A$500, 0)),0)</f>
        <v/>
      </c>
      <c r="M149" s="15">
        <f>IF($I149="","", $I149*$L149)</f>
        <v/>
      </c>
      <c r="N149" s="16">
        <f>IFERROR(INDEX(ACTES_REF!$F$3:$F$500, MATCH($D149, ACTES_REF!$A$3:$A$500, 0)),0)</f>
        <v/>
      </c>
      <c r="O149" s="15">
        <f>IF($K149="","", MIN($K149, $M149)*$N149)</f>
        <v/>
      </c>
      <c r="P149" s="15">
        <f>IF($A149="","", IFERROR(SUMIFS(CONTRATS!$D$3:$D$500, CONTRATS!$A$3:$A$500, $A149, CONTRATS!$B$3:$B$500, $F149, CONTRATS!$C$3:$C$500, $G149), 0))</f>
        <v/>
      </c>
      <c r="Q149" s="15">
        <f>IF($G149="FORFAIT_ANNUEL", $P149, "")</f>
        <v/>
      </c>
      <c r="R149" s="15">
        <f>IF($G149&lt;&gt;"FORFAIT_ANNUEL","",IF($A149="","",SUMIFS($T$4:$T$203,$A$4:$A$203,$A149,$F$4:$F$203,$F149,$C$4:$C$203,$C149,$G$4:$G$203,"FORFAIT_ANNUEL",$W$4:$W$203,"&lt;"&amp;$W149)))</f>
        <v/>
      </c>
      <c r="S149" s="15">
        <f>IF($G149="FORFAIT_ANNUEL", MAX(0, $Q149-$R149), "")</f>
        <v/>
      </c>
      <c r="T149" s="15">
        <f>IF($K149="","",IF($G149="PCT_BRSS", MAX(0, MIN($K149, $M149*$P149) - $O149),IF($G149="FORFAIT_ACTE", MAX(0, MIN($K149-$O149, $P149*$I149)),IF($G149="FORFAIT_JOUR", MAX(0, MIN($K149-$O149, $P149*$I149)),IF($G149="FORFAIT_ANNUEL", MAX(0, MIN($K149-$O149, $S149)),0)))))</f>
        <v/>
      </c>
      <c r="U149" s="15">
        <f>IF($K149="","", MAX(0, $K149 - $O149 - $T149))</f>
        <v/>
      </c>
      <c r="V149" s="7">
        <f>IF($U149="","", IF($U149&gt;=PARAMETRES!$B$5, "⚠ Reste à charge élevé", ""))</f>
        <v/>
      </c>
      <c r="W149" s="20">
        <f>ROW()</f>
        <v/>
      </c>
    </row>
    <row r="150">
      <c r="A150" s="11" t="n"/>
      <c r="B150" s="14" t="n"/>
      <c r="C150" s="7">
        <f>IFERROR(YEAR($B150),"")</f>
        <v/>
      </c>
      <c r="D150" s="11" t="n"/>
      <c r="E150" s="7">
        <f>IFERROR(INDEX(ACTES_REF!$B$3:$B$500, MATCH($D150, ACTES_REF!$A$3:$A$500, 0)),"")</f>
        <v/>
      </c>
      <c r="F150" s="7">
        <f>IFERROR(INDEX(ACTES_REF!$C$3:$C$500, MATCH($D150, ACTES_REF!$A$3:$A$500, 0)),"")</f>
        <v/>
      </c>
      <c r="G150" s="7">
        <f>IFERROR(INDEX(ACTES_REF!$D$3:$D$500, MATCH($D150, ACTES_REF!$A$3:$A$500, 0)),"")</f>
        <v/>
      </c>
      <c r="H150" s="7">
        <f>IFERROR(INDEX(ACTES_REF!$G$3:$G$500, MATCH($D150, ACTES_REF!$A$3:$A$500, 0)),"")</f>
        <v/>
      </c>
      <c r="I150" s="11" t="n"/>
      <c r="J150" s="9" t="n"/>
      <c r="K150" s="15">
        <f>IF(OR($I150="", $J150=""),"", $I150*$J150)</f>
        <v/>
      </c>
      <c r="L150" s="15">
        <f>IFERROR(INDEX(ACTES_REF!$E$3:$E$500, MATCH($D150, ACTES_REF!$A$3:$A$500, 0)),0)</f>
        <v/>
      </c>
      <c r="M150" s="15">
        <f>IF($I150="","", $I150*$L150)</f>
        <v/>
      </c>
      <c r="N150" s="16">
        <f>IFERROR(INDEX(ACTES_REF!$F$3:$F$500, MATCH($D150, ACTES_REF!$A$3:$A$500, 0)),0)</f>
        <v/>
      </c>
      <c r="O150" s="15">
        <f>IF($K150="","", MIN($K150, $M150)*$N150)</f>
        <v/>
      </c>
      <c r="P150" s="15">
        <f>IF($A150="","", IFERROR(SUMIFS(CONTRATS!$D$3:$D$500, CONTRATS!$A$3:$A$500, $A150, CONTRATS!$B$3:$B$500, $F150, CONTRATS!$C$3:$C$500, $G150), 0))</f>
        <v/>
      </c>
      <c r="Q150" s="15">
        <f>IF($G150="FORFAIT_ANNUEL", $P150, "")</f>
        <v/>
      </c>
      <c r="R150" s="15">
        <f>IF($G150&lt;&gt;"FORFAIT_ANNUEL","",IF($A150="","",SUMIFS($T$4:$T$203,$A$4:$A$203,$A150,$F$4:$F$203,$F150,$C$4:$C$203,$C150,$G$4:$G$203,"FORFAIT_ANNUEL",$W$4:$W$203,"&lt;"&amp;$W150)))</f>
        <v/>
      </c>
      <c r="S150" s="15">
        <f>IF($G150="FORFAIT_ANNUEL", MAX(0, $Q150-$R150), "")</f>
        <v/>
      </c>
      <c r="T150" s="15">
        <f>IF($K150="","",IF($G150="PCT_BRSS", MAX(0, MIN($K150, $M150*$P150) - $O150),IF($G150="FORFAIT_ACTE", MAX(0, MIN($K150-$O150, $P150*$I150)),IF($G150="FORFAIT_JOUR", MAX(0, MIN($K150-$O150, $P150*$I150)),IF($G150="FORFAIT_ANNUEL", MAX(0, MIN($K150-$O150, $S150)),0)))))</f>
        <v/>
      </c>
      <c r="U150" s="15">
        <f>IF($K150="","", MAX(0, $K150 - $O150 - $T150))</f>
        <v/>
      </c>
      <c r="V150" s="7">
        <f>IF($U150="","", IF($U150&gt;=PARAMETRES!$B$5, "⚠ Reste à charge élevé", ""))</f>
        <v/>
      </c>
      <c r="W150" s="20">
        <f>ROW()</f>
        <v/>
      </c>
    </row>
    <row r="151">
      <c r="A151" s="11" t="n"/>
      <c r="B151" s="14" t="n"/>
      <c r="C151" s="7">
        <f>IFERROR(YEAR($B151),"")</f>
        <v/>
      </c>
      <c r="D151" s="11" t="n"/>
      <c r="E151" s="7">
        <f>IFERROR(INDEX(ACTES_REF!$B$3:$B$500, MATCH($D151, ACTES_REF!$A$3:$A$500, 0)),"")</f>
        <v/>
      </c>
      <c r="F151" s="7">
        <f>IFERROR(INDEX(ACTES_REF!$C$3:$C$500, MATCH($D151, ACTES_REF!$A$3:$A$500, 0)),"")</f>
        <v/>
      </c>
      <c r="G151" s="7">
        <f>IFERROR(INDEX(ACTES_REF!$D$3:$D$500, MATCH($D151, ACTES_REF!$A$3:$A$500, 0)),"")</f>
        <v/>
      </c>
      <c r="H151" s="7">
        <f>IFERROR(INDEX(ACTES_REF!$G$3:$G$500, MATCH($D151, ACTES_REF!$A$3:$A$500, 0)),"")</f>
        <v/>
      </c>
      <c r="I151" s="11" t="n"/>
      <c r="J151" s="9" t="n"/>
      <c r="K151" s="15">
        <f>IF(OR($I151="", $J151=""),"", $I151*$J151)</f>
        <v/>
      </c>
      <c r="L151" s="15">
        <f>IFERROR(INDEX(ACTES_REF!$E$3:$E$500, MATCH($D151, ACTES_REF!$A$3:$A$500, 0)),0)</f>
        <v/>
      </c>
      <c r="M151" s="15">
        <f>IF($I151="","", $I151*$L151)</f>
        <v/>
      </c>
      <c r="N151" s="16">
        <f>IFERROR(INDEX(ACTES_REF!$F$3:$F$500, MATCH($D151, ACTES_REF!$A$3:$A$500, 0)),0)</f>
        <v/>
      </c>
      <c r="O151" s="15">
        <f>IF($K151="","", MIN($K151, $M151)*$N151)</f>
        <v/>
      </c>
      <c r="P151" s="15">
        <f>IF($A151="","", IFERROR(SUMIFS(CONTRATS!$D$3:$D$500, CONTRATS!$A$3:$A$500, $A151, CONTRATS!$B$3:$B$500, $F151, CONTRATS!$C$3:$C$500, $G151), 0))</f>
        <v/>
      </c>
      <c r="Q151" s="15">
        <f>IF($G151="FORFAIT_ANNUEL", $P151, "")</f>
        <v/>
      </c>
      <c r="R151" s="15">
        <f>IF($G151&lt;&gt;"FORFAIT_ANNUEL","",IF($A151="","",SUMIFS($T$4:$T$203,$A$4:$A$203,$A151,$F$4:$F$203,$F151,$C$4:$C$203,$C151,$G$4:$G$203,"FORFAIT_ANNUEL",$W$4:$W$203,"&lt;"&amp;$W151)))</f>
        <v/>
      </c>
      <c r="S151" s="15">
        <f>IF($G151="FORFAIT_ANNUEL", MAX(0, $Q151-$R151), "")</f>
        <v/>
      </c>
      <c r="T151" s="15">
        <f>IF($K151="","",IF($G151="PCT_BRSS", MAX(0, MIN($K151, $M151*$P151) - $O151),IF($G151="FORFAIT_ACTE", MAX(0, MIN($K151-$O151, $P151*$I151)),IF($G151="FORFAIT_JOUR", MAX(0, MIN($K151-$O151, $P151*$I151)),IF($G151="FORFAIT_ANNUEL", MAX(0, MIN($K151-$O151, $S151)),0)))))</f>
        <v/>
      </c>
      <c r="U151" s="15">
        <f>IF($K151="","", MAX(0, $K151 - $O151 - $T151))</f>
        <v/>
      </c>
      <c r="V151" s="7">
        <f>IF($U151="","", IF($U151&gt;=PARAMETRES!$B$5, "⚠ Reste à charge élevé", ""))</f>
        <v/>
      </c>
      <c r="W151" s="20">
        <f>ROW()</f>
        <v/>
      </c>
    </row>
    <row r="152">
      <c r="A152" s="11" t="n"/>
      <c r="B152" s="14" t="n"/>
      <c r="C152" s="7">
        <f>IFERROR(YEAR($B152),"")</f>
        <v/>
      </c>
      <c r="D152" s="11" t="n"/>
      <c r="E152" s="7">
        <f>IFERROR(INDEX(ACTES_REF!$B$3:$B$500, MATCH($D152, ACTES_REF!$A$3:$A$500, 0)),"")</f>
        <v/>
      </c>
      <c r="F152" s="7">
        <f>IFERROR(INDEX(ACTES_REF!$C$3:$C$500, MATCH($D152, ACTES_REF!$A$3:$A$500, 0)),"")</f>
        <v/>
      </c>
      <c r="G152" s="7">
        <f>IFERROR(INDEX(ACTES_REF!$D$3:$D$500, MATCH($D152, ACTES_REF!$A$3:$A$500, 0)),"")</f>
        <v/>
      </c>
      <c r="H152" s="7">
        <f>IFERROR(INDEX(ACTES_REF!$G$3:$G$500, MATCH($D152, ACTES_REF!$A$3:$A$500, 0)),"")</f>
        <v/>
      </c>
      <c r="I152" s="11" t="n"/>
      <c r="J152" s="9" t="n"/>
      <c r="K152" s="15">
        <f>IF(OR($I152="", $J152=""),"", $I152*$J152)</f>
        <v/>
      </c>
      <c r="L152" s="15">
        <f>IFERROR(INDEX(ACTES_REF!$E$3:$E$500, MATCH($D152, ACTES_REF!$A$3:$A$500, 0)),0)</f>
        <v/>
      </c>
      <c r="M152" s="15">
        <f>IF($I152="","", $I152*$L152)</f>
        <v/>
      </c>
      <c r="N152" s="16">
        <f>IFERROR(INDEX(ACTES_REF!$F$3:$F$500, MATCH($D152, ACTES_REF!$A$3:$A$500, 0)),0)</f>
        <v/>
      </c>
      <c r="O152" s="15">
        <f>IF($K152="","", MIN($K152, $M152)*$N152)</f>
        <v/>
      </c>
      <c r="P152" s="15">
        <f>IF($A152="","", IFERROR(SUMIFS(CONTRATS!$D$3:$D$500, CONTRATS!$A$3:$A$500, $A152, CONTRATS!$B$3:$B$500, $F152, CONTRATS!$C$3:$C$500, $G152), 0))</f>
        <v/>
      </c>
      <c r="Q152" s="15">
        <f>IF($G152="FORFAIT_ANNUEL", $P152, "")</f>
        <v/>
      </c>
      <c r="R152" s="15">
        <f>IF($G152&lt;&gt;"FORFAIT_ANNUEL","",IF($A152="","",SUMIFS($T$4:$T$203,$A$4:$A$203,$A152,$F$4:$F$203,$F152,$C$4:$C$203,$C152,$G$4:$G$203,"FORFAIT_ANNUEL",$W$4:$W$203,"&lt;"&amp;$W152)))</f>
        <v/>
      </c>
      <c r="S152" s="15">
        <f>IF($G152="FORFAIT_ANNUEL", MAX(0, $Q152-$R152), "")</f>
        <v/>
      </c>
      <c r="T152" s="15">
        <f>IF($K152="","",IF($G152="PCT_BRSS", MAX(0, MIN($K152, $M152*$P152) - $O152),IF($G152="FORFAIT_ACTE", MAX(0, MIN($K152-$O152, $P152*$I152)),IF($G152="FORFAIT_JOUR", MAX(0, MIN($K152-$O152, $P152*$I152)),IF($G152="FORFAIT_ANNUEL", MAX(0, MIN($K152-$O152, $S152)),0)))))</f>
        <v/>
      </c>
      <c r="U152" s="15">
        <f>IF($K152="","", MAX(0, $K152 - $O152 - $T152))</f>
        <v/>
      </c>
      <c r="V152" s="7">
        <f>IF($U152="","", IF($U152&gt;=PARAMETRES!$B$5, "⚠ Reste à charge élevé", ""))</f>
        <v/>
      </c>
      <c r="W152" s="20">
        <f>ROW()</f>
        <v/>
      </c>
    </row>
    <row r="153">
      <c r="A153" s="11" t="n"/>
      <c r="B153" s="14" t="n"/>
      <c r="C153" s="7">
        <f>IFERROR(YEAR($B153),"")</f>
        <v/>
      </c>
      <c r="D153" s="11" t="n"/>
      <c r="E153" s="7">
        <f>IFERROR(INDEX(ACTES_REF!$B$3:$B$500, MATCH($D153, ACTES_REF!$A$3:$A$500, 0)),"")</f>
        <v/>
      </c>
      <c r="F153" s="7">
        <f>IFERROR(INDEX(ACTES_REF!$C$3:$C$500, MATCH($D153, ACTES_REF!$A$3:$A$500, 0)),"")</f>
        <v/>
      </c>
      <c r="G153" s="7">
        <f>IFERROR(INDEX(ACTES_REF!$D$3:$D$500, MATCH($D153, ACTES_REF!$A$3:$A$500, 0)),"")</f>
        <v/>
      </c>
      <c r="H153" s="7">
        <f>IFERROR(INDEX(ACTES_REF!$G$3:$G$500, MATCH($D153, ACTES_REF!$A$3:$A$500, 0)),"")</f>
        <v/>
      </c>
      <c r="I153" s="11" t="n"/>
      <c r="J153" s="9" t="n"/>
      <c r="K153" s="15">
        <f>IF(OR($I153="", $J153=""),"", $I153*$J153)</f>
        <v/>
      </c>
      <c r="L153" s="15">
        <f>IFERROR(INDEX(ACTES_REF!$E$3:$E$500, MATCH($D153, ACTES_REF!$A$3:$A$500, 0)),0)</f>
        <v/>
      </c>
      <c r="M153" s="15">
        <f>IF($I153="","", $I153*$L153)</f>
        <v/>
      </c>
      <c r="N153" s="16">
        <f>IFERROR(INDEX(ACTES_REF!$F$3:$F$500, MATCH($D153, ACTES_REF!$A$3:$A$500, 0)),0)</f>
        <v/>
      </c>
      <c r="O153" s="15">
        <f>IF($K153="","", MIN($K153, $M153)*$N153)</f>
        <v/>
      </c>
      <c r="P153" s="15">
        <f>IF($A153="","", IFERROR(SUMIFS(CONTRATS!$D$3:$D$500, CONTRATS!$A$3:$A$500, $A153, CONTRATS!$B$3:$B$500, $F153, CONTRATS!$C$3:$C$500, $G153), 0))</f>
        <v/>
      </c>
      <c r="Q153" s="15">
        <f>IF($G153="FORFAIT_ANNUEL", $P153, "")</f>
        <v/>
      </c>
      <c r="R153" s="15">
        <f>IF($G153&lt;&gt;"FORFAIT_ANNUEL","",IF($A153="","",SUMIFS($T$4:$T$203,$A$4:$A$203,$A153,$F$4:$F$203,$F153,$C$4:$C$203,$C153,$G$4:$G$203,"FORFAIT_ANNUEL",$W$4:$W$203,"&lt;"&amp;$W153)))</f>
        <v/>
      </c>
      <c r="S153" s="15">
        <f>IF($G153="FORFAIT_ANNUEL", MAX(0, $Q153-$R153), "")</f>
        <v/>
      </c>
      <c r="T153" s="15">
        <f>IF($K153="","",IF($G153="PCT_BRSS", MAX(0, MIN($K153, $M153*$P153) - $O153),IF($G153="FORFAIT_ACTE", MAX(0, MIN($K153-$O153, $P153*$I153)),IF($G153="FORFAIT_JOUR", MAX(0, MIN($K153-$O153, $P153*$I153)),IF($G153="FORFAIT_ANNUEL", MAX(0, MIN($K153-$O153, $S153)),0)))))</f>
        <v/>
      </c>
      <c r="U153" s="15">
        <f>IF($K153="","", MAX(0, $K153 - $O153 - $T153))</f>
        <v/>
      </c>
      <c r="V153" s="7">
        <f>IF($U153="","", IF($U153&gt;=PARAMETRES!$B$5, "⚠ Reste à charge élevé", ""))</f>
        <v/>
      </c>
      <c r="W153" s="20">
        <f>ROW()</f>
        <v/>
      </c>
    </row>
    <row r="154">
      <c r="A154" s="11" t="n"/>
      <c r="B154" s="14" t="n"/>
      <c r="C154" s="7">
        <f>IFERROR(YEAR($B154),"")</f>
        <v/>
      </c>
      <c r="D154" s="11" t="n"/>
      <c r="E154" s="7">
        <f>IFERROR(INDEX(ACTES_REF!$B$3:$B$500, MATCH($D154, ACTES_REF!$A$3:$A$500, 0)),"")</f>
        <v/>
      </c>
      <c r="F154" s="7">
        <f>IFERROR(INDEX(ACTES_REF!$C$3:$C$500, MATCH($D154, ACTES_REF!$A$3:$A$500, 0)),"")</f>
        <v/>
      </c>
      <c r="G154" s="7">
        <f>IFERROR(INDEX(ACTES_REF!$D$3:$D$500, MATCH($D154, ACTES_REF!$A$3:$A$500, 0)),"")</f>
        <v/>
      </c>
      <c r="H154" s="7">
        <f>IFERROR(INDEX(ACTES_REF!$G$3:$G$500, MATCH($D154, ACTES_REF!$A$3:$A$500, 0)),"")</f>
        <v/>
      </c>
      <c r="I154" s="11" t="n"/>
      <c r="J154" s="9" t="n"/>
      <c r="K154" s="15">
        <f>IF(OR($I154="", $J154=""),"", $I154*$J154)</f>
        <v/>
      </c>
      <c r="L154" s="15">
        <f>IFERROR(INDEX(ACTES_REF!$E$3:$E$500, MATCH($D154, ACTES_REF!$A$3:$A$500, 0)),0)</f>
        <v/>
      </c>
      <c r="M154" s="15">
        <f>IF($I154="","", $I154*$L154)</f>
        <v/>
      </c>
      <c r="N154" s="16">
        <f>IFERROR(INDEX(ACTES_REF!$F$3:$F$500, MATCH($D154, ACTES_REF!$A$3:$A$500, 0)),0)</f>
        <v/>
      </c>
      <c r="O154" s="15">
        <f>IF($K154="","", MIN($K154, $M154)*$N154)</f>
        <v/>
      </c>
      <c r="P154" s="15">
        <f>IF($A154="","", IFERROR(SUMIFS(CONTRATS!$D$3:$D$500, CONTRATS!$A$3:$A$500, $A154, CONTRATS!$B$3:$B$500, $F154, CONTRATS!$C$3:$C$500, $G154), 0))</f>
        <v/>
      </c>
      <c r="Q154" s="15">
        <f>IF($G154="FORFAIT_ANNUEL", $P154, "")</f>
        <v/>
      </c>
      <c r="R154" s="15">
        <f>IF($G154&lt;&gt;"FORFAIT_ANNUEL","",IF($A154="","",SUMIFS($T$4:$T$203,$A$4:$A$203,$A154,$F$4:$F$203,$F154,$C$4:$C$203,$C154,$G$4:$G$203,"FORFAIT_ANNUEL",$W$4:$W$203,"&lt;"&amp;$W154)))</f>
        <v/>
      </c>
      <c r="S154" s="15">
        <f>IF($G154="FORFAIT_ANNUEL", MAX(0, $Q154-$R154), "")</f>
        <v/>
      </c>
      <c r="T154" s="15">
        <f>IF($K154="","",IF($G154="PCT_BRSS", MAX(0, MIN($K154, $M154*$P154) - $O154),IF($G154="FORFAIT_ACTE", MAX(0, MIN($K154-$O154, $P154*$I154)),IF($G154="FORFAIT_JOUR", MAX(0, MIN($K154-$O154, $P154*$I154)),IF($G154="FORFAIT_ANNUEL", MAX(0, MIN($K154-$O154, $S154)),0)))))</f>
        <v/>
      </c>
      <c r="U154" s="15">
        <f>IF($K154="","", MAX(0, $K154 - $O154 - $T154))</f>
        <v/>
      </c>
      <c r="V154" s="7">
        <f>IF($U154="","", IF($U154&gt;=PARAMETRES!$B$5, "⚠ Reste à charge élevé", ""))</f>
        <v/>
      </c>
      <c r="W154" s="20">
        <f>ROW()</f>
        <v/>
      </c>
    </row>
    <row r="155">
      <c r="A155" s="11" t="n"/>
      <c r="B155" s="14" t="n"/>
      <c r="C155" s="7">
        <f>IFERROR(YEAR($B155),"")</f>
        <v/>
      </c>
      <c r="D155" s="11" t="n"/>
      <c r="E155" s="7">
        <f>IFERROR(INDEX(ACTES_REF!$B$3:$B$500, MATCH($D155, ACTES_REF!$A$3:$A$500, 0)),"")</f>
        <v/>
      </c>
      <c r="F155" s="7">
        <f>IFERROR(INDEX(ACTES_REF!$C$3:$C$500, MATCH($D155, ACTES_REF!$A$3:$A$500, 0)),"")</f>
        <v/>
      </c>
      <c r="G155" s="7">
        <f>IFERROR(INDEX(ACTES_REF!$D$3:$D$500, MATCH($D155, ACTES_REF!$A$3:$A$500, 0)),"")</f>
        <v/>
      </c>
      <c r="H155" s="7">
        <f>IFERROR(INDEX(ACTES_REF!$G$3:$G$500, MATCH($D155, ACTES_REF!$A$3:$A$500, 0)),"")</f>
        <v/>
      </c>
      <c r="I155" s="11" t="n"/>
      <c r="J155" s="9" t="n"/>
      <c r="K155" s="15">
        <f>IF(OR($I155="", $J155=""),"", $I155*$J155)</f>
        <v/>
      </c>
      <c r="L155" s="15">
        <f>IFERROR(INDEX(ACTES_REF!$E$3:$E$500, MATCH($D155, ACTES_REF!$A$3:$A$500, 0)),0)</f>
        <v/>
      </c>
      <c r="M155" s="15">
        <f>IF($I155="","", $I155*$L155)</f>
        <v/>
      </c>
      <c r="N155" s="16">
        <f>IFERROR(INDEX(ACTES_REF!$F$3:$F$500, MATCH($D155, ACTES_REF!$A$3:$A$500, 0)),0)</f>
        <v/>
      </c>
      <c r="O155" s="15">
        <f>IF($K155="","", MIN($K155, $M155)*$N155)</f>
        <v/>
      </c>
      <c r="P155" s="15">
        <f>IF($A155="","", IFERROR(SUMIFS(CONTRATS!$D$3:$D$500, CONTRATS!$A$3:$A$500, $A155, CONTRATS!$B$3:$B$500, $F155, CONTRATS!$C$3:$C$500, $G155), 0))</f>
        <v/>
      </c>
      <c r="Q155" s="15">
        <f>IF($G155="FORFAIT_ANNUEL", $P155, "")</f>
        <v/>
      </c>
      <c r="R155" s="15">
        <f>IF($G155&lt;&gt;"FORFAIT_ANNUEL","",IF($A155="","",SUMIFS($T$4:$T$203,$A$4:$A$203,$A155,$F$4:$F$203,$F155,$C$4:$C$203,$C155,$G$4:$G$203,"FORFAIT_ANNUEL",$W$4:$W$203,"&lt;"&amp;$W155)))</f>
        <v/>
      </c>
      <c r="S155" s="15">
        <f>IF($G155="FORFAIT_ANNUEL", MAX(0, $Q155-$R155), "")</f>
        <v/>
      </c>
      <c r="T155" s="15">
        <f>IF($K155="","",IF($G155="PCT_BRSS", MAX(0, MIN($K155, $M155*$P155) - $O155),IF($G155="FORFAIT_ACTE", MAX(0, MIN($K155-$O155, $P155*$I155)),IF($G155="FORFAIT_JOUR", MAX(0, MIN($K155-$O155, $P155*$I155)),IF($G155="FORFAIT_ANNUEL", MAX(0, MIN($K155-$O155, $S155)),0)))))</f>
        <v/>
      </c>
      <c r="U155" s="15">
        <f>IF($K155="","", MAX(0, $K155 - $O155 - $T155))</f>
        <v/>
      </c>
      <c r="V155" s="7">
        <f>IF($U155="","", IF($U155&gt;=PARAMETRES!$B$5, "⚠ Reste à charge élevé", ""))</f>
        <v/>
      </c>
      <c r="W155" s="20">
        <f>ROW()</f>
        <v/>
      </c>
    </row>
    <row r="156">
      <c r="A156" s="11" t="n"/>
      <c r="B156" s="14" t="n"/>
      <c r="C156" s="7">
        <f>IFERROR(YEAR($B156),"")</f>
        <v/>
      </c>
      <c r="D156" s="11" t="n"/>
      <c r="E156" s="7">
        <f>IFERROR(INDEX(ACTES_REF!$B$3:$B$500, MATCH($D156, ACTES_REF!$A$3:$A$500, 0)),"")</f>
        <v/>
      </c>
      <c r="F156" s="7">
        <f>IFERROR(INDEX(ACTES_REF!$C$3:$C$500, MATCH($D156, ACTES_REF!$A$3:$A$500, 0)),"")</f>
        <v/>
      </c>
      <c r="G156" s="7">
        <f>IFERROR(INDEX(ACTES_REF!$D$3:$D$500, MATCH($D156, ACTES_REF!$A$3:$A$500, 0)),"")</f>
        <v/>
      </c>
      <c r="H156" s="7">
        <f>IFERROR(INDEX(ACTES_REF!$G$3:$G$500, MATCH($D156, ACTES_REF!$A$3:$A$500, 0)),"")</f>
        <v/>
      </c>
      <c r="I156" s="11" t="n"/>
      <c r="J156" s="9" t="n"/>
      <c r="K156" s="15">
        <f>IF(OR($I156="", $J156=""),"", $I156*$J156)</f>
        <v/>
      </c>
      <c r="L156" s="15">
        <f>IFERROR(INDEX(ACTES_REF!$E$3:$E$500, MATCH($D156, ACTES_REF!$A$3:$A$500, 0)),0)</f>
        <v/>
      </c>
      <c r="M156" s="15">
        <f>IF($I156="","", $I156*$L156)</f>
        <v/>
      </c>
      <c r="N156" s="16">
        <f>IFERROR(INDEX(ACTES_REF!$F$3:$F$500, MATCH($D156, ACTES_REF!$A$3:$A$500, 0)),0)</f>
        <v/>
      </c>
      <c r="O156" s="15">
        <f>IF($K156="","", MIN($K156, $M156)*$N156)</f>
        <v/>
      </c>
      <c r="P156" s="15">
        <f>IF($A156="","", IFERROR(SUMIFS(CONTRATS!$D$3:$D$500, CONTRATS!$A$3:$A$500, $A156, CONTRATS!$B$3:$B$500, $F156, CONTRATS!$C$3:$C$500, $G156), 0))</f>
        <v/>
      </c>
      <c r="Q156" s="15">
        <f>IF($G156="FORFAIT_ANNUEL", $P156, "")</f>
        <v/>
      </c>
      <c r="R156" s="15">
        <f>IF($G156&lt;&gt;"FORFAIT_ANNUEL","",IF($A156="","",SUMIFS($T$4:$T$203,$A$4:$A$203,$A156,$F$4:$F$203,$F156,$C$4:$C$203,$C156,$G$4:$G$203,"FORFAIT_ANNUEL",$W$4:$W$203,"&lt;"&amp;$W156)))</f>
        <v/>
      </c>
      <c r="S156" s="15">
        <f>IF($G156="FORFAIT_ANNUEL", MAX(0, $Q156-$R156), "")</f>
        <v/>
      </c>
      <c r="T156" s="15">
        <f>IF($K156="","",IF($G156="PCT_BRSS", MAX(0, MIN($K156, $M156*$P156) - $O156),IF($G156="FORFAIT_ACTE", MAX(0, MIN($K156-$O156, $P156*$I156)),IF($G156="FORFAIT_JOUR", MAX(0, MIN($K156-$O156, $P156*$I156)),IF($G156="FORFAIT_ANNUEL", MAX(0, MIN($K156-$O156, $S156)),0)))))</f>
        <v/>
      </c>
      <c r="U156" s="15">
        <f>IF($K156="","", MAX(0, $K156 - $O156 - $T156))</f>
        <v/>
      </c>
      <c r="V156" s="7">
        <f>IF($U156="","", IF($U156&gt;=PARAMETRES!$B$5, "⚠ Reste à charge élevé", ""))</f>
        <v/>
      </c>
      <c r="W156" s="20">
        <f>ROW()</f>
        <v/>
      </c>
    </row>
    <row r="157">
      <c r="A157" s="11" t="n"/>
      <c r="B157" s="14" t="n"/>
      <c r="C157" s="7">
        <f>IFERROR(YEAR($B157),"")</f>
        <v/>
      </c>
      <c r="D157" s="11" t="n"/>
      <c r="E157" s="7">
        <f>IFERROR(INDEX(ACTES_REF!$B$3:$B$500, MATCH($D157, ACTES_REF!$A$3:$A$500, 0)),"")</f>
        <v/>
      </c>
      <c r="F157" s="7">
        <f>IFERROR(INDEX(ACTES_REF!$C$3:$C$500, MATCH($D157, ACTES_REF!$A$3:$A$500, 0)),"")</f>
        <v/>
      </c>
      <c r="G157" s="7">
        <f>IFERROR(INDEX(ACTES_REF!$D$3:$D$500, MATCH($D157, ACTES_REF!$A$3:$A$500, 0)),"")</f>
        <v/>
      </c>
      <c r="H157" s="7">
        <f>IFERROR(INDEX(ACTES_REF!$G$3:$G$500, MATCH($D157, ACTES_REF!$A$3:$A$500, 0)),"")</f>
        <v/>
      </c>
      <c r="I157" s="11" t="n"/>
      <c r="J157" s="9" t="n"/>
      <c r="K157" s="15">
        <f>IF(OR($I157="", $J157=""),"", $I157*$J157)</f>
        <v/>
      </c>
      <c r="L157" s="15">
        <f>IFERROR(INDEX(ACTES_REF!$E$3:$E$500, MATCH($D157, ACTES_REF!$A$3:$A$500, 0)),0)</f>
        <v/>
      </c>
      <c r="M157" s="15">
        <f>IF($I157="","", $I157*$L157)</f>
        <v/>
      </c>
      <c r="N157" s="16">
        <f>IFERROR(INDEX(ACTES_REF!$F$3:$F$500, MATCH($D157, ACTES_REF!$A$3:$A$500, 0)),0)</f>
        <v/>
      </c>
      <c r="O157" s="15">
        <f>IF($K157="","", MIN($K157, $M157)*$N157)</f>
        <v/>
      </c>
      <c r="P157" s="15">
        <f>IF($A157="","", IFERROR(SUMIFS(CONTRATS!$D$3:$D$500, CONTRATS!$A$3:$A$500, $A157, CONTRATS!$B$3:$B$500, $F157, CONTRATS!$C$3:$C$500, $G157), 0))</f>
        <v/>
      </c>
      <c r="Q157" s="15">
        <f>IF($G157="FORFAIT_ANNUEL", $P157, "")</f>
        <v/>
      </c>
      <c r="R157" s="15">
        <f>IF($G157&lt;&gt;"FORFAIT_ANNUEL","",IF($A157="","",SUMIFS($T$4:$T$203,$A$4:$A$203,$A157,$F$4:$F$203,$F157,$C$4:$C$203,$C157,$G$4:$G$203,"FORFAIT_ANNUEL",$W$4:$W$203,"&lt;"&amp;$W157)))</f>
        <v/>
      </c>
      <c r="S157" s="15">
        <f>IF($G157="FORFAIT_ANNUEL", MAX(0, $Q157-$R157), "")</f>
        <v/>
      </c>
      <c r="T157" s="15">
        <f>IF($K157="","",IF($G157="PCT_BRSS", MAX(0, MIN($K157, $M157*$P157) - $O157),IF($G157="FORFAIT_ACTE", MAX(0, MIN($K157-$O157, $P157*$I157)),IF($G157="FORFAIT_JOUR", MAX(0, MIN($K157-$O157, $P157*$I157)),IF($G157="FORFAIT_ANNUEL", MAX(0, MIN($K157-$O157, $S157)),0)))))</f>
        <v/>
      </c>
      <c r="U157" s="15">
        <f>IF($K157="","", MAX(0, $K157 - $O157 - $T157))</f>
        <v/>
      </c>
      <c r="V157" s="7">
        <f>IF($U157="","", IF($U157&gt;=PARAMETRES!$B$5, "⚠ Reste à charge élevé", ""))</f>
        <v/>
      </c>
      <c r="W157" s="20">
        <f>ROW()</f>
        <v/>
      </c>
    </row>
    <row r="158">
      <c r="A158" s="11" t="n"/>
      <c r="B158" s="14" t="n"/>
      <c r="C158" s="7">
        <f>IFERROR(YEAR($B158),"")</f>
        <v/>
      </c>
      <c r="D158" s="11" t="n"/>
      <c r="E158" s="7">
        <f>IFERROR(INDEX(ACTES_REF!$B$3:$B$500, MATCH($D158, ACTES_REF!$A$3:$A$500, 0)),"")</f>
        <v/>
      </c>
      <c r="F158" s="7">
        <f>IFERROR(INDEX(ACTES_REF!$C$3:$C$500, MATCH($D158, ACTES_REF!$A$3:$A$500, 0)),"")</f>
        <v/>
      </c>
      <c r="G158" s="7">
        <f>IFERROR(INDEX(ACTES_REF!$D$3:$D$500, MATCH($D158, ACTES_REF!$A$3:$A$500, 0)),"")</f>
        <v/>
      </c>
      <c r="H158" s="7">
        <f>IFERROR(INDEX(ACTES_REF!$G$3:$G$500, MATCH($D158, ACTES_REF!$A$3:$A$500, 0)),"")</f>
        <v/>
      </c>
      <c r="I158" s="11" t="n"/>
      <c r="J158" s="9" t="n"/>
      <c r="K158" s="15">
        <f>IF(OR($I158="", $J158=""),"", $I158*$J158)</f>
        <v/>
      </c>
      <c r="L158" s="15">
        <f>IFERROR(INDEX(ACTES_REF!$E$3:$E$500, MATCH($D158, ACTES_REF!$A$3:$A$500, 0)),0)</f>
        <v/>
      </c>
      <c r="M158" s="15">
        <f>IF($I158="","", $I158*$L158)</f>
        <v/>
      </c>
      <c r="N158" s="16">
        <f>IFERROR(INDEX(ACTES_REF!$F$3:$F$500, MATCH($D158, ACTES_REF!$A$3:$A$500, 0)),0)</f>
        <v/>
      </c>
      <c r="O158" s="15">
        <f>IF($K158="","", MIN($K158, $M158)*$N158)</f>
        <v/>
      </c>
      <c r="P158" s="15">
        <f>IF($A158="","", IFERROR(SUMIFS(CONTRATS!$D$3:$D$500, CONTRATS!$A$3:$A$500, $A158, CONTRATS!$B$3:$B$500, $F158, CONTRATS!$C$3:$C$500, $G158), 0))</f>
        <v/>
      </c>
      <c r="Q158" s="15">
        <f>IF($G158="FORFAIT_ANNUEL", $P158, "")</f>
        <v/>
      </c>
      <c r="R158" s="15">
        <f>IF($G158&lt;&gt;"FORFAIT_ANNUEL","",IF($A158="","",SUMIFS($T$4:$T$203,$A$4:$A$203,$A158,$F$4:$F$203,$F158,$C$4:$C$203,$C158,$G$4:$G$203,"FORFAIT_ANNUEL",$W$4:$W$203,"&lt;"&amp;$W158)))</f>
        <v/>
      </c>
      <c r="S158" s="15">
        <f>IF($G158="FORFAIT_ANNUEL", MAX(0, $Q158-$R158), "")</f>
        <v/>
      </c>
      <c r="T158" s="15">
        <f>IF($K158="","",IF($G158="PCT_BRSS", MAX(0, MIN($K158, $M158*$P158) - $O158),IF($G158="FORFAIT_ACTE", MAX(0, MIN($K158-$O158, $P158*$I158)),IF($G158="FORFAIT_JOUR", MAX(0, MIN($K158-$O158, $P158*$I158)),IF($G158="FORFAIT_ANNUEL", MAX(0, MIN($K158-$O158, $S158)),0)))))</f>
        <v/>
      </c>
      <c r="U158" s="15">
        <f>IF($K158="","", MAX(0, $K158 - $O158 - $T158))</f>
        <v/>
      </c>
      <c r="V158" s="7">
        <f>IF($U158="","", IF($U158&gt;=PARAMETRES!$B$5, "⚠ Reste à charge élevé", ""))</f>
        <v/>
      </c>
      <c r="W158" s="20">
        <f>ROW()</f>
        <v/>
      </c>
    </row>
    <row r="159">
      <c r="A159" s="11" t="n"/>
      <c r="B159" s="14" t="n"/>
      <c r="C159" s="7">
        <f>IFERROR(YEAR($B159),"")</f>
        <v/>
      </c>
      <c r="D159" s="11" t="n"/>
      <c r="E159" s="7">
        <f>IFERROR(INDEX(ACTES_REF!$B$3:$B$500, MATCH($D159, ACTES_REF!$A$3:$A$500, 0)),"")</f>
        <v/>
      </c>
      <c r="F159" s="7">
        <f>IFERROR(INDEX(ACTES_REF!$C$3:$C$500, MATCH($D159, ACTES_REF!$A$3:$A$500, 0)),"")</f>
        <v/>
      </c>
      <c r="G159" s="7">
        <f>IFERROR(INDEX(ACTES_REF!$D$3:$D$500, MATCH($D159, ACTES_REF!$A$3:$A$500, 0)),"")</f>
        <v/>
      </c>
      <c r="H159" s="7">
        <f>IFERROR(INDEX(ACTES_REF!$G$3:$G$500, MATCH($D159, ACTES_REF!$A$3:$A$500, 0)),"")</f>
        <v/>
      </c>
      <c r="I159" s="11" t="n"/>
      <c r="J159" s="9" t="n"/>
      <c r="K159" s="15">
        <f>IF(OR($I159="", $J159=""),"", $I159*$J159)</f>
        <v/>
      </c>
      <c r="L159" s="15">
        <f>IFERROR(INDEX(ACTES_REF!$E$3:$E$500, MATCH($D159, ACTES_REF!$A$3:$A$500, 0)),0)</f>
        <v/>
      </c>
      <c r="M159" s="15">
        <f>IF($I159="","", $I159*$L159)</f>
        <v/>
      </c>
      <c r="N159" s="16">
        <f>IFERROR(INDEX(ACTES_REF!$F$3:$F$500, MATCH($D159, ACTES_REF!$A$3:$A$500, 0)),0)</f>
        <v/>
      </c>
      <c r="O159" s="15">
        <f>IF($K159="","", MIN($K159, $M159)*$N159)</f>
        <v/>
      </c>
      <c r="P159" s="15">
        <f>IF($A159="","", IFERROR(SUMIFS(CONTRATS!$D$3:$D$500, CONTRATS!$A$3:$A$500, $A159, CONTRATS!$B$3:$B$500, $F159, CONTRATS!$C$3:$C$500, $G159), 0))</f>
        <v/>
      </c>
      <c r="Q159" s="15">
        <f>IF($G159="FORFAIT_ANNUEL", $P159, "")</f>
        <v/>
      </c>
      <c r="R159" s="15">
        <f>IF($G159&lt;&gt;"FORFAIT_ANNUEL","",IF($A159="","",SUMIFS($T$4:$T$203,$A$4:$A$203,$A159,$F$4:$F$203,$F159,$C$4:$C$203,$C159,$G$4:$G$203,"FORFAIT_ANNUEL",$W$4:$W$203,"&lt;"&amp;$W159)))</f>
        <v/>
      </c>
      <c r="S159" s="15">
        <f>IF($G159="FORFAIT_ANNUEL", MAX(0, $Q159-$R159), "")</f>
        <v/>
      </c>
      <c r="T159" s="15">
        <f>IF($K159="","",IF($G159="PCT_BRSS", MAX(0, MIN($K159, $M159*$P159) - $O159),IF($G159="FORFAIT_ACTE", MAX(0, MIN($K159-$O159, $P159*$I159)),IF($G159="FORFAIT_JOUR", MAX(0, MIN($K159-$O159, $P159*$I159)),IF($G159="FORFAIT_ANNUEL", MAX(0, MIN($K159-$O159, $S159)),0)))))</f>
        <v/>
      </c>
      <c r="U159" s="15">
        <f>IF($K159="","", MAX(0, $K159 - $O159 - $T159))</f>
        <v/>
      </c>
      <c r="V159" s="7">
        <f>IF($U159="","", IF($U159&gt;=PARAMETRES!$B$5, "⚠ Reste à charge élevé", ""))</f>
        <v/>
      </c>
      <c r="W159" s="20">
        <f>ROW()</f>
        <v/>
      </c>
    </row>
    <row r="160">
      <c r="A160" s="11" t="n"/>
      <c r="B160" s="14" t="n"/>
      <c r="C160" s="7">
        <f>IFERROR(YEAR($B160),"")</f>
        <v/>
      </c>
      <c r="D160" s="11" t="n"/>
      <c r="E160" s="7">
        <f>IFERROR(INDEX(ACTES_REF!$B$3:$B$500, MATCH($D160, ACTES_REF!$A$3:$A$500, 0)),"")</f>
        <v/>
      </c>
      <c r="F160" s="7">
        <f>IFERROR(INDEX(ACTES_REF!$C$3:$C$500, MATCH($D160, ACTES_REF!$A$3:$A$500, 0)),"")</f>
        <v/>
      </c>
      <c r="G160" s="7">
        <f>IFERROR(INDEX(ACTES_REF!$D$3:$D$500, MATCH($D160, ACTES_REF!$A$3:$A$500, 0)),"")</f>
        <v/>
      </c>
      <c r="H160" s="7">
        <f>IFERROR(INDEX(ACTES_REF!$G$3:$G$500, MATCH($D160, ACTES_REF!$A$3:$A$500, 0)),"")</f>
        <v/>
      </c>
      <c r="I160" s="11" t="n"/>
      <c r="J160" s="9" t="n"/>
      <c r="K160" s="15">
        <f>IF(OR($I160="", $J160=""),"", $I160*$J160)</f>
        <v/>
      </c>
      <c r="L160" s="15">
        <f>IFERROR(INDEX(ACTES_REF!$E$3:$E$500, MATCH($D160, ACTES_REF!$A$3:$A$500, 0)),0)</f>
        <v/>
      </c>
      <c r="M160" s="15">
        <f>IF($I160="","", $I160*$L160)</f>
        <v/>
      </c>
      <c r="N160" s="16">
        <f>IFERROR(INDEX(ACTES_REF!$F$3:$F$500, MATCH($D160, ACTES_REF!$A$3:$A$500, 0)),0)</f>
        <v/>
      </c>
      <c r="O160" s="15">
        <f>IF($K160="","", MIN($K160, $M160)*$N160)</f>
        <v/>
      </c>
      <c r="P160" s="15">
        <f>IF($A160="","", IFERROR(SUMIFS(CONTRATS!$D$3:$D$500, CONTRATS!$A$3:$A$500, $A160, CONTRATS!$B$3:$B$500, $F160, CONTRATS!$C$3:$C$500, $G160), 0))</f>
        <v/>
      </c>
      <c r="Q160" s="15">
        <f>IF($G160="FORFAIT_ANNUEL", $P160, "")</f>
        <v/>
      </c>
      <c r="R160" s="15">
        <f>IF($G160&lt;&gt;"FORFAIT_ANNUEL","",IF($A160="","",SUMIFS($T$4:$T$203,$A$4:$A$203,$A160,$F$4:$F$203,$F160,$C$4:$C$203,$C160,$G$4:$G$203,"FORFAIT_ANNUEL",$W$4:$W$203,"&lt;"&amp;$W160)))</f>
        <v/>
      </c>
      <c r="S160" s="15">
        <f>IF($G160="FORFAIT_ANNUEL", MAX(0, $Q160-$R160), "")</f>
        <v/>
      </c>
      <c r="T160" s="15">
        <f>IF($K160="","",IF($G160="PCT_BRSS", MAX(0, MIN($K160, $M160*$P160) - $O160),IF($G160="FORFAIT_ACTE", MAX(0, MIN($K160-$O160, $P160*$I160)),IF($G160="FORFAIT_JOUR", MAX(0, MIN($K160-$O160, $P160*$I160)),IF($G160="FORFAIT_ANNUEL", MAX(0, MIN($K160-$O160, $S160)),0)))))</f>
        <v/>
      </c>
      <c r="U160" s="15">
        <f>IF($K160="","", MAX(0, $K160 - $O160 - $T160))</f>
        <v/>
      </c>
      <c r="V160" s="7">
        <f>IF($U160="","", IF($U160&gt;=PARAMETRES!$B$5, "⚠ Reste à charge élevé", ""))</f>
        <v/>
      </c>
      <c r="W160" s="20">
        <f>ROW()</f>
        <v/>
      </c>
    </row>
    <row r="161">
      <c r="A161" s="11" t="n"/>
      <c r="B161" s="14" t="n"/>
      <c r="C161" s="7">
        <f>IFERROR(YEAR($B161),"")</f>
        <v/>
      </c>
      <c r="D161" s="11" t="n"/>
      <c r="E161" s="7">
        <f>IFERROR(INDEX(ACTES_REF!$B$3:$B$500, MATCH($D161, ACTES_REF!$A$3:$A$500, 0)),"")</f>
        <v/>
      </c>
      <c r="F161" s="7">
        <f>IFERROR(INDEX(ACTES_REF!$C$3:$C$500, MATCH($D161, ACTES_REF!$A$3:$A$500, 0)),"")</f>
        <v/>
      </c>
      <c r="G161" s="7">
        <f>IFERROR(INDEX(ACTES_REF!$D$3:$D$500, MATCH($D161, ACTES_REF!$A$3:$A$500, 0)),"")</f>
        <v/>
      </c>
      <c r="H161" s="7">
        <f>IFERROR(INDEX(ACTES_REF!$G$3:$G$500, MATCH($D161, ACTES_REF!$A$3:$A$500, 0)),"")</f>
        <v/>
      </c>
      <c r="I161" s="11" t="n"/>
      <c r="J161" s="9" t="n"/>
      <c r="K161" s="15">
        <f>IF(OR($I161="", $J161=""),"", $I161*$J161)</f>
        <v/>
      </c>
      <c r="L161" s="15">
        <f>IFERROR(INDEX(ACTES_REF!$E$3:$E$500, MATCH($D161, ACTES_REF!$A$3:$A$500, 0)),0)</f>
        <v/>
      </c>
      <c r="M161" s="15">
        <f>IF($I161="","", $I161*$L161)</f>
        <v/>
      </c>
      <c r="N161" s="16">
        <f>IFERROR(INDEX(ACTES_REF!$F$3:$F$500, MATCH($D161, ACTES_REF!$A$3:$A$500, 0)),0)</f>
        <v/>
      </c>
      <c r="O161" s="15">
        <f>IF($K161="","", MIN($K161, $M161)*$N161)</f>
        <v/>
      </c>
      <c r="P161" s="15">
        <f>IF($A161="","", IFERROR(SUMIFS(CONTRATS!$D$3:$D$500, CONTRATS!$A$3:$A$500, $A161, CONTRATS!$B$3:$B$500, $F161, CONTRATS!$C$3:$C$500, $G161), 0))</f>
        <v/>
      </c>
      <c r="Q161" s="15">
        <f>IF($G161="FORFAIT_ANNUEL", $P161, "")</f>
        <v/>
      </c>
      <c r="R161" s="15">
        <f>IF($G161&lt;&gt;"FORFAIT_ANNUEL","",IF($A161="","",SUMIFS($T$4:$T$203,$A$4:$A$203,$A161,$F$4:$F$203,$F161,$C$4:$C$203,$C161,$G$4:$G$203,"FORFAIT_ANNUEL",$W$4:$W$203,"&lt;"&amp;$W161)))</f>
        <v/>
      </c>
      <c r="S161" s="15">
        <f>IF($G161="FORFAIT_ANNUEL", MAX(0, $Q161-$R161), "")</f>
        <v/>
      </c>
      <c r="T161" s="15">
        <f>IF($K161="","",IF($G161="PCT_BRSS", MAX(0, MIN($K161, $M161*$P161) - $O161),IF($G161="FORFAIT_ACTE", MAX(0, MIN($K161-$O161, $P161*$I161)),IF($G161="FORFAIT_JOUR", MAX(0, MIN($K161-$O161, $P161*$I161)),IF($G161="FORFAIT_ANNUEL", MAX(0, MIN($K161-$O161, $S161)),0)))))</f>
        <v/>
      </c>
      <c r="U161" s="15">
        <f>IF($K161="","", MAX(0, $K161 - $O161 - $T161))</f>
        <v/>
      </c>
      <c r="V161" s="7">
        <f>IF($U161="","", IF($U161&gt;=PARAMETRES!$B$5, "⚠ Reste à charge élevé", ""))</f>
        <v/>
      </c>
      <c r="W161" s="20">
        <f>ROW()</f>
        <v/>
      </c>
    </row>
    <row r="162">
      <c r="A162" s="11" t="n"/>
      <c r="B162" s="14" t="n"/>
      <c r="C162" s="7">
        <f>IFERROR(YEAR($B162),"")</f>
        <v/>
      </c>
      <c r="D162" s="11" t="n"/>
      <c r="E162" s="7">
        <f>IFERROR(INDEX(ACTES_REF!$B$3:$B$500, MATCH($D162, ACTES_REF!$A$3:$A$500, 0)),"")</f>
        <v/>
      </c>
      <c r="F162" s="7">
        <f>IFERROR(INDEX(ACTES_REF!$C$3:$C$500, MATCH($D162, ACTES_REF!$A$3:$A$500, 0)),"")</f>
        <v/>
      </c>
      <c r="G162" s="7">
        <f>IFERROR(INDEX(ACTES_REF!$D$3:$D$500, MATCH($D162, ACTES_REF!$A$3:$A$500, 0)),"")</f>
        <v/>
      </c>
      <c r="H162" s="7">
        <f>IFERROR(INDEX(ACTES_REF!$G$3:$G$500, MATCH($D162, ACTES_REF!$A$3:$A$500, 0)),"")</f>
        <v/>
      </c>
      <c r="I162" s="11" t="n"/>
      <c r="J162" s="9" t="n"/>
      <c r="K162" s="15">
        <f>IF(OR($I162="", $J162=""),"", $I162*$J162)</f>
        <v/>
      </c>
      <c r="L162" s="15">
        <f>IFERROR(INDEX(ACTES_REF!$E$3:$E$500, MATCH($D162, ACTES_REF!$A$3:$A$500, 0)),0)</f>
        <v/>
      </c>
      <c r="M162" s="15">
        <f>IF($I162="","", $I162*$L162)</f>
        <v/>
      </c>
      <c r="N162" s="16">
        <f>IFERROR(INDEX(ACTES_REF!$F$3:$F$500, MATCH($D162, ACTES_REF!$A$3:$A$500, 0)),0)</f>
        <v/>
      </c>
      <c r="O162" s="15">
        <f>IF($K162="","", MIN($K162, $M162)*$N162)</f>
        <v/>
      </c>
      <c r="P162" s="15">
        <f>IF($A162="","", IFERROR(SUMIFS(CONTRATS!$D$3:$D$500, CONTRATS!$A$3:$A$500, $A162, CONTRATS!$B$3:$B$500, $F162, CONTRATS!$C$3:$C$500, $G162), 0))</f>
        <v/>
      </c>
      <c r="Q162" s="15">
        <f>IF($G162="FORFAIT_ANNUEL", $P162, "")</f>
        <v/>
      </c>
      <c r="R162" s="15">
        <f>IF($G162&lt;&gt;"FORFAIT_ANNUEL","",IF($A162="","",SUMIFS($T$4:$T$203,$A$4:$A$203,$A162,$F$4:$F$203,$F162,$C$4:$C$203,$C162,$G$4:$G$203,"FORFAIT_ANNUEL",$W$4:$W$203,"&lt;"&amp;$W162)))</f>
        <v/>
      </c>
      <c r="S162" s="15">
        <f>IF($G162="FORFAIT_ANNUEL", MAX(0, $Q162-$R162), "")</f>
        <v/>
      </c>
      <c r="T162" s="15">
        <f>IF($K162="","",IF($G162="PCT_BRSS", MAX(0, MIN($K162, $M162*$P162) - $O162),IF($G162="FORFAIT_ACTE", MAX(0, MIN($K162-$O162, $P162*$I162)),IF($G162="FORFAIT_JOUR", MAX(0, MIN($K162-$O162, $P162*$I162)),IF($G162="FORFAIT_ANNUEL", MAX(0, MIN($K162-$O162, $S162)),0)))))</f>
        <v/>
      </c>
      <c r="U162" s="15">
        <f>IF($K162="","", MAX(0, $K162 - $O162 - $T162))</f>
        <v/>
      </c>
      <c r="V162" s="7">
        <f>IF($U162="","", IF($U162&gt;=PARAMETRES!$B$5, "⚠ Reste à charge élevé", ""))</f>
        <v/>
      </c>
      <c r="W162" s="20">
        <f>ROW()</f>
        <v/>
      </c>
    </row>
    <row r="163">
      <c r="A163" s="11" t="n"/>
      <c r="B163" s="14" t="n"/>
      <c r="C163" s="7">
        <f>IFERROR(YEAR($B163),"")</f>
        <v/>
      </c>
      <c r="D163" s="11" t="n"/>
      <c r="E163" s="7">
        <f>IFERROR(INDEX(ACTES_REF!$B$3:$B$500, MATCH($D163, ACTES_REF!$A$3:$A$500, 0)),"")</f>
        <v/>
      </c>
      <c r="F163" s="7">
        <f>IFERROR(INDEX(ACTES_REF!$C$3:$C$500, MATCH($D163, ACTES_REF!$A$3:$A$500, 0)),"")</f>
        <v/>
      </c>
      <c r="G163" s="7">
        <f>IFERROR(INDEX(ACTES_REF!$D$3:$D$500, MATCH($D163, ACTES_REF!$A$3:$A$500, 0)),"")</f>
        <v/>
      </c>
      <c r="H163" s="7">
        <f>IFERROR(INDEX(ACTES_REF!$G$3:$G$500, MATCH($D163, ACTES_REF!$A$3:$A$500, 0)),"")</f>
        <v/>
      </c>
      <c r="I163" s="11" t="n"/>
      <c r="J163" s="9" t="n"/>
      <c r="K163" s="15">
        <f>IF(OR($I163="", $J163=""),"", $I163*$J163)</f>
        <v/>
      </c>
      <c r="L163" s="15">
        <f>IFERROR(INDEX(ACTES_REF!$E$3:$E$500, MATCH($D163, ACTES_REF!$A$3:$A$500, 0)),0)</f>
        <v/>
      </c>
      <c r="M163" s="15">
        <f>IF($I163="","", $I163*$L163)</f>
        <v/>
      </c>
      <c r="N163" s="16">
        <f>IFERROR(INDEX(ACTES_REF!$F$3:$F$500, MATCH($D163, ACTES_REF!$A$3:$A$500, 0)),0)</f>
        <v/>
      </c>
      <c r="O163" s="15">
        <f>IF($K163="","", MIN($K163, $M163)*$N163)</f>
        <v/>
      </c>
      <c r="P163" s="15">
        <f>IF($A163="","", IFERROR(SUMIFS(CONTRATS!$D$3:$D$500, CONTRATS!$A$3:$A$500, $A163, CONTRATS!$B$3:$B$500, $F163, CONTRATS!$C$3:$C$500, $G163), 0))</f>
        <v/>
      </c>
      <c r="Q163" s="15">
        <f>IF($G163="FORFAIT_ANNUEL", $P163, "")</f>
        <v/>
      </c>
      <c r="R163" s="15">
        <f>IF($G163&lt;&gt;"FORFAIT_ANNUEL","",IF($A163="","",SUMIFS($T$4:$T$203,$A$4:$A$203,$A163,$F$4:$F$203,$F163,$C$4:$C$203,$C163,$G$4:$G$203,"FORFAIT_ANNUEL",$W$4:$W$203,"&lt;"&amp;$W163)))</f>
        <v/>
      </c>
      <c r="S163" s="15">
        <f>IF($G163="FORFAIT_ANNUEL", MAX(0, $Q163-$R163), "")</f>
        <v/>
      </c>
      <c r="T163" s="15">
        <f>IF($K163="","",IF($G163="PCT_BRSS", MAX(0, MIN($K163, $M163*$P163) - $O163),IF($G163="FORFAIT_ACTE", MAX(0, MIN($K163-$O163, $P163*$I163)),IF($G163="FORFAIT_JOUR", MAX(0, MIN($K163-$O163, $P163*$I163)),IF($G163="FORFAIT_ANNUEL", MAX(0, MIN($K163-$O163, $S163)),0)))))</f>
        <v/>
      </c>
      <c r="U163" s="15">
        <f>IF($K163="","", MAX(0, $K163 - $O163 - $T163))</f>
        <v/>
      </c>
      <c r="V163" s="7">
        <f>IF($U163="","", IF($U163&gt;=PARAMETRES!$B$5, "⚠ Reste à charge élevé", ""))</f>
        <v/>
      </c>
      <c r="W163" s="20">
        <f>ROW()</f>
        <v/>
      </c>
    </row>
    <row r="164">
      <c r="A164" s="11" t="n"/>
      <c r="B164" s="14" t="n"/>
      <c r="C164" s="7">
        <f>IFERROR(YEAR($B164),"")</f>
        <v/>
      </c>
      <c r="D164" s="11" t="n"/>
      <c r="E164" s="7">
        <f>IFERROR(INDEX(ACTES_REF!$B$3:$B$500, MATCH($D164, ACTES_REF!$A$3:$A$500, 0)),"")</f>
        <v/>
      </c>
      <c r="F164" s="7">
        <f>IFERROR(INDEX(ACTES_REF!$C$3:$C$500, MATCH($D164, ACTES_REF!$A$3:$A$500, 0)),"")</f>
        <v/>
      </c>
      <c r="G164" s="7">
        <f>IFERROR(INDEX(ACTES_REF!$D$3:$D$500, MATCH($D164, ACTES_REF!$A$3:$A$500, 0)),"")</f>
        <v/>
      </c>
      <c r="H164" s="7">
        <f>IFERROR(INDEX(ACTES_REF!$G$3:$G$500, MATCH($D164, ACTES_REF!$A$3:$A$500, 0)),"")</f>
        <v/>
      </c>
      <c r="I164" s="11" t="n"/>
      <c r="J164" s="9" t="n"/>
      <c r="K164" s="15">
        <f>IF(OR($I164="", $J164=""),"", $I164*$J164)</f>
        <v/>
      </c>
      <c r="L164" s="15">
        <f>IFERROR(INDEX(ACTES_REF!$E$3:$E$500, MATCH($D164, ACTES_REF!$A$3:$A$500, 0)),0)</f>
        <v/>
      </c>
      <c r="M164" s="15">
        <f>IF($I164="","", $I164*$L164)</f>
        <v/>
      </c>
      <c r="N164" s="16">
        <f>IFERROR(INDEX(ACTES_REF!$F$3:$F$500, MATCH($D164, ACTES_REF!$A$3:$A$500, 0)),0)</f>
        <v/>
      </c>
      <c r="O164" s="15">
        <f>IF($K164="","", MIN($K164, $M164)*$N164)</f>
        <v/>
      </c>
      <c r="P164" s="15">
        <f>IF($A164="","", IFERROR(SUMIFS(CONTRATS!$D$3:$D$500, CONTRATS!$A$3:$A$500, $A164, CONTRATS!$B$3:$B$500, $F164, CONTRATS!$C$3:$C$500, $G164), 0))</f>
        <v/>
      </c>
      <c r="Q164" s="15">
        <f>IF($G164="FORFAIT_ANNUEL", $P164, "")</f>
        <v/>
      </c>
      <c r="R164" s="15">
        <f>IF($G164&lt;&gt;"FORFAIT_ANNUEL","",IF($A164="","",SUMIFS($T$4:$T$203,$A$4:$A$203,$A164,$F$4:$F$203,$F164,$C$4:$C$203,$C164,$G$4:$G$203,"FORFAIT_ANNUEL",$W$4:$W$203,"&lt;"&amp;$W164)))</f>
        <v/>
      </c>
      <c r="S164" s="15">
        <f>IF($G164="FORFAIT_ANNUEL", MAX(0, $Q164-$R164), "")</f>
        <v/>
      </c>
      <c r="T164" s="15">
        <f>IF($K164="","",IF($G164="PCT_BRSS", MAX(0, MIN($K164, $M164*$P164) - $O164),IF($G164="FORFAIT_ACTE", MAX(0, MIN($K164-$O164, $P164*$I164)),IF($G164="FORFAIT_JOUR", MAX(0, MIN($K164-$O164, $P164*$I164)),IF($G164="FORFAIT_ANNUEL", MAX(0, MIN($K164-$O164, $S164)),0)))))</f>
        <v/>
      </c>
      <c r="U164" s="15">
        <f>IF($K164="","", MAX(0, $K164 - $O164 - $T164))</f>
        <v/>
      </c>
      <c r="V164" s="7">
        <f>IF($U164="","", IF($U164&gt;=PARAMETRES!$B$5, "⚠ Reste à charge élevé", ""))</f>
        <v/>
      </c>
      <c r="W164" s="20">
        <f>ROW()</f>
        <v/>
      </c>
    </row>
    <row r="165">
      <c r="A165" s="11" t="n"/>
      <c r="B165" s="14" t="n"/>
      <c r="C165" s="7">
        <f>IFERROR(YEAR($B165),"")</f>
        <v/>
      </c>
      <c r="D165" s="11" t="n"/>
      <c r="E165" s="7">
        <f>IFERROR(INDEX(ACTES_REF!$B$3:$B$500, MATCH($D165, ACTES_REF!$A$3:$A$500, 0)),"")</f>
        <v/>
      </c>
      <c r="F165" s="7">
        <f>IFERROR(INDEX(ACTES_REF!$C$3:$C$500, MATCH($D165, ACTES_REF!$A$3:$A$500, 0)),"")</f>
        <v/>
      </c>
      <c r="G165" s="7">
        <f>IFERROR(INDEX(ACTES_REF!$D$3:$D$500, MATCH($D165, ACTES_REF!$A$3:$A$500, 0)),"")</f>
        <v/>
      </c>
      <c r="H165" s="7">
        <f>IFERROR(INDEX(ACTES_REF!$G$3:$G$500, MATCH($D165, ACTES_REF!$A$3:$A$500, 0)),"")</f>
        <v/>
      </c>
      <c r="I165" s="11" t="n"/>
      <c r="J165" s="9" t="n"/>
      <c r="K165" s="15">
        <f>IF(OR($I165="", $J165=""),"", $I165*$J165)</f>
        <v/>
      </c>
      <c r="L165" s="15">
        <f>IFERROR(INDEX(ACTES_REF!$E$3:$E$500, MATCH($D165, ACTES_REF!$A$3:$A$500, 0)),0)</f>
        <v/>
      </c>
      <c r="M165" s="15">
        <f>IF($I165="","", $I165*$L165)</f>
        <v/>
      </c>
      <c r="N165" s="16">
        <f>IFERROR(INDEX(ACTES_REF!$F$3:$F$500, MATCH($D165, ACTES_REF!$A$3:$A$500, 0)),0)</f>
        <v/>
      </c>
      <c r="O165" s="15">
        <f>IF($K165="","", MIN($K165, $M165)*$N165)</f>
        <v/>
      </c>
      <c r="P165" s="15">
        <f>IF($A165="","", IFERROR(SUMIFS(CONTRATS!$D$3:$D$500, CONTRATS!$A$3:$A$500, $A165, CONTRATS!$B$3:$B$500, $F165, CONTRATS!$C$3:$C$500, $G165), 0))</f>
        <v/>
      </c>
      <c r="Q165" s="15">
        <f>IF($G165="FORFAIT_ANNUEL", $P165, "")</f>
        <v/>
      </c>
      <c r="R165" s="15">
        <f>IF($G165&lt;&gt;"FORFAIT_ANNUEL","",IF($A165="","",SUMIFS($T$4:$T$203,$A$4:$A$203,$A165,$F$4:$F$203,$F165,$C$4:$C$203,$C165,$G$4:$G$203,"FORFAIT_ANNUEL",$W$4:$W$203,"&lt;"&amp;$W165)))</f>
        <v/>
      </c>
      <c r="S165" s="15">
        <f>IF($G165="FORFAIT_ANNUEL", MAX(0, $Q165-$R165), "")</f>
        <v/>
      </c>
      <c r="T165" s="15">
        <f>IF($K165="","",IF($G165="PCT_BRSS", MAX(0, MIN($K165, $M165*$P165) - $O165),IF($G165="FORFAIT_ACTE", MAX(0, MIN($K165-$O165, $P165*$I165)),IF($G165="FORFAIT_JOUR", MAX(0, MIN($K165-$O165, $P165*$I165)),IF($G165="FORFAIT_ANNUEL", MAX(0, MIN($K165-$O165, $S165)),0)))))</f>
        <v/>
      </c>
      <c r="U165" s="15">
        <f>IF($K165="","", MAX(0, $K165 - $O165 - $T165))</f>
        <v/>
      </c>
      <c r="V165" s="7">
        <f>IF($U165="","", IF($U165&gt;=PARAMETRES!$B$5, "⚠ Reste à charge élevé", ""))</f>
        <v/>
      </c>
      <c r="W165" s="20">
        <f>ROW()</f>
        <v/>
      </c>
    </row>
    <row r="166">
      <c r="A166" s="11" t="n"/>
      <c r="B166" s="14" t="n"/>
      <c r="C166" s="7">
        <f>IFERROR(YEAR($B166),"")</f>
        <v/>
      </c>
      <c r="D166" s="11" t="n"/>
      <c r="E166" s="7">
        <f>IFERROR(INDEX(ACTES_REF!$B$3:$B$500, MATCH($D166, ACTES_REF!$A$3:$A$500, 0)),"")</f>
        <v/>
      </c>
      <c r="F166" s="7">
        <f>IFERROR(INDEX(ACTES_REF!$C$3:$C$500, MATCH($D166, ACTES_REF!$A$3:$A$500, 0)),"")</f>
        <v/>
      </c>
      <c r="G166" s="7">
        <f>IFERROR(INDEX(ACTES_REF!$D$3:$D$500, MATCH($D166, ACTES_REF!$A$3:$A$500, 0)),"")</f>
        <v/>
      </c>
      <c r="H166" s="7">
        <f>IFERROR(INDEX(ACTES_REF!$G$3:$G$500, MATCH($D166, ACTES_REF!$A$3:$A$500, 0)),"")</f>
        <v/>
      </c>
      <c r="I166" s="11" t="n"/>
      <c r="J166" s="9" t="n"/>
      <c r="K166" s="15">
        <f>IF(OR($I166="", $J166=""),"", $I166*$J166)</f>
        <v/>
      </c>
      <c r="L166" s="15">
        <f>IFERROR(INDEX(ACTES_REF!$E$3:$E$500, MATCH($D166, ACTES_REF!$A$3:$A$500, 0)),0)</f>
        <v/>
      </c>
      <c r="M166" s="15">
        <f>IF($I166="","", $I166*$L166)</f>
        <v/>
      </c>
      <c r="N166" s="16">
        <f>IFERROR(INDEX(ACTES_REF!$F$3:$F$500, MATCH($D166, ACTES_REF!$A$3:$A$500, 0)),0)</f>
        <v/>
      </c>
      <c r="O166" s="15">
        <f>IF($K166="","", MIN($K166, $M166)*$N166)</f>
        <v/>
      </c>
      <c r="P166" s="15">
        <f>IF($A166="","", IFERROR(SUMIFS(CONTRATS!$D$3:$D$500, CONTRATS!$A$3:$A$500, $A166, CONTRATS!$B$3:$B$500, $F166, CONTRATS!$C$3:$C$500, $G166), 0))</f>
        <v/>
      </c>
      <c r="Q166" s="15">
        <f>IF($G166="FORFAIT_ANNUEL", $P166, "")</f>
        <v/>
      </c>
      <c r="R166" s="15">
        <f>IF($G166&lt;&gt;"FORFAIT_ANNUEL","",IF($A166="","",SUMIFS($T$4:$T$203,$A$4:$A$203,$A166,$F$4:$F$203,$F166,$C$4:$C$203,$C166,$G$4:$G$203,"FORFAIT_ANNUEL",$W$4:$W$203,"&lt;"&amp;$W166)))</f>
        <v/>
      </c>
      <c r="S166" s="15">
        <f>IF($G166="FORFAIT_ANNUEL", MAX(0, $Q166-$R166), "")</f>
        <v/>
      </c>
      <c r="T166" s="15">
        <f>IF($K166="","",IF($G166="PCT_BRSS", MAX(0, MIN($K166, $M166*$P166) - $O166),IF($G166="FORFAIT_ACTE", MAX(0, MIN($K166-$O166, $P166*$I166)),IF($G166="FORFAIT_JOUR", MAX(0, MIN($K166-$O166, $P166*$I166)),IF($G166="FORFAIT_ANNUEL", MAX(0, MIN($K166-$O166, $S166)),0)))))</f>
        <v/>
      </c>
      <c r="U166" s="15">
        <f>IF($K166="","", MAX(0, $K166 - $O166 - $T166))</f>
        <v/>
      </c>
      <c r="V166" s="7">
        <f>IF($U166="","", IF($U166&gt;=PARAMETRES!$B$5, "⚠ Reste à charge élevé", ""))</f>
        <v/>
      </c>
      <c r="W166" s="20">
        <f>ROW()</f>
        <v/>
      </c>
    </row>
    <row r="167">
      <c r="A167" s="11" t="n"/>
      <c r="B167" s="14" t="n"/>
      <c r="C167" s="7">
        <f>IFERROR(YEAR($B167),"")</f>
        <v/>
      </c>
      <c r="D167" s="11" t="n"/>
      <c r="E167" s="7">
        <f>IFERROR(INDEX(ACTES_REF!$B$3:$B$500, MATCH($D167, ACTES_REF!$A$3:$A$500, 0)),"")</f>
        <v/>
      </c>
      <c r="F167" s="7">
        <f>IFERROR(INDEX(ACTES_REF!$C$3:$C$500, MATCH($D167, ACTES_REF!$A$3:$A$500, 0)),"")</f>
        <v/>
      </c>
      <c r="G167" s="7">
        <f>IFERROR(INDEX(ACTES_REF!$D$3:$D$500, MATCH($D167, ACTES_REF!$A$3:$A$500, 0)),"")</f>
        <v/>
      </c>
      <c r="H167" s="7">
        <f>IFERROR(INDEX(ACTES_REF!$G$3:$G$500, MATCH($D167, ACTES_REF!$A$3:$A$500, 0)),"")</f>
        <v/>
      </c>
      <c r="I167" s="11" t="n"/>
      <c r="J167" s="9" t="n"/>
      <c r="K167" s="15">
        <f>IF(OR($I167="", $J167=""),"", $I167*$J167)</f>
        <v/>
      </c>
      <c r="L167" s="15">
        <f>IFERROR(INDEX(ACTES_REF!$E$3:$E$500, MATCH($D167, ACTES_REF!$A$3:$A$500, 0)),0)</f>
        <v/>
      </c>
      <c r="M167" s="15">
        <f>IF($I167="","", $I167*$L167)</f>
        <v/>
      </c>
      <c r="N167" s="16">
        <f>IFERROR(INDEX(ACTES_REF!$F$3:$F$500, MATCH($D167, ACTES_REF!$A$3:$A$500, 0)),0)</f>
        <v/>
      </c>
      <c r="O167" s="15">
        <f>IF($K167="","", MIN($K167, $M167)*$N167)</f>
        <v/>
      </c>
      <c r="P167" s="15">
        <f>IF($A167="","", IFERROR(SUMIFS(CONTRATS!$D$3:$D$500, CONTRATS!$A$3:$A$500, $A167, CONTRATS!$B$3:$B$500, $F167, CONTRATS!$C$3:$C$500, $G167), 0))</f>
        <v/>
      </c>
      <c r="Q167" s="15">
        <f>IF($G167="FORFAIT_ANNUEL", $P167, "")</f>
        <v/>
      </c>
      <c r="R167" s="15">
        <f>IF($G167&lt;&gt;"FORFAIT_ANNUEL","",IF($A167="","",SUMIFS($T$4:$T$203,$A$4:$A$203,$A167,$F$4:$F$203,$F167,$C$4:$C$203,$C167,$G$4:$G$203,"FORFAIT_ANNUEL",$W$4:$W$203,"&lt;"&amp;$W167)))</f>
        <v/>
      </c>
      <c r="S167" s="15">
        <f>IF($G167="FORFAIT_ANNUEL", MAX(0, $Q167-$R167), "")</f>
        <v/>
      </c>
      <c r="T167" s="15">
        <f>IF($K167="","",IF($G167="PCT_BRSS", MAX(0, MIN($K167, $M167*$P167) - $O167),IF($G167="FORFAIT_ACTE", MAX(0, MIN($K167-$O167, $P167*$I167)),IF($G167="FORFAIT_JOUR", MAX(0, MIN($K167-$O167, $P167*$I167)),IF($G167="FORFAIT_ANNUEL", MAX(0, MIN($K167-$O167, $S167)),0)))))</f>
        <v/>
      </c>
      <c r="U167" s="15">
        <f>IF($K167="","", MAX(0, $K167 - $O167 - $T167))</f>
        <v/>
      </c>
      <c r="V167" s="7">
        <f>IF($U167="","", IF($U167&gt;=PARAMETRES!$B$5, "⚠ Reste à charge élevé", ""))</f>
        <v/>
      </c>
      <c r="W167" s="20">
        <f>ROW()</f>
        <v/>
      </c>
    </row>
    <row r="168">
      <c r="A168" s="11" t="n"/>
      <c r="B168" s="14" t="n"/>
      <c r="C168" s="7">
        <f>IFERROR(YEAR($B168),"")</f>
        <v/>
      </c>
      <c r="D168" s="11" t="n"/>
      <c r="E168" s="7">
        <f>IFERROR(INDEX(ACTES_REF!$B$3:$B$500, MATCH($D168, ACTES_REF!$A$3:$A$500, 0)),"")</f>
        <v/>
      </c>
      <c r="F168" s="7">
        <f>IFERROR(INDEX(ACTES_REF!$C$3:$C$500, MATCH($D168, ACTES_REF!$A$3:$A$500, 0)),"")</f>
        <v/>
      </c>
      <c r="G168" s="7">
        <f>IFERROR(INDEX(ACTES_REF!$D$3:$D$500, MATCH($D168, ACTES_REF!$A$3:$A$500, 0)),"")</f>
        <v/>
      </c>
      <c r="H168" s="7">
        <f>IFERROR(INDEX(ACTES_REF!$G$3:$G$500, MATCH($D168, ACTES_REF!$A$3:$A$500, 0)),"")</f>
        <v/>
      </c>
      <c r="I168" s="11" t="n"/>
      <c r="J168" s="9" t="n"/>
      <c r="K168" s="15">
        <f>IF(OR($I168="", $J168=""),"", $I168*$J168)</f>
        <v/>
      </c>
      <c r="L168" s="15">
        <f>IFERROR(INDEX(ACTES_REF!$E$3:$E$500, MATCH($D168, ACTES_REF!$A$3:$A$500, 0)),0)</f>
        <v/>
      </c>
      <c r="M168" s="15">
        <f>IF($I168="","", $I168*$L168)</f>
        <v/>
      </c>
      <c r="N168" s="16">
        <f>IFERROR(INDEX(ACTES_REF!$F$3:$F$500, MATCH($D168, ACTES_REF!$A$3:$A$500, 0)),0)</f>
        <v/>
      </c>
      <c r="O168" s="15">
        <f>IF($K168="","", MIN($K168, $M168)*$N168)</f>
        <v/>
      </c>
      <c r="P168" s="15">
        <f>IF($A168="","", IFERROR(SUMIFS(CONTRATS!$D$3:$D$500, CONTRATS!$A$3:$A$500, $A168, CONTRATS!$B$3:$B$500, $F168, CONTRATS!$C$3:$C$500, $G168), 0))</f>
        <v/>
      </c>
      <c r="Q168" s="15">
        <f>IF($G168="FORFAIT_ANNUEL", $P168, "")</f>
        <v/>
      </c>
      <c r="R168" s="15">
        <f>IF($G168&lt;&gt;"FORFAIT_ANNUEL","",IF($A168="","",SUMIFS($T$4:$T$203,$A$4:$A$203,$A168,$F$4:$F$203,$F168,$C$4:$C$203,$C168,$G$4:$G$203,"FORFAIT_ANNUEL",$W$4:$W$203,"&lt;"&amp;$W168)))</f>
        <v/>
      </c>
      <c r="S168" s="15">
        <f>IF($G168="FORFAIT_ANNUEL", MAX(0, $Q168-$R168), "")</f>
        <v/>
      </c>
      <c r="T168" s="15">
        <f>IF($K168="","",IF($G168="PCT_BRSS", MAX(0, MIN($K168, $M168*$P168) - $O168),IF($G168="FORFAIT_ACTE", MAX(0, MIN($K168-$O168, $P168*$I168)),IF($G168="FORFAIT_JOUR", MAX(0, MIN($K168-$O168, $P168*$I168)),IF($G168="FORFAIT_ANNUEL", MAX(0, MIN($K168-$O168, $S168)),0)))))</f>
        <v/>
      </c>
      <c r="U168" s="15">
        <f>IF($K168="","", MAX(0, $K168 - $O168 - $T168))</f>
        <v/>
      </c>
      <c r="V168" s="7">
        <f>IF($U168="","", IF($U168&gt;=PARAMETRES!$B$5, "⚠ Reste à charge élevé", ""))</f>
        <v/>
      </c>
      <c r="W168" s="20">
        <f>ROW()</f>
        <v/>
      </c>
    </row>
    <row r="169">
      <c r="A169" s="11" t="n"/>
      <c r="B169" s="14" t="n"/>
      <c r="C169" s="7">
        <f>IFERROR(YEAR($B169),"")</f>
        <v/>
      </c>
      <c r="D169" s="11" t="n"/>
      <c r="E169" s="7">
        <f>IFERROR(INDEX(ACTES_REF!$B$3:$B$500, MATCH($D169, ACTES_REF!$A$3:$A$500, 0)),"")</f>
        <v/>
      </c>
      <c r="F169" s="7">
        <f>IFERROR(INDEX(ACTES_REF!$C$3:$C$500, MATCH($D169, ACTES_REF!$A$3:$A$500, 0)),"")</f>
        <v/>
      </c>
      <c r="G169" s="7">
        <f>IFERROR(INDEX(ACTES_REF!$D$3:$D$500, MATCH($D169, ACTES_REF!$A$3:$A$500, 0)),"")</f>
        <v/>
      </c>
      <c r="H169" s="7">
        <f>IFERROR(INDEX(ACTES_REF!$G$3:$G$500, MATCH($D169, ACTES_REF!$A$3:$A$500, 0)),"")</f>
        <v/>
      </c>
      <c r="I169" s="11" t="n"/>
      <c r="J169" s="9" t="n"/>
      <c r="K169" s="15">
        <f>IF(OR($I169="", $J169=""),"", $I169*$J169)</f>
        <v/>
      </c>
      <c r="L169" s="15">
        <f>IFERROR(INDEX(ACTES_REF!$E$3:$E$500, MATCH($D169, ACTES_REF!$A$3:$A$500, 0)),0)</f>
        <v/>
      </c>
      <c r="M169" s="15">
        <f>IF($I169="","", $I169*$L169)</f>
        <v/>
      </c>
      <c r="N169" s="16">
        <f>IFERROR(INDEX(ACTES_REF!$F$3:$F$500, MATCH($D169, ACTES_REF!$A$3:$A$500, 0)),0)</f>
        <v/>
      </c>
      <c r="O169" s="15">
        <f>IF($K169="","", MIN($K169, $M169)*$N169)</f>
        <v/>
      </c>
      <c r="P169" s="15">
        <f>IF($A169="","", IFERROR(SUMIFS(CONTRATS!$D$3:$D$500, CONTRATS!$A$3:$A$500, $A169, CONTRATS!$B$3:$B$500, $F169, CONTRATS!$C$3:$C$500, $G169), 0))</f>
        <v/>
      </c>
      <c r="Q169" s="15">
        <f>IF($G169="FORFAIT_ANNUEL", $P169, "")</f>
        <v/>
      </c>
      <c r="R169" s="15">
        <f>IF($G169&lt;&gt;"FORFAIT_ANNUEL","",IF($A169="","",SUMIFS($T$4:$T$203,$A$4:$A$203,$A169,$F$4:$F$203,$F169,$C$4:$C$203,$C169,$G$4:$G$203,"FORFAIT_ANNUEL",$W$4:$W$203,"&lt;"&amp;$W169)))</f>
        <v/>
      </c>
      <c r="S169" s="15">
        <f>IF($G169="FORFAIT_ANNUEL", MAX(0, $Q169-$R169), "")</f>
        <v/>
      </c>
      <c r="T169" s="15">
        <f>IF($K169="","",IF($G169="PCT_BRSS", MAX(0, MIN($K169, $M169*$P169) - $O169),IF($G169="FORFAIT_ACTE", MAX(0, MIN($K169-$O169, $P169*$I169)),IF($G169="FORFAIT_JOUR", MAX(0, MIN($K169-$O169, $P169*$I169)),IF($G169="FORFAIT_ANNUEL", MAX(0, MIN($K169-$O169, $S169)),0)))))</f>
        <v/>
      </c>
      <c r="U169" s="15">
        <f>IF($K169="","", MAX(0, $K169 - $O169 - $T169))</f>
        <v/>
      </c>
      <c r="V169" s="7">
        <f>IF($U169="","", IF($U169&gt;=PARAMETRES!$B$5, "⚠ Reste à charge élevé", ""))</f>
        <v/>
      </c>
      <c r="W169" s="20">
        <f>ROW()</f>
        <v/>
      </c>
    </row>
    <row r="170">
      <c r="A170" s="11" t="n"/>
      <c r="B170" s="14" t="n"/>
      <c r="C170" s="7">
        <f>IFERROR(YEAR($B170),"")</f>
        <v/>
      </c>
      <c r="D170" s="11" t="n"/>
      <c r="E170" s="7">
        <f>IFERROR(INDEX(ACTES_REF!$B$3:$B$500, MATCH($D170, ACTES_REF!$A$3:$A$500, 0)),"")</f>
        <v/>
      </c>
      <c r="F170" s="7">
        <f>IFERROR(INDEX(ACTES_REF!$C$3:$C$500, MATCH($D170, ACTES_REF!$A$3:$A$500, 0)),"")</f>
        <v/>
      </c>
      <c r="G170" s="7">
        <f>IFERROR(INDEX(ACTES_REF!$D$3:$D$500, MATCH($D170, ACTES_REF!$A$3:$A$500, 0)),"")</f>
        <v/>
      </c>
      <c r="H170" s="7">
        <f>IFERROR(INDEX(ACTES_REF!$G$3:$G$500, MATCH($D170, ACTES_REF!$A$3:$A$500, 0)),"")</f>
        <v/>
      </c>
      <c r="I170" s="11" t="n"/>
      <c r="J170" s="9" t="n"/>
      <c r="K170" s="15">
        <f>IF(OR($I170="", $J170=""),"", $I170*$J170)</f>
        <v/>
      </c>
      <c r="L170" s="15">
        <f>IFERROR(INDEX(ACTES_REF!$E$3:$E$500, MATCH($D170, ACTES_REF!$A$3:$A$500, 0)),0)</f>
        <v/>
      </c>
      <c r="M170" s="15">
        <f>IF($I170="","", $I170*$L170)</f>
        <v/>
      </c>
      <c r="N170" s="16">
        <f>IFERROR(INDEX(ACTES_REF!$F$3:$F$500, MATCH($D170, ACTES_REF!$A$3:$A$500, 0)),0)</f>
        <v/>
      </c>
      <c r="O170" s="15">
        <f>IF($K170="","", MIN($K170, $M170)*$N170)</f>
        <v/>
      </c>
      <c r="P170" s="15">
        <f>IF($A170="","", IFERROR(SUMIFS(CONTRATS!$D$3:$D$500, CONTRATS!$A$3:$A$500, $A170, CONTRATS!$B$3:$B$500, $F170, CONTRATS!$C$3:$C$500, $G170), 0))</f>
        <v/>
      </c>
      <c r="Q170" s="15">
        <f>IF($G170="FORFAIT_ANNUEL", $P170, "")</f>
        <v/>
      </c>
      <c r="R170" s="15">
        <f>IF($G170&lt;&gt;"FORFAIT_ANNUEL","",IF($A170="","",SUMIFS($T$4:$T$203,$A$4:$A$203,$A170,$F$4:$F$203,$F170,$C$4:$C$203,$C170,$G$4:$G$203,"FORFAIT_ANNUEL",$W$4:$W$203,"&lt;"&amp;$W170)))</f>
        <v/>
      </c>
      <c r="S170" s="15">
        <f>IF($G170="FORFAIT_ANNUEL", MAX(0, $Q170-$R170), "")</f>
        <v/>
      </c>
      <c r="T170" s="15">
        <f>IF($K170="","",IF($G170="PCT_BRSS", MAX(0, MIN($K170, $M170*$P170) - $O170),IF($G170="FORFAIT_ACTE", MAX(0, MIN($K170-$O170, $P170*$I170)),IF($G170="FORFAIT_JOUR", MAX(0, MIN($K170-$O170, $P170*$I170)),IF($G170="FORFAIT_ANNUEL", MAX(0, MIN($K170-$O170, $S170)),0)))))</f>
        <v/>
      </c>
      <c r="U170" s="15">
        <f>IF($K170="","", MAX(0, $K170 - $O170 - $T170))</f>
        <v/>
      </c>
      <c r="V170" s="7">
        <f>IF($U170="","", IF($U170&gt;=PARAMETRES!$B$5, "⚠ Reste à charge élevé", ""))</f>
        <v/>
      </c>
      <c r="W170" s="20">
        <f>ROW()</f>
        <v/>
      </c>
    </row>
    <row r="171">
      <c r="A171" s="11" t="n"/>
      <c r="B171" s="14" t="n"/>
      <c r="C171" s="7">
        <f>IFERROR(YEAR($B171),"")</f>
        <v/>
      </c>
      <c r="D171" s="11" t="n"/>
      <c r="E171" s="7">
        <f>IFERROR(INDEX(ACTES_REF!$B$3:$B$500, MATCH($D171, ACTES_REF!$A$3:$A$500, 0)),"")</f>
        <v/>
      </c>
      <c r="F171" s="7">
        <f>IFERROR(INDEX(ACTES_REF!$C$3:$C$500, MATCH($D171, ACTES_REF!$A$3:$A$500, 0)),"")</f>
        <v/>
      </c>
      <c r="G171" s="7">
        <f>IFERROR(INDEX(ACTES_REF!$D$3:$D$500, MATCH($D171, ACTES_REF!$A$3:$A$500, 0)),"")</f>
        <v/>
      </c>
      <c r="H171" s="7">
        <f>IFERROR(INDEX(ACTES_REF!$G$3:$G$500, MATCH($D171, ACTES_REF!$A$3:$A$500, 0)),"")</f>
        <v/>
      </c>
      <c r="I171" s="11" t="n"/>
      <c r="J171" s="9" t="n"/>
      <c r="K171" s="15">
        <f>IF(OR($I171="", $J171=""),"", $I171*$J171)</f>
        <v/>
      </c>
      <c r="L171" s="15">
        <f>IFERROR(INDEX(ACTES_REF!$E$3:$E$500, MATCH($D171, ACTES_REF!$A$3:$A$500, 0)),0)</f>
        <v/>
      </c>
      <c r="M171" s="15">
        <f>IF($I171="","", $I171*$L171)</f>
        <v/>
      </c>
      <c r="N171" s="16">
        <f>IFERROR(INDEX(ACTES_REF!$F$3:$F$500, MATCH($D171, ACTES_REF!$A$3:$A$500, 0)),0)</f>
        <v/>
      </c>
      <c r="O171" s="15">
        <f>IF($K171="","", MIN($K171, $M171)*$N171)</f>
        <v/>
      </c>
      <c r="P171" s="15">
        <f>IF($A171="","", IFERROR(SUMIFS(CONTRATS!$D$3:$D$500, CONTRATS!$A$3:$A$500, $A171, CONTRATS!$B$3:$B$500, $F171, CONTRATS!$C$3:$C$500, $G171), 0))</f>
        <v/>
      </c>
      <c r="Q171" s="15">
        <f>IF($G171="FORFAIT_ANNUEL", $P171, "")</f>
        <v/>
      </c>
      <c r="R171" s="15">
        <f>IF($G171&lt;&gt;"FORFAIT_ANNUEL","",IF($A171="","",SUMIFS($T$4:$T$203,$A$4:$A$203,$A171,$F$4:$F$203,$F171,$C$4:$C$203,$C171,$G$4:$G$203,"FORFAIT_ANNUEL",$W$4:$W$203,"&lt;"&amp;$W171)))</f>
        <v/>
      </c>
      <c r="S171" s="15">
        <f>IF($G171="FORFAIT_ANNUEL", MAX(0, $Q171-$R171), "")</f>
        <v/>
      </c>
      <c r="T171" s="15">
        <f>IF($K171="","",IF($G171="PCT_BRSS", MAX(0, MIN($K171, $M171*$P171) - $O171),IF($G171="FORFAIT_ACTE", MAX(0, MIN($K171-$O171, $P171*$I171)),IF($G171="FORFAIT_JOUR", MAX(0, MIN($K171-$O171, $P171*$I171)),IF($G171="FORFAIT_ANNUEL", MAX(0, MIN($K171-$O171, $S171)),0)))))</f>
        <v/>
      </c>
      <c r="U171" s="15">
        <f>IF($K171="","", MAX(0, $K171 - $O171 - $T171))</f>
        <v/>
      </c>
      <c r="V171" s="7">
        <f>IF($U171="","", IF($U171&gt;=PARAMETRES!$B$5, "⚠ Reste à charge élevé", ""))</f>
        <v/>
      </c>
      <c r="W171" s="20">
        <f>ROW()</f>
        <v/>
      </c>
    </row>
    <row r="172">
      <c r="A172" s="11" t="n"/>
      <c r="B172" s="14" t="n"/>
      <c r="C172" s="7">
        <f>IFERROR(YEAR($B172),"")</f>
        <v/>
      </c>
      <c r="D172" s="11" t="n"/>
      <c r="E172" s="7">
        <f>IFERROR(INDEX(ACTES_REF!$B$3:$B$500, MATCH($D172, ACTES_REF!$A$3:$A$500, 0)),"")</f>
        <v/>
      </c>
      <c r="F172" s="7">
        <f>IFERROR(INDEX(ACTES_REF!$C$3:$C$500, MATCH($D172, ACTES_REF!$A$3:$A$500, 0)),"")</f>
        <v/>
      </c>
      <c r="G172" s="7">
        <f>IFERROR(INDEX(ACTES_REF!$D$3:$D$500, MATCH($D172, ACTES_REF!$A$3:$A$500, 0)),"")</f>
        <v/>
      </c>
      <c r="H172" s="7">
        <f>IFERROR(INDEX(ACTES_REF!$G$3:$G$500, MATCH($D172, ACTES_REF!$A$3:$A$500, 0)),"")</f>
        <v/>
      </c>
      <c r="I172" s="11" t="n"/>
      <c r="J172" s="9" t="n"/>
      <c r="K172" s="15">
        <f>IF(OR($I172="", $J172=""),"", $I172*$J172)</f>
        <v/>
      </c>
      <c r="L172" s="15">
        <f>IFERROR(INDEX(ACTES_REF!$E$3:$E$500, MATCH($D172, ACTES_REF!$A$3:$A$500, 0)),0)</f>
        <v/>
      </c>
      <c r="M172" s="15">
        <f>IF($I172="","", $I172*$L172)</f>
        <v/>
      </c>
      <c r="N172" s="16">
        <f>IFERROR(INDEX(ACTES_REF!$F$3:$F$500, MATCH($D172, ACTES_REF!$A$3:$A$500, 0)),0)</f>
        <v/>
      </c>
      <c r="O172" s="15">
        <f>IF($K172="","", MIN($K172, $M172)*$N172)</f>
        <v/>
      </c>
      <c r="P172" s="15">
        <f>IF($A172="","", IFERROR(SUMIFS(CONTRATS!$D$3:$D$500, CONTRATS!$A$3:$A$500, $A172, CONTRATS!$B$3:$B$500, $F172, CONTRATS!$C$3:$C$500, $G172), 0))</f>
        <v/>
      </c>
      <c r="Q172" s="15">
        <f>IF($G172="FORFAIT_ANNUEL", $P172, "")</f>
        <v/>
      </c>
      <c r="R172" s="15">
        <f>IF($G172&lt;&gt;"FORFAIT_ANNUEL","",IF($A172="","",SUMIFS($T$4:$T$203,$A$4:$A$203,$A172,$F$4:$F$203,$F172,$C$4:$C$203,$C172,$G$4:$G$203,"FORFAIT_ANNUEL",$W$4:$W$203,"&lt;"&amp;$W172)))</f>
        <v/>
      </c>
      <c r="S172" s="15">
        <f>IF($G172="FORFAIT_ANNUEL", MAX(0, $Q172-$R172), "")</f>
        <v/>
      </c>
      <c r="T172" s="15">
        <f>IF($K172="","",IF($G172="PCT_BRSS", MAX(0, MIN($K172, $M172*$P172) - $O172),IF($G172="FORFAIT_ACTE", MAX(0, MIN($K172-$O172, $P172*$I172)),IF($G172="FORFAIT_JOUR", MAX(0, MIN($K172-$O172, $P172*$I172)),IF($G172="FORFAIT_ANNUEL", MAX(0, MIN($K172-$O172, $S172)),0)))))</f>
        <v/>
      </c>
      <c r="U172" s="15">
        <f>IF($K172="","", MAX(0, $K172 - $O172 - $T172))</f>
        <v/>
      </c>
      <c r="V172" s="7">
        <f>IF($U172="","", IF($U172&gt;=PARAMETRES!$B$5, "⚠ Reste à charge élevé", ""))</f>
        <v/>
      </c>
      <c r="W172" s="20">
        <f>ROW()</f>
        <v/>
      </c>
    </row>
    <row r="173">
      <c r="A173" s="11" t="n"/>
      <c r="B173" s="14" t="n"/>
      <c r="C173" s="7">
        <f>IFERROR(YEAR($B173),"")</f>
        <v/>
      </c>
      <c r="D173" s="11" t="n"/>
      <c r="E173" s="7">
        <f>IFERROR(INDEX(ACTES_REF!$B$3:$B$500, MATCH($D173, ACTES_REF!$A$3:$A$500, 0)),"")</f>
        <v/>
      </c>
      <c r="F173" s="7">
        <f>IFERROR(INDEX(ACTES_REF!$C$3:$C$500, MATCH($D173, ACTES_REF!$A$3:$A$500, 0)),"")</f>
        <v/>
      </c>
      <c r="G173" s="7">
        <f>IFERROR(INDEX(ACTES_REF!$D$3:$D$500, MATCH($D173, ACTES_REF!$A$3:$A$500, 0)),"")</f>
        <v/>
      </c>
      <c r="H173" s="7">
        <f>IFERROR(INDEX(ACTES_REF!$G$3:$G$500, MATCH($D173, ACTES_REF!$A$3:$A$500, 0)),"")</f>
        <v/>
      </c>
      <c r="I173" s="11" t="n"/>
      <c r="J173" s="9" t="n"/>
      <c r="K173" s="15">
        <f>IF(OR($I173="", $J173=""),"", $I173*$J173)</f>
        <v/>
      </c>
      <c r="L173" s="15">
        <f>IFERROR(INDEX(ACTES_REF!$E$3:$E$500, MATCH($D173, ACTES_REF!$A$3:$A$500, 0)),0)</f>
        <v/>
      </c>
      <c r="M173" s="15">
        <f>IF($I173="","", $I173*$L173)</f>
        <v/>
      </c>
      <c r="N173" s="16">
        <f>IFERROR(INDEX(ACTES_REF!$F$3:$F$500, MATCH($D173, ACTES_REF!$A$3:$A$500, 0)),0)</f>
        <v/>
      </c>
      <c r="O173" s="15">
        <f>IF($K173="","", MIN($K173, $M173)*$N173)</f>
        <v/>
      </c>
      <c r="P173" s="15">
        <f>IF($A173="","", IFERROR(SUMIFS(CONTRATS!$D$3:$D$500, CONTRATS!$A$3:$A$500, $A173, CONTRATS!$B$3:$B$500, $F173, CONTRATS!$C$3:$C$500, $G173), 0))</f>
        <v/>
      </c>
      <c r="Q173" s="15">
        <f>IF($G173="FORFAIT_ANNUEL", $P173, "")</f>
        <v/>
      </c>
      <c r="R173" s="15">
        <f>IF($G173&lt;&gt;"FORFAIT_ANNUEL","",IF($A173="","",SUMIFS($T$4:$T$203,$A$4:$A$203,$A173,$F$4:$F$203,$F173,$C$4:$C$203,$C173,$G$4:$G$203,"FORFAIT_ANNUEL",$W$4:$W$203,"&lt;"&amp;$W173)))</f>
        <v/>
      </c>
      <c r="S173" s="15">
        <f>IF($G173="FORFAIT_ANNUEL", MAX(0, $Q173-$R173), "")</f>
        <v/>
      </c>
      <c r="T173" s="15">
        <f>IF($K173="","",IF($G173="PCT_BRSS", MAX(0, MIN($K173, $M173*$P173) - $O173),IF($G173="FORFAIT_ACTE", MAX(0, MIN($K173-$O173, $P173*$I173)),IF($G173="FORFAIT_JOUR", MAX(0, MIN($K173-$O173, $P173*$I173)),IF($G173="FORFAIT_ANNUEL", MAX(0, MIN($K173-$O173, $S173)),0)))))</f>
        <v/>
      </c>
      <c r="U173" s="15">
        <f>IF($K173="","", MAX(0, $K173 - $O173 - $T173))</f>
        <v/>
      </c>
      <c r="V173" s="7">
        <f>IF($U173="","", IF($U173&gt;=PARAMETRES!$B$5, "⚠ Reste à charge élevé", ""))</f>
        <v/>
      </c>
      <c r="W173" s="20">
        <f>ROW()</f>
        <v/>
      </c>
    </row>
    <row r="174">
      <c r="A174" s="11" t="n"/>
      <c r="B174" s="14" t="n"/>
      <c r="C174" s="7">
        <f>IFERROR(YEAR($B174),"")</f>
        <v/>
      </c>
      <c r="D174" s="11" t="n"/>
      <c r="E174" s="7">
        <f>IFERROR(INDEX(ACTES_REF!$B$3:$B$500, MATCH($D174, ACTES_REF!$A$3:$A$500, 0)),"")</f>
        <v/>
      </c>
      <c r="F174" s="7">
        <f>IFERROR(INDEX(ACTES_REF!$C$3:$C$500, MATCH($D174, ACTES_REF!$A$3:$A$500, 0)),"")</f>
        <v/>
      </c>
      <c r="G174" s="7">
        <f>IFERROR(INDEX(ACTES_REF!$D$3:$D$500, MATCH($D174, ACTES_REF!$A$3:$A$500, 0)),"")</f>
        <v/>
      </c>
      <c r="H174" s="7">
        <f>IFERROR(INDEX(ACTES_REF!$G$3:$G$500, MATCH($D174, ACTES_REF!$A$3:$A$500, 0)),"")</f>
        <v/>
      </c>
      <c r="I174" s="11" t="n"/>
      <c r="J174" s="9" t="n"/>
      <c r="K174" s="15">
        <f>IF(OR($I174="", $J174=""),"", $I174*$J174)</f>
        <v/>
      </c>
      <c r="L174" s="15">
        <f>IFERROR(INDEX(ACTES_REF!$E$3:$E$500, MATCH($D174, ACTES_REF!$A$3:$A$500, 0)),0)</f>
        <v/>
      </c>
      <c r="M174" s="15">
        <f>IF($I174="","", $I174*$L174)</f>
        <v/>
      </c>
      <c r="N174" s="16">
        <f>IFERROR(INDEX(ACTES_REF!$F$3:$F$500, MATCH($D174, ACTES_REF!$A$3:$A$500, 0)),0)</f>
        <v/>
      </c>
      <c r="O174" s="15">
        <f>IF($K174="","", MIN($K174, $M174)*$N174)</f>
        <v/>
      </c>
      <c r="P174" s="15">
        <f>IF($A174="","", IFERROR(SUMIFS(CONTRATS!$D$3:$D$500, CONTRATS!$A$3:$A$500, $A174, CONTRATS!$B$3:$B$500, $F174, CONTRATS!$C$3:$C$500, $G174), 0))</f>
        <v/>
      </c>
      <c r="Q174" s="15">
        <f>IF($G174="FORFAIT_ANNUEL", $P174, "")</f>
        <v/>
      </c>
      <c r="R174" s="15">
        <f>IF($G174&lt;&gt;"FORFAIT_ANNUEL","",IF($A174="","",SUMIFS($T$4:$T$203,$A$4:$A$203,$A174,$F$4:$F$203,$F174,$C$4:$C$203,$C174,$G$4:$G$203,"FORFAIT_ANNUEL",$W$4:$W$203,"&lt;"&amp;$W174)))</f>
        <v/>
      </c>
      <c r="S174" s="15">
        <f>IF($G174="FORFAIT_ANNUEL", MAX(0, $Q174-$R174), "")</f>
        <v/>
      </c>
      <c r="T174" s="15">
        <f>IF($K174="","",IF($G174="PCT_BRSS", MAX(0, MIN($K174, $M174*$P174) - $O174),IF($G174="FORFAIT_ACTE", MAX(0, MIN($K174-$O174, $P174*$I174)),IF($G174="FORFAIT_JOUR", MAX(0, MIN($K174-$O174, $P174*$I174)),IF($G174="FORFAIT_ANNUEL", MAX(0, MIN($K174-$O174, $S174)),0)))))</f>
        <v/>
      </c>
      <c r="U174" s="15">
        <f>IF($K174="","", MAX(0, $K174 - $O174 - $T174))</f>
        <v/>
      </c>
      <c r="V174" s="7">
        <f>IF($U174="","", IF($U174&gt;=PARAMETRES!$B$5, "⚠ Reste à charge élevé", ""))</f>
        <v/>
      </c>
      <c r="W174" s="20">
        <f>ROW()</f>
        <v/>
      </c>
    </row>
    <row r="175">
      <c r="A175" s="11" t="n"/>
      <c r="B175" s="14" t="n"/>
      <c r="C175" s="7">
        <f>IFERROR(YEAR($B175),"")</f>
        <v/>
      </c>
      <c r="D175" s="11" t="n"/>
      <c r="E175" s="7">
        <f>IFERROR(INDEX(ACTES_REF!$B$3:$B$500, MATCH($D175, ACTES_REF!$A$3:$A$500, 0)),"")</f>
        <v/>
      </c>
      <c r="F175" s="7">
        <f>IFERROR(INDEX(ACTES_REF!$C$3:$C$500, MATCH($D175, ACTES_REF!$A$3:$A$500, 0)),"")</f>
        <v/>
      </c>
      <c r="G175" s="7">
        <f>IFERROR(INDEX(ACTES_REF!$D$3:$D$500, MATCH($D175, ACTES_REF!$A$3:$A$500, 0)),"")</f>
        <v/>
      </c>
      <c r="H175" s="7">
        <f>IFERROR(INDEX(ACTES_REF!$G$3:$G$500, MATCH($D175, ACTES_REF!$A$3:$A$500, 0)),"")</f>
        <v/>
      </c>
      <c r="I175" s="11" t="n"/>
      <c r="J175" s="9" t="n"/>
      <c r="K175" s="15">
        <f>IF(OR($I175="", $J175=""),"", $I175*$J175)</f>
        <v/>
      </c>
      <c r="L175" s="15">
        <f>IFERROR(INDEX(ACTES_REF!$E$3:$E$500, MATCH($D175, ACTES_REF!$A$3:$A$500, 0)),0)</f>
        <v/>
      </c>
      <c r="M175" s="15">
        <f>IF($I175="","", $I175*$L175)</f>
        <v/>
      </c>
      <c r="N175" s="16">
        <f>IFERROR(INDEX(ACTES_REF!$F$3:$F$500, MATCH($D175, ACTES_REF!$A$3:$A$500, 0)),0)</f>
        <v/>
      </c>
      <c r="O175" s="15">
        <f>IF($K175="","", MIN($K175, $M175)*$N175)</f>
        <v/>
      </c>
      <c r="P175" s="15">
        <f>IF($A175="","", IFERROR(SUMIFS(CONTRATS!$D$3:$D$500, CONTRATS!$A$3:$A$500, $A175, CONTRATS!$B$3:$B$500, $F175, CONTRATS!$C$3:$C$500, $G175), 0))</f>
        <v/>
      </c>
      <c r="Q175" s="15">
        <f>IF($G175="FORFAIT_ANNUEL", $P175, "")</f>
        <v/>
      </c>
      <c r="R175" s="15">
        <f>IF($G175&lt;&gt;"FORFAIT_ANNUEL","",IF($A175="","",SUMIFS($T$4:$T$203,$A$4:$A$203,$A175,$F$4:$F$203,$F175,$C$4:$C$203,$C175,$G$4:$G$203,"FORFAIT_ANNUEL",$W$4:$W$203,"&lt;"&amp;$W175)))</f>
        <v/>
      </c>
      <c r="S175" s="15">
        <f>IF($G175="FORFAIT_ANNUEL", MAX(0, $Q175-$R175), "")</f>
        <v/>
      </c>
      <c r="T175" s="15">
        <f>IF($K175="","",IF($G175="PCT_BRSS", MAX(0, MIN($K175, $M175*$P175) - $O175),IF($G175="FORFAIT_ACTE", MAX(0, MIN($K175-$O175, $P175*$I175)),IF($G175="FORFAIT_JOUR", MAX(0, MIN($K175-$O175, $P175*$I175)),IF($G175="FORFAIT_ANNUEL", MAX(0, MIN($K175-$O175, $S175)),0)))))</f>
        <v/>
      </c>
      <c r="U175" s="15">
        <f>IF($K175="","", MAX(0, $K175 - $O175 - $T175))</f>
        <v/>
      </c>
      <c r="V175" s="7">
        <f>IF($U175="","", IF($U175&gt;=PARAMETRES!$B$5, "⚠ Reste à charge élevé", ""))</f>
        <v/>
      </c>
      <c r="W175" s="20">
        <f>ROW()</f>
        <v/>
      </c>
    </row>
    <row r="176">
      <c r="A176" s="11" t="n"/>
      <c r="B176" s="14" t="n"/>
      <c r="C176" s="7">
        <f>IFERROR(YEAR($B176),"")</f>
        <v/>
      </c>
      <c r="D176" s="11" t="n"/>
      <c r="E176" s="7">
        <f>IFERROR(INDEX(ACTES_REF!$B$3:$B$500, MATCH($D176, ACTES_REF!$A$3:$A$500, 0)),"")</f>
        <v/>
      </c>
      <c r="F176" s="7">
        <f>IFERROR(INDEX(ACTES_REF!$C$3:$C$500, MATCH($D176, ACTES_REF!$A$3:$A$500, 0)),"")</f>
        <v/>
      </c>
      <c r="G176" s="7">
        <f>IFERROR(INDEX(ACTES_REF!$D$3:$D$500, MATCH($D176, ACTES_REF!$A$3:$A$500, 0)),"")</f>
        <v/>
      </c>
      <c r="H176" s="7">
        <f>IFERROR(INDEX(ACTES_REF!$G$3:$G$500, MATCH($D176, ACTES_REF!$A$3:$A$500, 0)),"")</f>
        <v/>
      </c>
      <c r="I176" s="11" t="n"/>
      <c r="J176" s="9" t="n"/>
      <c r="K176" s="15">
        <f>IF(OR($I176="", $J176=""),"", $I176*$J176)</f>
        <v/>
      </c>
      <c r="L176" s="15">
        <f>IFERROR(INDEX(ACTES_REF!$E$3:$E$500, MATCH($D176, ACTES_REF!$A$3:$A$500, 0)),0)</f>
        <v/>
      </c>
      <c r="M176" s="15">
        <f>IF($I176="","", $I176*$L176)</f>
        <v/>
      </c>
      <c r="N176" s="16">
        <f>IFERROR(INDEX(ACTES_REF!$F$3:$F$500, MATCH($D176, ACTES_REF!$A$3:$A$500, 0)),0)</f>
        <v/>
      </c>
      <c r="O176" s="15">
        <f>IF($K176="","", MIN($K176, $M176)*$N176)</f>
        <v/>
      </c>
      <c r="P176" s="15">
        <f>IF($A176="","", IFERROR(SUMIFS(CONTRATS!$D$3:$D$500, CONTRATS!$A$3:$A$500, $A176, CONTRATS!$B$3:$B$500, $F176, CONTRATS!$C$3:$C$500, $G176), 0))</f>
        <v/>
      </c>
      <c r="Q176" s="15">
        <f>IF($G176="FORFAIT_ANNUEL", $P176, "")</f>
        <v/>
      </c>
      <c r="R176" s="15">
        <f>IF($G176&lt;&gt;"FORFAIT_ANNUEL","",IF($A176="","",SUMIFS($T$4:$T$203,$A$4:$A$203,$A176,$F$4:$F$203,$F176,$C$4:$C$203,$C176,$G$4:$G$203,"FORFAIT_ANNUEL",$W$4:$W$203,"&lt;"&amp;$W176)))</f>
        <v/>
      </c>
      <c r="S176" s="15">
        <f>IF($G176="FORFAIT_ANNUEL", MAX(0, $Q176-$R176), "")</f>
        <v/>
      </c>
      <c r="T176" s="15">
        <f>IF($K176="","",IF($G176="PCT_BRSS", MAX(0, MIN($K176, $M176*$P176) - $O176),IF($G176="FORFAIT_ACTE", MAX(0, MIN($K176-$O176, $P176*$I176)),IF($G176="FORFAIT_JOUR", MAX(0, MIN($K176-$O176, $P176*$I176)),IF($G176="FORFAIT_ANNUEL", MAX(0, MIN($K176-$O176, $S176)),0)))))</f>
        <v/>
      </c>
      <c r="U176" s="15">
        <f>IF($K176="","", MAX(0, $K176 - $O176 - $T176))</f>
        <v/>
      </c>
      <c r="V176" s="7">
        <f>IF($U176="","", IF($U176&gt;=PARAMETRES!$B$5, "⚠ Reste à charge élevé", ""))</f>
        <v/>
      </c>
      <c r="W176" s="20">
        <f>ROW()</f>
        <v/>
      </c>
    </row>
    <row r="177">
      <c r="A177" s="11" t="n"/>
      <c r="B177" s="14" t="n"/>
      <c r="C177" s="7">
        <f>IFERROR(YEAR($B177),"")</f>
        <v/>
      </c>
      <c r="D177" s="11" t="n"/>
      <c r="E177" s="7">
        <f>IFERROR(INDEX(ACTES_REF!$B$3:$B$500, MATCH($D177, ACTES_REF!$A$3:$A$500, 0)),"")</f>
        <v/>
      </c>
      <c r="F177" s="7">
        <f>IFERROR(INDEX(ACTES_REF!$C$3:$C$500, MATCH($D177, ACTES_REF!$A$3:$A$500, 0)),"")</f>
        <v/>
      </c>
      <c r="G177" s="7">
        <f>IFERROR(INDEX(ACTES_REF!$D$3:$D$500, MATCH($D177, ACTES_REF!$A$3:$A$500, 0)),"")</f>
        <v/>
      </c>
      <c r="H177" s="7">
        <f>IFERROR(INDEX(ACTES_REF!$G$3:$G$500, MATCH($D177, ACTES_REF!$A$3:$A$500, 0)),"")</f>
        <v/>
      </c>
      <c r="I177" s="11" t="n"/>
      <c r="J177" s="9" t="n"/>
      <c r="K177" s="15">
        <f>IF(OR($I177="", $J177=""),"", $I177*$J177)</f>
        <v/>
      </c>
      <c r="L177" s="15">
        <f>IFERROR(INDEX(ACTES_REF!$E$3:$E$500, MATCH($D177, ACTES_REF!$A$3:$A$500, 0)),0)</f>
        <v/>
      </c>
      <c r="M177" s="15">
        <f>IF($I177="","", $I177*$L177)</f>
        <v/>
      </c>
      <c r="N177" s="16">
        <f>IFERROR(INDEX(ACTES_REF!$F$3:$F$500, MATCH($D177, ACTES_REF!$A$3:$A$500, 0)),0)</f>
        <v/>
      </c>
      <c r="O177" s="15">
        <f>IF($K177="","", MIN($K177, $M177)*$N177)</f>
        <v/>
      </c>
      <c r="P177" s="15">
        <f>IF($A177="","", IFERROR(SUMIFS(CONTRATS!$D$3:$D$500, CONTRATS!$A$3:$A$500, $A177, CONTRATS!$B$3:$B$500, $F177, CONTRATS!$C$3:$C$500, $G177), 0))</f>
        <v/>
      </c>
      <c r="Q177" s="15">
        <f>IF($G177="FORFAIT_ANNUEL", $P177, "")</f>
        <v/>
      </c>
      <c r="R177" s="15">
        <f>IF($G177&lt;&gt;"FORFAIT_ANNUEL","",IF($A177="","",SUMIFS($T$4:$T$203,$A$4:$A$203,$A177,$F$4:$F$203,$F177,$C$4:$C$203,$C177,$G$4:$G$203,"FORFAIT_ANNUEL",$W$4:$W$203,"&lt;"&amp;$W177)))</f>
        <v/>
      </c>
      <c r="S177" s="15">
        <f>IF($G177="FORFAIT_ANNUEL", MAX(0, $Q177-$R177), "")</f>
        <v/>
      </c>
      <c r="T177" s="15">
        <f>IF($K177="","",IF($G177="PCT_BRSS", MAX(0, MIN($K177, $M177*$P177) - $O177),IF($G177="FORFAIT_ACTE", MAX(0, MIN($K177-$O177, $P177*$I177)),IF($G177="FORFAIT_JOUR", MAX(0, MIN($K177-$O177, $P177*$I177)),IF($G177="FORFAIT_ANNUEL", MAX(0, MIN($K177-$O177, $S177)),0)))))</f>
        <v/>
      </c>
      <c r="U177" s="15">
        <f>IF($K177="","", MAX(0, $K177 - $O177 - $T177))</f>
        <v/>
      </c>
      <c r="V177" s="7">
        <f>IF($U177="","", IF($U177&gt;=PARAMETRES!$B$5, "⚠ Reste à charge élevé", ""))</f>
        <v/>
      </c>
      <c r="W177" s="20">
        <f>ROW()</f>
        <v/>
      </c>
    </row>
    <row r="178">
      <c r="A178" s="11" t="n"/>
      <c r="B178" s="14" t="n"/>
      <c r="C178" s="7">
        <f>IFERROR(YEAR($B178),"")</f>
        <v/>
      </c>
      <c r="D178" s="11" t="n"/>
      <c r="E178" s="7">
        <f>IFERROR(INDEX(ACTES_REF!$B$3:$B$500, MATCH($D178, ACTES_REF!$A$3:$A$500, 0)),"")</f>
        <v/>
      </c>
      <c r="F178" s="7">
        <f>IFERROR(INDEX(ACTES_REF!$C$3:$C$500, MATCH($D178, ACTES_REF!$A$3:$A$500, 0)),"")</f>
        <v/>
      </c>
      <c r="G178" s="7">
        <f>IFERROR(INDEX(ACTES_REF!$D$3:$D$500, MATCH($D178, ACTES_REF!$A$3:$A$500, 0)),"")</f>
        <v/>
      </c>
      <c r="H178" s="7">
        <f>IFERROR(INDEX(ACTES_REF!$G$3:$G$500, MATCH($D178, ACTES_REF!$A$3:$A$500, 0)),"")</f>
        <v/>
      </c>
      <c r="I178" s="11" t="n"/>
      <c r="J178" s="9" t="n"/>
      <c r="K178" s="15">
        <f>IF(OR($I178="", $J178=""),"", $I178*$J178)</f>
        <v/>
      </c>
      <c r="L178" s="15">
        <f>IFERROR(INDEX(ACTES_REF!$E$3:$E$500, MATCH($D178, ACTES_REF!$A$3:$A$500, 0)),0)</f>
        <v/>
      </c>
      <c r="M178" s="15">
        <f>IF($I178="","", $I178*$L178)</f>
        <v/>
      </c>
      <c r="N178" s="16">
        <f>IFERROR(INDEX(ACTES_REF!$F$3:$F$500, MATCH($D178, ACTES_REF!$A$3:$A$500, 0)),0)</f>
        <v/>
      </c>
      <c r="O178" s="15">
        <f>IF($K178="","", MIN($K178, $M178)*$N178)</f>
        <v/>
      </c>
      <c r="P178" s="15">
        <f>IF($A178="","", IFERROR(SUMIFS(CONTRATS!$D$3:$D$500, CONTRATS!$A$3:$A$500, $A178, CONTRATS!$B$3:$B$500, $F178, CONTRATS!$C$3:$C$500, $G178), 0))</f>
        <v/>
      </c>
      <c r="Q178" s="15">
        <f>IF($G178="FORFAIT_ANNUEL", $P178, "")</f>
        <v/>
      </c>
      <c r="R178" s="15">
        <f>IF($G178&lt;&gt;"FORFAIT_ANNUEL","",IF($A178="","",SUMIFS($T$4:$T$203,$A$4:$A$203,$A178,$F$4:$F$203,$F178,$C$4:$C$203,$C178,$G$4:$G$203,"FORFAIT_ANNUEL",$W$4:$W$203,"&lt;"&amp;$W178)))</f>
        <v/>
      </c>
      <c r="S178" s="15">
        <f>IF($G178="FORFAIT_ANNUEL", MAX(0, $Q178-$R178), "")</f>
        <v/>
      </c>
      <c r="T178" s="15">
        <f>IF($K178="","",IF($G178="PCT_BRSS", MAX(0, MIN($K178, $M178*$P178) - $O178),IF($G178="FORFAIT_ACTE", MAX(0, MIN($K178-$O178, $P178*$I178)),IF($G178="FORFAIT_JOUR", MAX(0, MIN($K178-$O178, $P178*$I178)),IF($G178="FORFAIT_ANNUEL", MAX(0, MIN($K178-$O178, $S178)),0)))))</f>
        <v/>
      </c>
      <c r="U178" s="15">
        <f>IF($K178="","", MAX(0, $K178 - $O178 - $T178))</f>
        <v/>
      </c>
      <c r="V178" s="7">
        <f>IF($U178="","", IF($U178&gt;=PARAMETRES!$B$5, "⚠ Reste à charge élevé", ""))</f>
        <v/>
      </c>
      <c r="W178" s="20">
        <f>ROW()</f>
        <v/>
      </c>
    </row>
    <row r="179">
      <c r="A179" s="11" t="n"/>
      <c r="B179" s="14" t="n"/>
      <c r="C179" s="7">
        <f>IFERROR(YEAR($B179),"")</f>
        <v/>
      </c>
      <c r="D179" s="11" t="n"/>
      <c r="E179" s="7">
        <f>IFERROR(INDEX(ACTES_REF!$B$3:$B$500, MATCH($D179, ACTES_REF!$A$3:$A$500, 0)),"")</f>
        <v/>
      </c>
      <c r="F179" s="7">
        <f>IFERROR(INDEX(ACTES_REF!$C$3:$C$500, MATCH($D179, ACTES_REF!$A$3:$A$500, 0)),"")</f>
        <v/>
      </c>
      <c r="G179" s="7">
        <f>IFERROR(INDEX(ACTES_REF!$D$3:$D$500, MATCH($D179, ACTES_REF!$A$3:$A$500, 0)),"")</f>
        <v/>
      </c>
      <c r="H179" s="7">
        <f>IFERROR(INDEX(ACTES_REF!$G$3:$G$500, MATCH($D179, ACTES_REF!$A$3:$A$500, 0)),"")</f>
        <v/>
      </c>
      <c r="I179" s="11" t="n"/>
      <c r="J179" s="9" t="n"/>
      <c r="K179" s="15">
        <f>IF(OR($I179="", $J179=""),"", $I179*$J179)</f>
        <v/>
      </c>
      <c r="L179" s="15">
        <f>IFERROR(INDEX(ACTES_REF!$E$3:$E$500, MATCH($D179, ACTES_REF!$A$3:$A$500, 0)),0)</f>
        <v/>
      </c>
      <c r="M179" s="15">
        <f>IF($I179="","", $I179*$L179)</f>
        <v/>
      </c>
      <c r="N179" s="16">
        <f>IFERROR(INDEX(ACTES_REF!$F$3:$F$500, MATCH($D179, ACTES_REF!$A$3:$A$500, 0)),0)</f>
        <v/>
      </c>
      <c r="O179" s="15">
        <f>IF($K179="","", MIN($K179, $M179)*$N179)</f>
        <v/>
      </c>
      <c r="P179" s="15">
        <f>IF($A179="","", IFERROR(SUMIFS(CONTRATS!$D$3:$D$500, CONTRATS!$A$3:$A$500, $A179, CONTRATS!$B$3:$B$500, $F179, CONTRATS!$C$3:$C$500, $G179), 0))</f>
        <v/>
      </c>
      <c r="Q179" s="15">
        <f>IF($G179="FORFAIT_ANNUEL", $P179, "")</f>
        <v/>
      </c>
      <c r="R179" s="15">
        <f>IF($G179&lt;&gt;"FORFAIT_ANNUEL","",IF($A179="","",SUMIFS($T$4:$T$203,$A$4:$A$203,$A179,$F$4:$F$203,$F179,$C$4:$C$203,$C179,$G$4:$G$203,"FORFAIT_ANNUEL",$W$4:$W$203,"&lt;"&amp;$W179)))</f>
        <v/>
      </c>
      <c r="S179" s="15">
        <f>IF($G179="FORFAIT_ANNUEL", MAX(0, $Q179-$R179), "")</f>
        <v/>
      </c>
      <c r="T179" s="15">
        <f>IF($K179="","",IF($G179="PCT_BRSS", MAX(0, MIN($K179, $M179*$P179) - $O179),IF($G179="FORFAIT_ACTE", MAX(0, MIN($K179-$O179, $P179*$I179)),IF($G179="FORFAIT_JOUR", MAX(0, MIN($K179-$O179, $P179*$I179)),IF($G179="FORFAIT_ANNUEL", MAX(0, MIN($K179-$O179, $S179)),0)))))</f>
        <v/>
      </c>
      <c r="U179" s="15">
        <f>IF($K179="","", MAX(0, $K179 - $O179 - $T179))</f>
        <v/>
      </c>
      <c r="V179" s="7">
        <f>IF($U179="","", IF($U179&gt;=PARAMETRES!$B$5, "⚠ Reste à charge élevé", ""))</f>
        <v/>
      </c>
      <c r="W179" s="20">
        <f>ROW()</f>
        <v/>
      </c>
    </row>
    <row r="180">
      <c r="A180" s="11" t="n"/>
      <c r="B180" s="14" t="n"/>
      <c r="C180" s="7">
        <f>IFERROR(YEAR($B180),"")</f>
        <v/>
      </c>
      <c r="D180" s="11" t="n"/>
      <c r="E180" s="7">
        <f>IFERROR(INDEX(ACTES_REF!$B$3:$B$500, MATCH($D180, ACTES_REF!$A$3:$A$500, 0)),"")</f>
        <v/>
      </c>
      <c r="F180" s="7">
        <f>IFERROR(INDEX(ACTES_REF!$C$3:$C$500, MATCH($D180, ACTES_REF!$A$3:$A$500, 0)),"")</f>
        <v/>
      </c>
      <c r="G180" s="7">
        <f>IFERROR(INDEX(ACTES_REF!$D$3:$D$500, MATCH($D180, ACTES_REF!$A$3:$A$500, 0)),"")</f>
        <v/>
      </c>
      <c r="H180" s="7">
        <f>IFERROR(INDEX(ACTES_REF!$G$3:$G$500, MATCH($D180, ACTES_REF!$A$3:$A$500, 0)),"")</f>
        <v/>
      </c>
      <c r="I180" s="11" t="n"/>
      <c r="J180" s="9" t="n"/>
      <c r="K180" s="15">
        <f>IF(OR($I180="", $J180=""),"", $I180*$J180)</f>
        <v/>
      </c>
      <c r="L180" s="15">
        <f>IFERROR(INDEX(ACTES_REF!$E$3:$E$500, MATCH($D180, ACTES_REF!$A$3:$A$500, 0)),0)</f>
        <v/>
      </c>
      <c r="M180" s="15">
        <f>IF($I180="","", $I180*$L180)</f>
        <v/>
      </c>
      <c r="N180" s="16">
        <f>IFERROR(INDEX(ACTES_REF!$F$3:$F$500, MATCH($D180, ACTES_REF!$A$3:$A$500, 0)),0)</f>
        <v/>
      </c>
      <c r="O180" s="15">
        <f>IF($K180="","", MIN($K180, $M180)*$N180)</f>
        <v/>
      </c>
      <c r="P180" s="15">
        <f>IF($A180="","", IFERROR(SUMIFS(CONTRATS!$D$3:$D$500, CONTRATS!$A$3:$A$500, $A180, CONTRATS!$B$3:$B$500, $F180, CONTRATS!$C$3:$C$500, $G180), 0))</f>
        <v/>
      </c>
      <c r="Q180" s="15">
        <f>IF($G180="FORFAIT_ANNUEL", $P180, "")</f>
        <v/>
      </c>
      <c r="R180" s="15">
        <f>IF($G180&lt;&gt;"FORFAIT_ANNUEL","",IF($A180="","",SUMIFS($T$4:$T$203,$A$4:$A$203,$A180,$F$4:$F$203,$F180,$C$4:$C$203,$C180,$G$4:$G$203,"FORFAIT_ANNUEL",$W$4:$W$203,"&lt;"&amp;$W180)))</f>
        <v/>
      </c>
      <c r="S180" s="15">
        <f>IF($G180="FORFAIT_ANNUEL", MAX(0, $Q180-$R180), "")</f>
        <v/>
      </c>
      <c r="T180" s="15">
        <f>IF($K180="","",IF($G180="PCT_BRSS", MAX(0, MIN($K180, $M180*$P180) - $O180),IF($G180="FORFAIT_ACTE", MAX(0, MIN($K180-$O180, $P180*$I180)),IF($G180="FORFAIT_JOUR", MAX(0, MIN($K180-$O180, $P180*$I180)),IF($G180="FORFAIT_ANNUEL", MAX(0, MIN($K180-$O180, $S180)),0)))))</f>
        <v/>
      </c>
      <c r="U180" s="15">
        <f>IF($K180="","", MAX(0, $K180 - $O180 - $T180))</f>
        <v/>
      </c>
      <c r="V180" s="7">
        <f>IF($U180="","", IF($U180&gt;=PARAMETRES!$B$5, "⚠ Reste à charge élevé", ""))</f>
        <v/>
      </c>
      <c r="W180" s="20">
        <f>ROW()</f>
        <v/>
      </c>
    </row>
    <row r="181">
      <c r="A181" s="11" t="n"/>
      <c r="B181" s="14" t="n"/>
      <c r="C181" s="7">
        <f>IFERROR(YEAR($B181),"")</f>
        <v/>
      </c>
      <c r="D181" s="11" t="n"/>
      <c r="E181" s="7">
        <f>IFERROR(INDEX(ACTES_REF!$B$3:$B$500, MATCH($D181, ACTES_REF!$A$3:$A$500, 0)),"")</f>
        <v/>
      </c>
      <c r="F181" s="7">
        <f>IFERROR(INDEX(ACTES_REF!$C$3:$C$500, MATCH($D181, ACTES_REF!$A$3:$A$500, 0)),"")</f>
        <v/>
      </c>
      <c r="G181" s="7">
        <f>IFERROR(INDEX(ACTES_REF!$D$3:$D$500, MATCH($D181, ACTES_REF!$A$3:$A$500, 0)),"")</f>
        <v/>
      </c>
      <c r="H181" s="7">
        <f>IFERROR(INDEX(ACTES_REF!$G$3:$G$500, MATCH($D181, ACTES_REF!$A$3:$A$500, 0)),"")</f>
        <v/>
      </c>
      <c r="I181" s="11" t="n"/>
      <c r="J181" s="9" t="n"/>
      <c r="K181" s="15">
        <f>IF(OR($I181="", $J181=""),"", $I181*$J181)</f>
        <v/>
      </c>
      <c r="L181" s="15">
        <f>IFERROR(INDEX(ACTES_REF!$E$3:$E$500, MATCH($D181, ACTES_REF!$A$3:$A$500, 0)),0)</f>
        <v/>
      </c>
      <c r="M181" s="15">
        <f>IF($I181="","", $I181*$L181)</f>
        <v/>
      </c>
      <c r="N181" s="16">
        <f>IFERROR(INDEX(ACTES_REF!$F$3:$F$500, MATCH($D181, ACTES_REF!$A$3:$A$500, 0)),0)</f>
        <v/>
      </c>
      <c r="O181" s="15">
        <f>IF($K181="","", MIN($K181, $M181)*$N181)</f>
        <v/>
      </c>
      <c r="P181" s="15">
        <f>IF($A181="","", IFERROR(SUMIFS(CONTRATS!$D$3:$D$500, CONTRATS!$A$3:$A$500, $A181, CONTRATS!$B$3:$B$500, $F181, CONTRATS!$C$3:$C$500, $G181), 0))</f>
        <v/>
      </c>
      <c r="Q181" s="15">
        <f>IF($G181="FORFAIT_ANNUEL", $P181, "")</f>
        <v/>
      </c>
      <c r="R181" s="15">
        <f>IF($G181&lt;&gt;"FORFAIT_ANNUEL","",IF($A181="","",SUMIFS($T$4:$T$203,$A$4:$A$203,$A181,$F$4:$F$203,$F181,$C$4:$C$203,$C181,$G$4:$G$203,"FORFAIT_ANNUEL",$W$4:$W$203,"&lt;"&amp;$W181)))</f>
        <v/>
      </c>
      <c r="S181" s="15">
        <f>IF($G181="FORFAIT_ANNUEL", MAX(0, $Q181-$R181), "")</f>
        <v/>
      </c>
      <c r="T181" s="15">
        <f>IF($K181="","",IF($G181="PCT_BRSS", MAX(0, MIN($K181, $M181*$P181) - $O181),IF($G181="FORFAIT_ACTE", MAX(0, MIN($K181-$O181, $P181*$I181)),IF($G181="FORFAIT_JOUR", MAX(0, MIN($K181-$O181, $P181*$I181)),IF($G181="FORFAIT_ANNUEL", MAX(0, MIN($K181-$O181, $S181)),0)))))</f>
        <v/>
      </c>
      <c r="U181" s="15">
        <f>IF($K181="","", MAX(0, $K181 - $O181 - $T181))</f>
        <v/>
      </c>
      <c r="V181" s="7">
        <f>IF($U181="","", IF($U181&gt;=PARAMETRES!$B$5, "⚠ Reste à charge élevé", ""))</f>
        <v/>
      </c>
      <c r="W181" s="20">
        <f>ROW()</f>
        <v/>
      </c>
    </row>
    <row r="182">
      <c r="A182" s="11" t="n"/>
      <c r="B182" s="14" t="n"/>
      <c r="C182" s="7">
        <f>IFERROR(YEAR($B182),"")</f>
        <v/>
      </c>
      <c r="D182" s="11" t="n"/>
      <c r="E182" s="7">
        <f>IFERROR(INDEX(ACTES_REF!$B$3:$B$500, MATCH($D182, ACTES_REF!$A$3:$A$500, 0)),"")</f>
        <v/>
      </c>
      <c r="F182" s="7">
        <f>IFERROR(INDEX(ACTES_REF!$C$3:$C$500, MATCH($D182, ACTES_REF!$A$3:$A$500, 0)),"")</f>
        <v/>
      </c>
      <c r="G182" s="7">
        <f>IFERROR(INDEX(ACTES_REF!$D$3:$D$500, MATCH($D182, ACTES_REF!$A$3:$A$500, 0)),"")</f>
        <v/>
      </c>
      <c r="H182" s="7">
        <f>IFERROR(INDEX(ACTES_REF!$G$3:$G$500, MATCH($D182, ACTES_REF!$A$3:$A$500, 0)),"")</f>
        <v/>
      </c>
      <c r="I182" s="11" t="n"/>
      <c r="J182" s="9" t="n"/>
      <c r="K182" s="15">
        <f>IF(OR($I182="", $J182=""),"", $I182*$J182)</f>
        <v/>
      </c>
      <c r="L182" s="15">
        <f>IFERROR(INDEX(ACTES_REF!$E$3:$E$500, MATCH($D182, ACTES_REF!$A$3:$A$500, 0)),0)</f>
        <v/>
      </c>
      <c r="M182" s="15">
        <f>IF($I182="","", $I182*$L182)</f>
        <v/>
      </c>
      <c r="N182" s="16">
        <f>IFERROR(INDEX(ACTES_REF!$F$3:$F$500, MATCH($D182, ACTES_REF!$A$3:$A$500, 0)),0)</f>
        <v/>
      </c>
      <c r="O182" s="15">
        <f>IF($K182="","", MIN($K182, $M182)*$N182)</f>
        <v/>
      </c>
      <c r="P182" s="15">
        <f>IF($A182="","", IFERROR(SUMIFS(CONTRATS!$D$3:$D$500, CONTRATS!$A$3:$A$500, $A182, CONTRATS!$B$3:$B$500, $F182, CONTRATS!$C$3:$C$500, $G182), 0))</f>
        <v/>
      </c>
      <c r="Q182" s="15">
        <f>IF($G182="FORFAIT_ANNUEL", $P182, "")</f>
        <v/>
      </c>
      <c r="R182" s="15">
        <f>IF($G182&lt;&gt;"FORFAIT_ANNUEL","",IF($A182="","",SUMIFS($T$4:$T$203,$A$4:$A$203,$A182,$F$4:$F$203,$F182,$C$4:$C$203,$C182,$G$4:$G$203,"FORFAIT_ANNUEL",$W$4:$W$203,"&lt;"&amp;$W182)))</f>
        <v/>
      </c>
      <c r="S182" s="15">
        <f>IF($G182="FORFAIT_ANNUEL", MAX(0, $Q182-$R182), "")</f>
        <v/>
      </c>
      <c r="T182" s="15">
        <f>IF($K182="","",IF($G182="PCT_BRSS", MAX(0, MIN($K182, $M182*$P182) - $O182),IF($G182="FORFAIT_ACTE", MAX(0, MIN($K182-$O182, $P182*$I182)),IF($G182="FORFAIT_JOUR", MAX(0, MIN($K182-$O182, $P182*$I182)),IF($G182="FORFAIT_ANNUEL", MAX(0, MIN($K182-$O182, $S182)),0)))))</f>
        <v/>
      </c>
      <c r="U182" s="15">
        <f>IF($K182="","", MAX(0, $K182 - $O182 - $T182))</f>
        <v/>
      </c>
      <c r="V182" s="7">
        <f>IF($U182="","", IF($U182&gt;=PARAMETRES!$B$5, "⚠ Reste à charge élevé", ""))</f>
        <v/>
      </c>
      <c r="W182" s="20">
        <f>ROW()</f>
        <v/>
      </c>
    </row>
    <row r="183">
      <c r="A183" s="11" t="n"/>
      <c r="B183" s="14" t="n"/>
      <c r="C183" s="7">
        <f>IFERROR(YEAR($B183),"")</f>
        <v/>
      </c>
      <c r="D183" s="11" t="n"/>
      <c r="E183" s="7">
        <f>IFERROR(INDEX(ACTES_REF!$B$3:$B$500, MATCH($D183, ACTES_REF!$A$3:$A$500, 0)),"")</f>
        <v/>
      </c>
      <c r="F183" s="7">
        <f>IFERROR(INDEX(ACTES_REF!$C$3:$C$500, MATCH($D183, ACTES_REF!$A$3:$A$500, 0)),"")</f>
        <v/>
      </c>
      <c r="G183" s="7">
        <f>IFERROR(INDEX(ACTES_REF!$D$3:$D$500, MATCH($D183, ACTES_REF!$A$3:$A$500, 0)),"")</f>
        <v/>
      </c>
      <c r="H183" s="7">
        <f>IFERROR(INDEX(ACTES_REF!$G$3:$G$500, MATCH($D183, ACTES_REF!$A$3:$A$500, 0)),"")</f>
        <v/>
      </c>
      <c r="I183" s="11" t="n"/>
      <c r="J183" s="9" t="n"/>
      <c r="K183" s="15">
        <f>IF(OR($I183="", $J183=""),"", $I183*$J183)</f>
        <v/>
      </c>
      <c r="L183" s="15">
        <f>IFERROR(INDEX(ACTES_REF!$E$3:$E$500, MATCH($D183, ACTES_REF!$A$3:$A$500, 0)),0)</f>
        <v/>
      </c>
      <c r="M183" s="15">
        <f>IF($I183="","", $I183*$L183)</f>
        <v/>
      </c>
      <c r="N183" s="16">
        <f>IFERROR(INDEX(ACTES_REF!$F$3:$F$500, MATCH($D183, ACTES_REF!$A$3:$A$500, 0)),0)</f>
        <v/>
      </c>
      <c r="O183" s="15">
        <f>IF($K183="","", MIN($K183, $M183)*$N183)</f>
        <v/>
      </c>
      <c r="P183" s="15">
        <f>IF($A183="","", IFERROR(SUMIFS(CONTRATS!$D$3:$D$500, CONTRATS!$A$3:$A$500, $A183, CONTRATS!$B$3:$B$500, $F183, CONTRATS!$C$3:$C$500, $G183), 0))</f>
        <v/>
      </c>
      <c r="Q183" s="15">
        <f>IF($G183="FORFAIT_ANNUEL", $P183, "")</f>
        <v/>
      </c>
      <c r="R183" s="15">
        <f>IF($G183&lt;&gt;"FORFAIT_ANNUEL","",IF($A183="","",SUMIFS($T$4:$T$203,$A$4:$A$203,$A183,$F$4:$F$203,$F183,$C$4:$C$203,$C183,$G$4:$G$203,"FORFAIT_ANNUEL",$W$4:$W$203,"&lt;"&amp;$W183)))</f>
        <v/>
      </c>
      <c r="S183" s="15">
        <f>IF($G183="FORFAIT_ANNUEL", MAX(0, $Q183-$R183), "")</f>
        <v/>
      </c>
      <c r="T183" s="15">
        <f>IF($K183="","",IF($G183="PCT_BRSS", MAX(0, MIN($K183, $M183*$P183) - $O183),IF($G183="FORFAIT_ACTE", MAX(0, MIN($K183-$O183, $P183*$I183)),IF($G183="FORFAIT_JOUR", MAX(0, MIN($K183-$O183, $P183*$I183)),IF($G183="FORFAIT_ANNUEL", MAX(0, MIN($K183-$O183, $S183)),0)))))</f>
        <v/>
      </c>
      <c r="U183" s="15">
        <f>IF($K183="","", MAX(0, $K183 - $O183 - $T183))</f>
        <v/>
      </c>
      <c r="V183" s="7">
        <f>IF($U183="","", IF($U183&gt;=PARAMETRES!$B$5, "⚠ Reste à charge élevé", ""))</f>
        <v/>
      </c>
      <c r="W183" s="20">
        <f>ROW()</f>
        <v/>
      </c>
    </row>
    <row r="184">
      <c r="A184" s="11" t="n"/>
      <c r="B184" s="14" t="n"/>
      <c r="C184" s="7">
        <f>IFERROR(YEAR($B184),"")</f>
        <v/>
      </c>
      <c r="D184" s="11" t="n"/>
      <c r="E184" s="7">
        <f>IFERROR(INDEX(ACTES_REF!$B$3:$B$500, MATCH($D184, ACTES_REF!$A$3:$A$500, 0)),"")</f>
        <v/>
      </c>
      <c r="F184" s="7">
        <f>IFERROR(INDEX(ACTES_REF!$C$3:$C$500, MATCH($D184, ACTES_REF!$A$3:$A$500, 0)),"")</f>
        <v/>
      </c>
      <c r="G184" s="7">
        <f>IFERROR(INDEX(ACTES_REF!$D$3:$D$500, MATCH($D184, ACTES_REF!$A$3:$A$500, 0)),"")</f>
        <v/>
      </c>
      <c r="H184" s="7">
        <f>IFERROR(INDEX(ACTES_REF!$G$3:$G$500, MATCH($D184, ACTES_REF!$A$3:$A$500, 0)),"")</f>
        <v/>
      </c>
      <c r="I184" s="11" t="n"/>
      <c r="J184" s="9" t="n"/>
      <c r="K184" s="15">
        <f>IF(OR($I184="", $J184=""),"", $I184*$J184)</f>
        <v/>
      </c>
      <c r="L184" s="15">
        <f>IFERROR(INDEX(ACTES_REF!$E$3:$E$500, MATCH($D184, ACTES_REF!$A$3:$A$500, 0)),0)</f>
        <v/>
      </c>
      <c r="M184" s="15">
        <f>IF($I184="","", $I184*$L184)</f>
        <v/>
      </c>
      <c r="N184" s="16">
        <f>IFERROR(INDEX(ACTES_REF!$F$3:$F$500, MATCH($D184, ACTES_REF!$A$3:$A$500, 0)),0)</f>
        <v/>
      </c>
      <c r="O184" s="15">
        <f>IF($K184="","", MIN($K184, $M184)*$N184)</f>
        <v/>
      </c>
      <c r="P184" s="15">
        <f>IF($A184="","", IFERROR(SUMIFS(CONTRATS!$D$3:$D$500, CONTRATS!$A$3:$A$500, $A184, CONTRATS!$B$3:$B$500, $F184, CONTRATS!$C$3:$C$500, $G184), 0))</f>
        <v/>
      </c>
      <c r="Q184" s="15">
        <f>IF($G184="FORFAIT_ANNUEL", $P184, "")</f>
        <v/>
      </c>
      <c r="R184" s="15">
        <f>IF($G184&lt;&gt;"FORFAIT_ANNUEL","",IF($A184="","",SUMIFS($T$4:$T$203,$A$4:$A$203,$A184,$F$4:$F$203,$F184,$C$4:$C$203,$C184,$G$4:$G$203,"FORFAIT_ANNUEL",$W$4:$W$203,"&lt;"&amp;$W184)))</f>
        <v/>
      </c>
      <c r="S184" s="15">
        <f>IF($G184="FORFAIT_ANNUEL", MAX(0, $Q184-$R184), "")</f>
        <v/>
      </c>
      <c r="T184" s="15">
        <f>IF($K184="","",IF($G184="PCT_BRSS", MAX(0, MIN($K184, $M184*$P184) - $O184),IF($G184="FORFAIT_ACTE", MAX(0, MIN($K184-$O184, $P184*$I184)),IF($G184="FORFAIT_JOUR", MAX(0, MIN($K184-$O184, $P184*$I184)),IF($G184="FORFAIT_ANNUEL", MAX(0, MIN($K184-$O184, $S184)),0)))))</f>
        <v/>
      </c>
      <c r="U184" s="15">
        <f>IF($K184="","", MAX(0, $K184 - $O184 - $T184))</f>
        <v/>
      </c>
      <c r="V184" s="7">
        <f>IF($U184="","", IF($U184&gt;=PARAMETRES!$B$5, "⚠ Reste à charge élevé", ""))</f>
        <v/>
      </c>
      <c r="W184" s="20">
        <f>ROW()</f>
        <v/>
      </c>
    </row>
    <row r="185">
      <c r="A185" s="11" t="n"/>
      <c r="B185" s="14" t="n"/>
      <c r="C185" s="7">
        <f>IFERROR(YEAR($B185),"")</f>
        <v/>
      </c>
      <c r="D185" s="11" t="n"/>
      <c r="E185" s="7">
        <f>IFERROR(INDEX(ACTES_REF!$B$3:$B$500, MATCH($D185, ACTES_REF!$A$3:$A$500, 0)),"")</f>
        <v/>
      </c>
      <c r="F185" s="7">
        <f>IFERROR(INDEX(ACTES_REF!$C$3:$C$500, MATCH($D185, ACTES_REF!$A$3:$A$500, 0)),"")</f>
        <v/>
      </c>
      <c r="G185" s="7">
        <f>IFERROR(INDEX(ACTES_REF!$D$3:$D$500, MATCH($D185, ACTES_REF!$A$3:$A$500, 0)),"")</f>
        <v/>
      </c>
      <c r="H185" s="7">
        <f>IFERROR(INDEX(ACTES_REF!$G$3:$G$500, MATCH($D185, ACTES_REF!$A$3:$A$500, 0)),"")</f>
        <v/>
      </c>
      <c r="I185" s="11" t="n"/>
      <c r="J185" s="9" t="n"/>
      <c r="K185" s="15">
        <f>IF(OR($I185="", $J185=""),"", $I185*$J185)</f>
        <v/>
      </c>
      <c r="L185" s="15">
        <f>IFERROR(INDEX(ACTES_REF!$E$3:$E$500, MATCH($D185, ACTES_REF!$A$3:$A$500, 0)),0)</f>
        <v/>
      </c>
      <c r="M185" s="15">
        <f>IF($I185="","", $I185*$L185)</f>
        <v/>
      </c>
      <c r="N185" s="16">
        <f>IFERROR(INDEX(ACTES_REF!$F$3:$F$500, MATCH($D185, ACTES_REF!$A$3:$A$500, 0)),0)</f>
        <v/>
      </c>
      <c r="O185" s="15">
        <f>IF($K185="","", MIN($K185, $M185)*$N185)</f>
        <v/>
      </c>
      <c r="P185" s="15">
        <f>IF($A185="","", IFERROR(SUMIFS(CONTRATS!$D$3:$D$500, CONTRATS!$A$3:$A$500, $A185, CONTRATS!$B$3:$B$500, $F185, CONTRATS!$C$3:$C$500, $G185), 0))</f>
        <v/>
      </c>
      <c r="Q185" s="15">
        <f>IF($G185="FORFAIT_ANNUEL", $P185, "")</f>
        <v/>
      </c>
      <c r="R185" s="15">
        <f>IF($G185&lt;&gt;"FORFAIT_ANNUEL","",IF($A185="","",SUMIFS($T$4:$T$203,$A$4:$A$203,$A185,$F$4:$F$203,$F185,$C$4:$C$203,$C185,$G$4:$G$203,"FORFAIT_ANNUEL",$W$4:$W$203,"&lt;"&amp;$W185)))</f>
        <v/>
      </c>
      <c r="S185" s="15">
        <f>IF($G185="FORFAIT_ANNUEL", MAX(0, $Q185-$R185), "")</f>
        <v/>
      </c>
      <c r="T185" s="15">
        <f>IF($K185="","",IF($G185="PCT_BRSS", MAX(0, MIN($K185, $M185*$P185) - $O185),IF($G185="FORFAIT_ACTE", MAX(0, MIN($K185-$O185, $P185*$I185)),IF($G185="FORFAIT_JOUR", MAX(0, MIN($K185-$O185, $P185*$I185)),IF($G185="FORFAIT_ANNUEL", MAX(0, MIN($K185-$O185, $S185)),0)))))</f>
        <v/>
      </c>
      <c r="U185" s="15">
        <f>IF($K185="","", MAX(0, $K185 - $O185 - $T185))</f>
        <v/>
      </c>
      <c r="V185" s="7">
        <f>IF($U185="","", IF($U185&gt;=PARAMETRES!$B$5, "⚠ Reste à charge élevé", ""))</f>
        <v/>
      </c>
      <c r="W185" s="20">
        <f>ROW()</f>
        <v/>
      </c>
    </row>
    <row r="186">
      <c r="A186" s="11" t="n"/>
      <c r="B186" s="14" t="n"/>
      <c r="C186" s="7">
        <f>IFERROR(YEAR($B186),"")</f>
        <v/>
      </c>
      <c r="D186" s="11" t="n"/>
      <c r="E186" s="7">
        <f>IFERROR(INDEX(ACTES_REF!$B$3:$B$500, MATCH($D186, ACTES_REF!$A$3:$A$500, 0)),"")</f>
        <v/>
      </c>
      <c r="F186" s="7">
        <f>IFERROR(INDEX(ACTES_REF!$C$3:$C$500, MATCH($D186, ACTES_REF!$A$3:$A$500, 0)),"")</f>
        <v/>
      </c>
      <c r="G186" s="7">
        <f>IFERROR(INDEX(ACTES_REF!$D$3:$D$500, MATCH($D186, ACTES_REF!$A$3:$A$500, 0)),"")</f>
        <v/>
      </c>
      <c r="H186" s="7">
        <f>IFERROR(INDEX(ACTES_REF!$G$3:$G$500, MATCH($D186, ACTES_REF!$A$3:$A$500, 0)),"")</f>
        <v/>
      </c>
      <c r="I186" s="11" t="n"/>
      <c r="J186" s="9" t="n"/>
      <c r="K186" s="15">
        <f>IF(OR($I186="", $J186=""),"", $I186*$J186)</f>
        <v/>
      </c>
      <c r="L186" s="15">
        <f>IFERROR(INDEX(ACTES_REF!$E$3:$E$500, MATCH($D186, ACTES_REF!$A$3:$A$500, 0)),0)</f>
        <v/>
      </c>
      <c r="M186" s="15">
        <f>IF($I186="","", $I186*$L186)</f>
        <v/>
      </c>
      <c r="N186" s="16">
        <f>IFERROR(INDEX(ACTES_REF!$F$3:$F$500, MATCH($D186, ACTES_REF!$A$3:$A$500, 0)),0)</f>
        <v/>
      </c>
      <c r="O186" s="15">
        <f>IF($K186="","", MIN($K186, $M186)*$N186)</f>
        <v/>
      </c>
      <c r="P186" s="15">
        <f>IF($A186="","", IFERROR(SUMIFS(CONTRATS!$D$3:$D$500, CONTRATS!$A$3:$A$500, $A186, CONTRATS!$B$3:$B$500, $F186, CONTRATS!$C$3:$C$500, $G186), 0))</f>
        <v/>
      </c>
      <c r="Q186" s="15">
        <f>IF($G186="FORFAIT_ANNUEL", $P186, "")</f>
        <v/>
      </c>
      <c r="R186" s="15">
        <f>IF($G186&lt;&gt;"FORFAIT_ANNUEL","",IF($A186="","",SUMIFS($T$4:$T$203,$A$4:$A$203,$A186,$F$4:$F$203,$F186,$C$4:$C$203,$C186,$G$4:$G$203,"FORFAIT_ANNUEL",$W$4:$W$203,"&lt;"&amp;$W186)))</f>
        <v/>
      </c>
      <c r="S186" s="15">
        <f>IF($G186="FORFAIT_ANNUEL", MAX(0, $Q186-$R186), "")</f>
        <v/>
      </c>
      <c r="T186" s="15">
        <f>IF($K186="","",IF($G186="PCT_BRSS", MAX(0, MIN($K186, $M186*$P186) - $O186),IF($G186="FORFAIT_ACTE", MAX(0, MIN($K186-$O186, $P186*$I186)),IF($G186="FORFAIT_JOUR", MAX(0, MIN($K186-$O186, $P186*$I186)),IF($G186="FORFAIT_ANNUEL", MAX(0, MIN($K186-$O186, $S186)),0)))))</f>
        <v/>
      </c>
      <c r="U186" s="15">
        <f>IF($K186="","", MAX(0, $K186 - $O186 - $T186))</f>
        <v/>
      </c>
      <c r="V186" s="7">
        <f>IF($U186="","", IF($U186&gt;=PARAMETRES!$B$5, "⚠ Reste à charge élevé", ""))</f>
        <v/>
      </c>
      <c r="W186" s="20">
        <f>ROW()</f>
        <v/>
      </c>
    </row>
    <row r="187">
      <c r="A187" s="11" t="n"/>
      <c r="B187" s="14" t="n"/>
      <c r="C187" s="7">
        <f>IFERROR(YEAR($B187),"")</f>
        <v/>
      </c>
      <c r="D187" s="11" t="n"/>
      <c r="E187" s="7">
        <f>IFERROR(INDEX(ACTES_REF!$B$3:$B$500, MATCH($D187, ACTES_REF!$A$3:$A$500, 0)),"")</f>
        <v/>
      </c>
      <c r="F187" s="7">
        <f>IFERROR(INDEX(ACTES_REF!$C$3:$C$500, MATCH($D187, ACTES_REF!$A$3:$A$500, 0)),"")</f>
        <v/>
      </c>
      <c r="G187" s="7">
        <f>IFERROR(INDEX(ACTES_REF!$D$3:$D$500, MATCH($D187, ACTES_REF!$A$3:$A$500, 0)),"")</f>
        <v/>
      </c>
      <c r="H187" s="7">
        <f>IFERROR(INDEX(ACTES_REF!$G$3:$G$500, MATCH($D187, ACTES_REF!$A$3:$A$500, 0)),"")</f>
        <v/>
      </c>
      <c r="I187" s="11" t="n"/>
      <c r="J187" s="9" t="n"/>
      <c r="K187" s="15">
        <f>IF(OR($I187="", $J187=""),"", $I187*$J187)</f>
        <v/>
      </c>
      <c r="L187" s="15">
        <f>IFERROR(INDEX(ACTES_REF!$E$3:$E$500, MATCH($D187, ACTES_REF!$A$3:$A$500, 0)),0)</f>
        <v/>
      </c>
      <c r="M187" s="15">
        <f>IF($I187="","", $I187*$L187)</f>
        <v/>
      </c>
      <c r="N187" s="16">
        <f>IFERROR(INDEX(ACTES_REF!$F$3:$F$500, MATCH($D187, ACTES_REF!$A$3:$A$500, 0)),0)</f>
        <v/>
      </c>
      <c r="O187" s="15">
        <f>IF($K187="","", MIN($K187, $M187)*$N187)</f>
        <v/>
      </c>
      <c r="P187" s="15">
        <f>IF($A187="","", IFERROR(SUMIFS(CONTRATS!$D$3:$D$500, CONTRATS!$A$3:$A$500, $A187, CONTRATS!$B$3:$B$500, $F187, CONTRATS!$C$3:$C$500, $G187), 0))</f>
        <v/>
      </c>
      <c r="Q187" s="15">
        <f>IF($G187="FORFAIT_ANNUEL", $P187, "")</f>
        <v/>
      </c>
      <c r="R187" s="15">
        <f>IF($G187&lt;&gt;"FORFAIT_ANNUEL","",IF($A187="","",SUMIFS($T$4:$T$203,$A$4:$A$203,$A187,$F$4:$F$203,$F187,$C$4:$C$203,$C187,$G$4:$G$203,"FORFAIT_ANNUEL",$W$4:$W$203,"&lt;"&amp;$W187)))</f>
        <v/>
      </c>
      <c r="S187" s="15">
        <f>IF($G187="FORFAIT_ANNUEL", MAX(0, $Q187-$R187), "")</f>
        <v/>
      </c>
      <c r="T187" s="15">
        <f>IF($K187="","",IF($G187="PCT_BRSS", MAX(0, MIN($K187, $M187*$P187) - $O187),IF($G187="FORFAIT_ACTE", MAX(0, MIN($K187-$O187, $P187*$I187)),IF($G187="FORFAIT_JOUR", MAX(0, MIN($K187-$O187, $P187*$I187)),IF($G187="FORFAIT_ANNUEL", MAX(0, MIN($K187-$O187, $S187)),0)))))</f>
        <v/>
      </c>
      <c r="U187" s="15">
        <f>IF($K187="","", MAX(0, $K187 - $O187 - $T187))</f>
        <v/>
      </c>
      <c r="V187" s="7">
        <f>IF($U187="","", IF($U187&gt;=PARAMETRES!$B$5, "⚠ Reste à charge élevé", ""))</f>
        <v/>
      </c>
      <c r="W187" s="20">
        <f>ROW()</f>
        <v/>
      </c>
    </row>
    <row r="188">
      <c r="A188" s="11" t="n"/>
      <c r="B188" s="14" t="n"/>
      <c r="C188" s="7">
        <f>IFERROR(YEAR($B188),"")</f>
        <v/>
      </c>
      <c r="D188" s="11" t="n"/>
      <c r="E188" s="7">
        <f>IFERROR(INDEX(ACTES_REF!$B$3:$B$500, MATCH($D188, ACTES_REF!$A$3:$A$500, 0)),"")</f>
        <v/>
      </c>
      <c r="F188" s="7">
        <f>IFERROR(INDEX(ACTES_REF!$C$3:$C$500, MATCH($D188, ACTES_REF!$A$3:$A$500, 0)),"")</f>
        <v/>
      </c>
      <c r="G188" s="7">
        <f>IFERROR(INDEX(ACTES_REF!$D$3:$D$500, MATCH($D188, ACTES_REF!$A$3:$A$500, 0)),"")</f>
        <v/>
      </c>
      <c r="H188" s="7">
        <f>IFERROR(INDEX(ACTES_REF!$G$3:$G$500, MATCH($D188, ACTES_REF!$A$3:$A$500, 0)),"")</f>
        <v/>
      </c>
      <c r="I188" s="11" t="n"/>
      <c r="J188" s="9" t="n"/>
      <c r="K188" s="15">
        <f>IF(OR($I188="", $J188=""),"", $I188*$J188)</f>
        <v/>
      </c>
      <c r="L188" s="15">
        <f>IFERROR(INDEX(ACTES_REF!$E$3:$E$500, MATCH($D188, ACTES_REF!$A$3:$A$500, 0)),0)</f>
        <v/>
      </c>
      <c r="M188" s="15">
        <f>IF($I188="","", $I188*$L188)</f>
        <v/>
      </c>
      <c r="N188" s="16">
        <f>IFERROR(INDEX(ACTES_REF!$F$3:$F$500, MATCH($D188, ACTES_REF!$A$3:$A$500, 0)),0)</f>
        <v/>
      </c>
      <c r="O188" s="15">
        <f>IF($K188="","", MIN($K188, $M188)*$N188)</f>
        <v/>
      </c>
      <c r="P188" s="15">
        <f>IF($A188="","", IFERROR(SUMIFS(CONTRATS!$D$3:$D$500, CONTRATS!$A$3:$A$500, $A188, CONTRATS!$B$3:$B$500, $F188, CONTRATS!$C$3:$C$500, $G188), 0))</f>
        <v/>
      </c>
      <c r="Q188" s="15">
        <f>IF($G188="FORFAIT_ANNUEL", $P188, "")</f>
        <v/>
      </c>
      <c r="R188" s="15">
        <f>IF($G188&lt;&gt;"FORFAIT_ANNUEL","",IF($A188="","",SUMIFS($T$4:$T$203,$A$4:$A$203,$A188,$F$4:$F$203,$F188,$C$4:$C$203,$C188,$G$4:$G$203,"FORFAIT_ANNUEL",$W$4:$W$203,"&lt;"&amp;$W188)))</f>
        <v/>
      </c>
      <c r="S188" s="15">
        <f>IF($G188="FORFAIT_ANNUEL", MAX(0, $Q188-$R188), "")</f>
        <v/>
      </c>
      <c r="T188" s="15">
        <f>IF($K188="","",IF($G188="PCT_BRSS", MAX(0, MIN($K188, $M188*$P188) - $O188),IF($G188="FORFAIT_ACTE", MAX(0, MIN($K188-$O188, $P188*$I188)),IF($G188="FORFAIT_JOUR", MAX(0, MIN($K188-$O188, $P188*$I188)),IF($G188="FORFAIT_ANNUEL", MAX(0, MIN($K188-$O188, $S188)),0)))))</f>
        <v/>
      </c>
      <c r="U188" s="15">
        <f>IF($K188="","", MAX(0, $K188 - $O188 - $T188))</f>
        <v/>
      </c>
      <c r="V188" s="7">
        <f>IF($U188="","", IF($U188&gt;=PARAMETRES!$B$5, "⚠ Reste à charge élevé", ""))</f>
        <v/>
      </c>
      <c r="W188" s="20">
        <f>ROW()</f>
        <v/>
      </c>
    </row>
    <row r="189">
      <c r="A189" s="11" t="n"/>
      <c r="B189" s="14" t="n"/>
      <c r="C189" s="7">
        <f>IFERROR(YEAR($B189),"")</f>
        <v/>
      </c>
      <c r="D189" s="11" t="n"/>
      <c r="E189" s="7">
        <f>IFERROR(INDEX(ACTES_REF!$B$3:$B$500, MATCH($D189, ACTES_REF!$A$3:$A$500, 0)),"")</f>
        <v/>
      </c>
      <c r="F189" s="7">
        <f>IFERROR(INDEX(ACTES_REF!$C$3:$C$500, MATCH($D189, ACTES_REF!$A$3:$A$500, 0)),"")</f>
        <v/>
      </c>
      <c r="G189" s="7">
        <f>IFERROR(INDEX(ACTES_REF!$D$3:$D$500, MATCH($D189, ACTES_REF!$A$3:$A$500, 0)),"")</f>
        <v/>
      </c>
      <c r="H189" s="7">
        <f>IFERROR(INDEX(ACTES_REF!$G$3:$G$500, MATCH($D189, ACTES_REF!$A$3:$A$500, 0)),"")</f>
        <v/>
      </c>
      <c r="I189" s="11" t="n"/>
      <c r="J189" s="9" t="n"/>
      <c r="K189" s="15">
        <f>IF(OR($I189="", $J189=""),"", $I189*$J189)</f>
        <v/>
      </c>
      <c r="L189" s="15">
        <f>IFERROR(INDEX(ACTES_REF!$E$3:$E$500, MATCH($D189, ACTES_REF!$A$3:$A$500, 0)),0)</f>
        <v/>
      </c>
      <c r="M189" s="15">
        <f>IF($I189="","", $I189*$L189)</f>
        <v/>
      </c>
      <c r="N189" s="16">
        <f>IFERROR(INDEX(ACTES_REF!$F$3:$F$500, MATCH($D189, ACTES_REF!$A$3:$A$500, 0)),0)</f>
        <v/>
      </c>
      <c r="O189" s="15">
        <f>IF($K189="","", MIN($K189, $M189)*$N189)</f>
        <v/>
      </c>
      <c r="P189" s="15">
        <f>IF($A189="","", IFERROR(SUMIFS(CONTRATS!$D$3:$D$500, CONTRATS!$A$3:$A$500, $A189, CONTRATS!$B$3:$B$500, $F189, CONTRATS!$C$3:$C$500, $G189), 0))</f>
        <v/>
      </c>
      <c r="Q189" s="15">
        <f>IF($G189="FORFAIT_ANNUEL", $P189, "")</f>
        <v/>
      </c>
      <c r="R189" s="15">
        <f>IF($G189&lt;&gt;"FORFAIT_ANNUEL","",IF($A189="","",SUMIFS($T$4:$T$203,$A$4:$A$203,$A189,$F$4:$F$203,$F189,$C$4:$C$203,$C189,$G$4:$G$203,"FORFAIT_ANNUEL",$W$4:$W$203,"&lt;"&amp;$W189)))</f>
        <v/>
      </c>
      <c r="S189" s="15">
        <f>IF($G189="FORFAIT_ANNUEL", MAX(0, $Q189-$R189), "")</f>
        <v/>
      </c>
      <c r="T189" s="15">
        <f>IF($K189="","",IF($G189="PCT_BRSS", MAX(0, MIN($K189, $M189*$P189) - $O189),IF($G189="FORFAIT_ACTE", MAX(0, MIN($K189-$O189, $P189*$I189)),IF($G189="FORFAIT_JOUR", MAX(0, MIN($K189-$O189, $P189*$I189)),IF($G189="FORFAIT_ANNUEL", MAX(0, MIN($K189-$O189, $S189)),0)))))</f>
        <v/>
      </c>
      <c r="U189" s="15">
        <f>IF($K189="","", MAX(0, $K189 - $O189 - $T189))</f>
        <v/>
      </c>
      <c r="V189" s="7">
        <f>IF($U189="","", IF($U189&gt;=PARAMETRES!$B$5, "⚠ Reste à charge élevé", ""))</f>
        <v/>
      </c>
      <c r="W189" s="20">
        <f>ROW()</f>
        <v/>
      </c>
    </row>
    <row r="190">
      <c r="A190" s="11" t="n"/>
      <c r="B190" s="14" t="n"/>
      <c r="C190" s="7">
        <f>IFERROR(YEAR($B190),"")</f>
        <v/>
      </c>
      <c r="D190" s="11" t="n"/>
      <c r="E190" s="7">
        <f>IFERROR(INDEX(ACTES_REF!$B$3:$B$500, MATCH($D190, ACTES_REF!$A$3:$A$500, 0)),"")</f>
        <v/>
      </c>
      <c r="F190" s="7">
        <f>IFERROR(INDEX(ACTES_REF!$C$3:$C$500, MATCH($D190, ACTES_REF!$A$3:$A$500, 0)),"")</f>
        <v/>
      </c>
      <c r="G190" s="7">
        <f>IFERROR(INDEX(ACTES_REF!$D$3:$D$500, MATCH($D190, ACTES_REF!$A$3:$A$500, 0)),"")</f>
        <v/>
      </c>
      <c r="H190" s="7">
        <f>IFERROR(INDEX(ACTES_REF!$G$3:$G$500, MATCH($D190, ACTES_REF!$A$3:$A$500, 0)),"")</f>
        <v/>
      </c>
      <c r="I190" s="11" t="n"/>
      <c r="J190" s="9" t="n"/>
      <c r="K190" s="15">
        <f>IF(OR($I190="", $J190=""),"", $I190*$J190)</f>
        <v/>
      </c>
      <c r="L190" s="15">
        <f>IFERROR(INDEX(ACTES_REF!$E$3:$E$500, MATCH($D190, ACTES_REF!$A$3:$A$500, 0)),0)</f>
        <v/>
      </c>
      <c r="M190" s="15">
        <f>IF($I190="","", $I190*$L190)</f>
        <v/>
      </c>
      <c r="N190" s="16">
        <f>IFERROR(INDEX(ACTES_REF!$F$3:$F$500, MATCH($D190, ACTES_REF!$A$3:$A$500, 0)),0)</f>
        <v/>
      </c>
      <c r="O190" s="15">
        <f>IF($K190="","", MIN($K190, $M190)*$N190)</f>
        <v/>
      </c>
      <c r="P190" s="15">
        <f>IF($A190="","", IFERROR(SUMIFS(CONTRATS!$D$3:$D$500, CONTRATS!$A$3:$A$500, $A190, CONTRATS!$B$3:$B$500, $F190, CONTRATS!$C$3:$C$500, $G190), 0))</f>
        <v/>
      </c>
      <c r="Q190" s="15">
        <f>IF($G190="FORFAIT_ANNUEL", $P190, "")</f>
        <v/>
      </c>
      <c r="R190" s="15">
        <f>IF($G190&lt;&gt;"FORFAIT_ANNUEL","",IF($A190="","",SUMIFS($T$4:$T$203,$A$4:$A$203,$A190,$F$4:$F$203,$F190,$C$4:$C$203,$C190,$G$4:$G$203,"FORFAIT_ANNUEL",$W$4:$W$203,"&lt;"&amp;$W190)))</f>
        <v/>
      </c>
      <c r="S190" s="15">
        <f>IF($G190="FORFAIT_ANNUEL", MAX(0, $Q190-$R190), "")</f>
        <v/>
      </c>
      <c r="T190" s="15">
        <f>IF($K190="","",IF($G190="PCT_BRSS", MAX(0, MIN($K190, $M190*$P190) - $O190),IF($G190="FORFAIT_ACTE", MAX(0, MIN($K190-$O190, $P190*$I190)),IF($G190="FORFAIT_JOUR", MAX(0, MIN($K190-$O190, $P190*$I190)),IF($G190="FORFAIT_ANNUEL", MAX(0, MIN($K190-$O190, $S190)),0)))))</f>
        <v/>
      </c>
      <c r="U190" s="15">
        <f>IF($K190="","", MAX(0, $K190 - $O190 - $T190))</f>
        <v/>
      </c>
      <c r="V190" s="7">
        <f>IF($U190="","", IF($U190&gt;=PARAMETRES!$B$5, "⚠ Reste à charge élevé", ""))</f>
        <v/>
      </c>
      <c r="W190" s="20">
        <f>ROW()</f>
        <v/>
      </c>
    </row>
    <row r="191">
      <c r="A191" s="11" t="n"/>
      <c r="B191" s="14" t="n"/>
      <c r="C191" s="7">
        <f>IFERROR(YEAR($B191),"")</f>
        <v/>
      </c>
      <c r="D191" s="11" t="n"/>
      <c r="E191" s="7">
        <f>IFERROR(INDEX(ACTES_REF!$B$3:$B$500, MATCH($D191, ACTES_REF!$A$3:$A$500, 0)),"")</f>
        <v/>
      </c>
      <c r="F191" s="7">
        <f>IFERROR(INDEX(ACTES_REF!$C$3:$C$500, MATCH($D191, ACTES_REF!$A$3:$A$500, 0)),"")</f>
        <v/>
      </c>
      <c r="G191" s="7">
        <f>IFERROR(INDEX(ACTES_REF!$D$3:$D$500, MATCH($D191, ACTES_REF!$A$3:$A$500, 0)),"")</f>
        <v/>
      </c>
      <c r="H191" s="7">
        <f>IFERROR(INDEX(ACTES_REF!$G$3:$G$500, MATCH($D191, ACTES_REF!$A$3:$A$500, 0)),"")</f>
        <v/>
      </c>
      <c r="I191" s="11" t="n"/>
      <c r="J191" s="9" t="n"/>
      <c r="K191" s="15">
        <f>IF(OR($I191="", $J191=""),"", $I191*$J191)</f>
        <v/>
      </c>
      <c r="L191" s="15">
        <f>IFERROR(INDEX(ACTES_REF!$E$3:$E$500, MATCH($D191, ACTES_REF!$A$3:$A$500, 0)),0)</f>
        <v/>
      </c>
      <c r="M191" s="15">
        <f>IF($I191="","", $I191*$L191)</f>
        <v/>
      </c>
      <c r="N191" s="16">
        <f>IFERROR(INDEX(ACTES_REF!$F$3:$F$500, MATCH($D191, ACTES_REF!$A$3:$A$500, 0)),0)</f>
        <v/>
      </c>
      <c r="O191" s="15">
        <f>IF($K191="","", MIN($K191, $M191)*$N191)</f>
        <v/>
      </c>
      <c r="P191" s="15">
        <f>IF($A191="","", IFERROR(SUMIFS(CONTRATS!$D$3:$D$500, CONTRATS!$A$3:$A$500, $A191, CONTRATS!$B$3:$B$500, $F191, CONTRATS!$C$3:$C$500, $G191), 0))</f>
        <v/>
      </c>
      <c r="Q191" s="15">
        <f>IF($G191="FORFAIT_ANNUEL", $P191, "")</f>
        <v/>
      </c>
      <c r="R191" s="15">
        <f>IF($G191&lt;&gt;"FORFAIT_ANNUEL","",IF($A191="","",SUMIFS($T$4:$T$203,$A$4:$A$203,$A191,$F$4:$F$203,$F191,$C$4:$C$203,$C191,$G$4:$G$203,"FORFAIT_ANNUEL",$W$4:$W$203,"&lt;"&amp;$W191)))</f>
        <v/>
      </c>
      <c r="S191" s="15">
        <f>IF($G191="FORFAIT_ANNUEL", MAX(0, $Q191-$R191), "")</f>
        <v/>
      </c>
      <c r="T191" s="15">
        <f>IF($K191="","",IF($G191="PCT_BRSS", MAX(0, MIN($K191, $M191*$P191) - $O191),IF($G191="FORFAIT_ACTE", MAX(0, MIN($K191-$O191, $P191*$I191)),IF($G191="FORFAIT_JOUR", MAX(0, MIN($K191-$O191, $P191*$I191)),IF($G191="FORFAIT_ANNUEL", MAX(0, MIN($K191-$O191, $S191)),0)))))</f>
        <v/>
      </c>
      <c r="U191" s="15">
        <f>IF($K191="","", MAX(0, $K191 - $O191 - $T191))</f>
        <v/>
      </c>
      <c r="V191" s="7">
        <f>IF($U191="","", IF($U191&gt;=PARAMETRES!$B$5, "⚠ Reste à charge élevé", ""))</f>
        <v/>
      </c>
      <c r="W191" s="20">
        <f>ROW()</f>
        <v/>
      </c>
    </row>
    <row r="192">
      <c r="A192" s="11" t="n"/>
      <c r="B192" s="14" t="n"/>
      <c r="C192" s="7">
        <f>IFERROR(YEAR($B192),"")</f>
        <v/>
      </c>
      <c r="D192" s="11" t="n"/>
      <c r="E192" s="7">
        <f>IFERROR(INDEX(ACTES_REF!$B$3:$B$500, MATCH($D192, ACTES_REF!$A$3:$A$500, 0)),"")</f>
        <v/>
      </c>
      <c r="F192" s="7">
        <f>IFERROR(INDEX(ACTES_REF!$C$3:$C$500, MATCH($D192, ACTES_REF!$A$3:$A$500, 0)),"")</f>
        <v/>
      </c>
      <c r="G192" s="7">
        <f>IFERROR(INDEX(ACTES_REF!$D$3:$D$500, MATCH($D192, ACTES_REF!$A$3:$A$500, 0)),"")</f>
        <v/>
      </c>
      <c r="H192" s="7">
        <f>IFERROR(INDEX(ACTES_REF!$G$3:$G$500, MATCH($D192, ACTES_REF!$A$3:$A$500, 0)),"")</f>
        <v/>
      </c>
      <c r="I192" s="11" t="n"/>
      <c r="J192" s="9" t="n"/>
      <c r="K192" s="15">
        <f>IF(OR($I192="", $J192=""),"", $I192*$J192)</f>
        <v/>
      </c>
      <c r="L192" s="15">
        <f>IFERROR(INDEX(ACTES_REF!$E$3:$E$500, MATCH($D192, ACTES_REF!$A$3:$A$500, 0)),0)</f>
        <v/>
      </c>
      <c r="M192" s="15">
        <f>IF($I192="","", $I192*$L192)</f>
        <v/>
      </c>
      <c r="N192" s="16">
        <f>IFERROR(INDEX(ACTES_REF!$F$3:$F$500, MATCH($D192, ACTES_REF!$A$3:$A$500, 0)),0)</f>
        <v/>
      </c>
      <c r="O192" s="15">
        <f>IF($K192="","", MIN($K192, $M192)*$N192)</f>
        <v/>
      </c>
      <c r="P192" s="15">
        <f>IF($A192="","", IFERROR(SUMIFS(CONTRATS!$D$3:$D$500, CONTRATS!$A$3:$A$500, $A192, CONTRATS!$B$3:$B$500, $F192, CONTRATS!$C$3:$C$500, $G192), 0))</f>
        <v/>
      </c>
      <c r="Q192" s="15">
        <f>IF($G192="FORFAIT_ANNUEL", $P192, "")</f>
        <v/>
      </c>
      <c r="R192" s="15">
        <f>IF($G192&lt;&gt;"FORFAIT_ANNUEL","",IF($A192="","",SUMIFS($T$4:$T$203,$A$4:$A$203,$A192,$F$4:$F$203,$F192,$C$4:$C$203,$C192,$G$4:$G$203,"FORFAIT_ANNUEL",$W$4:$W$203,"&lt;"&amp;$W192)))</f>
        <v/>
      </c>
      <c r="S192" s="15">
        <f>IF($G192="FORFAIT_ANNUEL", MAX(0, $Q192-$R192), "")</f>
        <v/>
      </c>
      <c r="T192" s="15">
        <f>IF($K192="","",IF($G192="PCT_BRSS", MAX(0, MIN($K192, $M192*$P192) - $O192),IF($G192="FORFAIT_ACTE", MAX(0, MIN($K192-$O192, $P192*$I192)),IF($G192="FORFAIT_JOUR", MAX(0, MIN($K192-$O192, $P192*$I192)),IF($G192="FORFAIT_ANNUEL", MAX(0, MIN($K192-$O192, $S192)),0)))))</f>
        <v/>
      </c>
      <c r="U192" s="15">
        <f>IF($K192="","", MAX(0, $K192 - $O192 - $T192))</f>
        <v/>
      </c>
      <c r="V192" s="7">
        <f>IF($U192="","", IF($U192&gt;=PARAMETRES!$B$5, "⚠ Reste à charge élevé", ""))</f>
        <v/>
      </c>
      <c r="W192" s="20">
        <f>ROW()</f>
        <v/>
      </c>
    </row>
    <row r="193">
      <c r="A193" s="11" t="n"/>
      <c r="B193" s="14" t="n"/>
      <c r="C193" s="7">
        <f>IFERROR(YEAR($B193),"")</f>
        <v/>
      </c>
      <c r="D193" s="11" t="n"/>
      <c r="E193" s="7">
        <f>IFERROR(INDEX(ACTES_REF!$B$3:$B$500, MATCH($D193, ACTES_REF!$A$3:$A$500, 0)),"")</f>
        <v/>
      </c>
      <c r="F193" s="7">
        <f>IFERROR(INDEX(ACTES_REF!$C$3:$C$500, MATCH($D193, ACTES_REF!$A$3:$A$500, 0)),"")</f>
        <v/>
      </c>
      <c r="G193" s="7">
        <f>IFERROR(INDEX(ACTES_REF!$D$3:$D$500, MATCH($D193, ACTES_REF!$A$3:$A$500, 0)),"")</f>
        <v/>
      </c>
      <c r="H193" s="7">
        <f>IFERROR(INDEX(ACTES_REF!$G$3:$G$500, MATCH($D193, ACTES_REF!$A$3:$A$500, 0)),"")</f>
        <v/>
      </c>
      <c r="I193" s="11" t="n"/>
      <c r="J193" s="9" t="n"/>
      <c r="K193" s="15">
        <f>IF(OR($I193="", $J193=""),"", $I193*$J193)</f>
        <v/>
      </c>
      <c r="L193" s="15">
        <f>IFERROR(INDEX(ACTES_REF!$E$3:$E$500, MATCH($D193, ACTES_REF!$A$3:$A$500, 0)),0)</f>
        <v/>
      </c>
      <c r="M193" s="15">
        <f>IF($I193="","", $I193*$L193)</f>
        <v/>
      </c>
      <c r="N193" s="16">
        <f>IFERROR(INDEX(ACTES_REF!$F$3:$F$500, MATCH($D193, ACTES_REF!$A$3:$A$500, 0)),0)</f>
        <v/>
      </c>
      <c r="O193" s="15">
        <f>IF($K193="","", MIN($K193, $M193)*$N193)</f>
        <v/>
      </c>
      <c r="P193" s="15">
        <f>IF($A193="","", IFERROR(SUMIFS(CONTRATS!$D$3:$D$500, CONTRATS!$A$3:$A$500, $A193, CONTRATS!$B$3:$B$500, $F193, CONTRATS!$C$3:$C$500, $G193), 0))</f>
        <v/>
      </c>
      <c r="Q193" s="15">
        <f>IF($G193="FORFAIT_ANNUEL", $P193, "")</f>
        <v/>
      </c>
      <c r="R193" s="15">
        <f>IF($G193&lt;&gt;"FORFAIT_ANNUEL","",IF($A193="","",SUMIFS($T$4:$T$203,$A$4:$A$203,$A193,$F$4:$F$203,$F193,$C$4:$C$203,$C193,$G$4:$G$203,"FORFAIT_ANNUEL",$W$4:$W$203,"&lt;"&amp;$W193)))</f>
        <v/>
      </c>
      <c r="S193" s="15">
        <f>IF($G193="FORFAIT_ANNUEL", MAX(0, $Q193-$R193), "")</f>
        <v/>
      </c>
      <c r="T193" s="15">
        <f>IF($K193="","",IF($G193="PCT_BRSS", MAX(0, MIN($K193, $M193*$P193) - $O193),IF($G193="FORFAIT_ACTE", MAX(0, MIN($K193-$O193, $P193*$I193)),IF($G193="FORFAIT_JOUR", MAX(0, MIN($K193-$O193, $P193*$I193)),IF($G193="FORFAIT_ANNUEL", MAX(0, MIN($K193-$O193, $S193)),0)))))</f>
        <v/>
      </c>
      <c r="U193" s="15">
        <f>IF($K193="","", MAX(0, $K193 - $O193 - $T193))</f>
        <v/>
      </c>
      <c r="V193" s="7">
        <f>IF($U193="","", IF($U193&gt;=PARAMETRES!$B$5, "⚠ Reste à charge élevé", ""))</f>
        <v/>
      </c>
      <c r="W193" s="20">
        <f>ROW()</f>
        <v/>
      </c>
    </row>
    <row r="194">
      <c r="A194" s="11" t="n"/>
      <c r="B194" s="14" t="n"/>
      <c r="C194" s="7">
        <f>IFERROR(YEAR($B194),"")</f>
        <v/>
      </c>
      <c r="D194" s="11" t="n"/>
      <c r="E194" s="7">
        <f>IFERROR(INDEX(ACTES_REF!$B$3:$B$500, MATCH($D194, ACTES_REF!$A$3:$A$500, 0)),"")</f>
        <v/>
      </c>
      <c r="F194" s="7">
        <f>IFERROR(INDEX(ACTES_REF!$C$3:$C$500, MATCH($D194, ACTES_REF!$A$3:$A$500, 0)),"")</f>
        <v/>
      </c>
      <c r="G194" s="7">
        <f>IFERROR(INDEX(ACTES_REF!$D$3:$D$500, MATCH($D194, ACTES_REF!$A$3:$A$500, 0)),"")</f>
        <v/>
      </c>
      <c r="H194" s="7">
        <f>IFERROR(INDEX(ACTES_REF!$G$3:$G$500, MATCH($D194, ACTES_REF!$A$3:$A$500, 0)),"")</f>
        <v/>
      </c>
      <c r="I194" s="11" t="n"/>
      <c r="J194" s="9" t="n"/>
      <c r="K194" s="15">
        <f>IF(OR($I194="", $J194=""),"", $I194*$J194)</f>
        <v/>
      </c>
      <c r="L194" s="15">
        <f>IFERROR(INDEX(ACTES_REF!$E$3:$E$500, MATCH($D194, ACTES_REF!$A$3:$A$500, 0)),0)</f>
        <v/>
      </c>
      <c r="M194" s="15">
        <f>IF($I194="","", $I194*$L194)</f>
        <v/>
      </c>
      <c r="N194" s="16">
        <f>IFERROR(INDEX(ACTES_REF!$F$3:$F$500, MATCH($D194, ACTES_REF!$A$3:$A$500, 0)),0)</f>
        <v/>
      </c>
      <c r="O194" s="15">
        <f>IF($K194="","", MIN($K194, $M194)*$N194)</f>
        <v/>
      </c>
      <c r="P194" s="15">
        <f>IF($A194="","", IFERROR(SUMIFS(CONTRATS!$D$3:$D$500, CONTRATS!$A$3:$A$500, $A194, CONTRATS!$B$3:$B$500, $F194, CONTRATS!$C$3:$C$500, $G194), 0))</f>
        <v/>
      </c>
      <c r="Q194" s="15">
        <f>IF($G194="FORFAIT_ANNUEL", $P194, "")</f>
        <v/>
      </c>
      <c r="R194" s="15">
        <f>IF($G194&lt;&gt;"FORFAIT_ANNUEL","",IF($A194="","",SUMIFS($T$4:$T$203,$A$4:$A$203,$A194,$F$4:$F$203,$F194,$C$4:$C$203,$C194,$G$4:$G$203,"FORFAIT_ANNUEL",$W$4:$W$203,"&lt;"&amp;$W194)))</f>
        <v/>
      </c>
      <c r="S194" s="15">
        <f>IF($G194="FORFAIT_ANNUEL", MAX(0, $Q194-$R194), "")</f>
        <v/>
      </c>
      <c r="T194" s="15">
        <f>IF($K194="","",IF($G194="PCT_BRSS", MAX(0, MIN($K194, $M194*$P194) - $O194),IF($G194="FORFAIT_ACTE", MAX(0, MIN($K194-$O194, $P194*$I194)),IF($G194="FORFAIT_JOUR", MAX(0, MIN($K194-$O194, $P194*$I194)),IF($G194="FORFAIT_ANNUEL", MAX(0, MIN($K194-$O194, $S194)),0)))))</f>
        <v/>
      </c>
      <c r="U194" s="15">
        <f>IF($K194="","", MAX(0, $K194 - $O194 - $T194))</f>
        <v/>
      </c>
      <c r="V194" s="7">
        <f>IF($U194="","", IF($U194&gt;=PARAMETRES!$B$5, "⚠ Reste à charge élevé", ""))</f>
        <v/>
      </c>
      <c r="W194" s="20">
        <f>ROW()</f>
        <v/>
      </c>
    </row>
    <row r="195">
      <c r="A195" s="11" t="n"/>
      <c r="B195" s="14" t="n"/>
      <c r="C195" s="7">
        <f>IFERROR(YEAR($B195),"")</f>
        <v/>
      </c>
      <c r="D195" s="11" t="n"/>
      <c r="E195" s="7">
        <f>IFERROR(INDEX(ACTES_REF!$B$3:$B$500, MATCH($D195, ACTES_REF!$A$3:$A$500, 0)),"")</f>
        <v/>
      </c>
      <c r="F195" s="7">
        <f>IFERROR(INDEX(ACTES_REF!$C$3:$C$500, MATCH($D195, ACTES_REF!$A$3:$A$500, 0)),"")</f>
        <v/>
      </c>
      <c r="G195" s="7">
        <f>IFERROR(INDEX(ACTES_REF!$D$3:$D$500, MATCH($D195, ACTES_REF!$A$3:$A$500, 0)),"")</f>
        <v/>
      </c>
      <c r="H195" s="7">
        <f>IFERROR(INDEX(ACTES_REF!$G$3:$G$500, MATCH($D195, ACTES_REF!$A$3:$A$500, 0)),"")</f>
        <v/>
      </c>
      <c r="I195" s="11" t="n"/>
      <c r="J195" s="9" t="n"/>
      <c r="K195" s="15">
        <f>IF(OR($I195="", $J195=""),"", $I195*$J195)</f>
        <v/>
      </c>
      <c r="L195" s="15">
        <f>IFERROR(INDEX(ACTES_REF!$E$3:$E$500, MATCH($D195, ACTES_REF!$A$3:$A$500, 0)),0)</f>
        <v/>
      </c>
      <c r="M195" s="15">
        <f>IF($I195="","", $I195*$L195)</f>
        <v/>
      </c>
      <c r="N195" s="16">
        <f>IFERROR(INDEX(ACTES_REF!$F$3:$F$500, MATCH($D195, ACTES_REF!$A$3:$A$500, 0)),0)</f>
        <v/>
      </c>
      <c r="O195" s="15">
        <f>IF($K195="","", MIN($K195, $M195)*$N195)</f>
        <v/>
      </c>
      <c r="P195" s="15">
        <f>IF($A195="","", IFERROR(SUMIFS(CONTRATS!$D$3:$D$500, CONTRATS!$A$3:$A$500, $A195, CONTRATS!$B$3:$B$500, $F195, CONTRATS!$C$3:$C$500, $G195), 0))</f>
        <v/>
      </c>
      <c r="Q195" s="15">
        <f>IF($G195="FORFAIT_ANNUEL", $P195, "")</f>
        <v/>
      </c>
      <c r="R195" s="15">
        <f>IF($G195&lt;&gt;"FORFAIT_ANNUEL","",IF($A195="","",SUMIFS($T$4:$T$203,$A$4:$A$203,$A195,$F$4:$F$203,$F195,$C$4:$C$203,$C195,$G$4:$G$203,"FORFAIT_ANNUEL",$W$4:$W$203,"&lt;"&amp;$W195)))</f>
        <v/>
      </c>
      <c r="S195" s="15">
        <f>IF($G195="FORFAIT_ANNUEL", MAX(0, $Q195-$R195), "")</f>
        <v/>
      </c>
      <c r="T195" s="15">
        <f>IF($K195="","",IF($G195="PCT_BRSS", MAX(0, MIN($K195, $M195*$P195) - $O195),IF($G195="FORFAIT_ACTE", MAX(0, MIN($K195-$O195, $P195*$I195)),IF($G195="FORFAIT_JOUR", MAX(0, MIN($K195-$O195, $P195*$I195)),IF($G195="FORFAIT_ANNUEL", MAX(0, MIN($K195-$O195, $S195)),0)))))</f>
        <v/>
      </c>
      <c r="U195" s="15">
        <f>IF($K195="","", MAX(0, $K195 - $O195 - $T195))</f>
        <v/>
      </c>
      <c r="V195" s="7">
        <f>IF($U195="","", IF($U195&gt;=PARAMETRES!$B$5, "⚠ Reste à charge élevé", ""))</f>
        <v/>
      </c>
      <c r="W195" s="20">
        <f>ROW()</f>
        <v/>
      </c>
    </row>
    <row r="196">
      <c r="A196" s="11" t="n"/>
      <c r="B196" s="14" t="n"/>
      <c r="C196" s="7">
        <f>IFERROR(YEAR($B196),"")</f>
        <v/>
      </c>
      <c r="D196" s="11" t="n"/>
      <c r="E196" s="7">
        <f>IFERROR(INDEX(ACTES_REF!$B$3:$B$500, MATCH($D196, ACTES_REF!$A$3:$A$500, 0)),"")</f>
        <v/>
      </c>
      <c r="F196" s="7">
        <f>IFERROR(INDEX(ACTES_REF!$C$3:$C$500, MATCH($D196, ACTES_REF!$A$3:$A$500, 0)),"")</f>
        <v/>
      </c>
      <c r="G196" s="7">
        <f>IFERROR(INDEX(ACTES_REF!$D$3:$D$500, MATCH($D196, ACTES_REF!$A$3:$A$500, 0)),"")</f>
        <v/>
      </c>
      <c r="H196" s="7">
        <f>IFERROR(INDEX(ACTES_REF!$G$3:$G$500, MATCH($D196, ACTES_REF!$A$3:$A$500, 0)),"")</f>
        <v/>
      </c>
      <c r="I196" s="11" t="n"/>
      <c r="J196" s="9" t="n"/>
      <c r="K196" s="15">
        <f>IF(OR($I196="", $J196=""),"", $I196*$J196)</f>
        <v/>
      </c>
      <c r="L196" s="15">
        <f>IFERROR(INDEX(ACTES_REF!$E$3:$E$500, MATCH($D196, ACTES_REF!$A$3:$A$500, 0)),0)</f>
        <v/>
      </c>
      <c r="M196" s="15">
        <f>IF($I196="","", $I196*$L196)</f>
        <v/>
      </c>
      <c r="N196" s="16">
        <f>IFERROR(INDEX(ACTES_REF!$F$3:$F$500, MATCH($D196, ACTES_REF!$A$3:$A$500, 0)),0)</f>
        <v/>
      </c>
      <c r="O196" s="15">
        <f>IF($K196="","", MIN($K196, $M196)*$N196)</f>
        <v/>
      </c>
      <c r="P196" s="15">
        <f>IF($A196="","", IFERROR(SUMIFS(CONTRATS!$D$3:$D$500, CONTRATS!$A$3:$A$500, $A196, CONTRATS!$B$3:$B$500, $F196, CONTRATS!$C$3:$C$500, $G196), 0))</f>
        <v/>
      </c>
      <c r="Q196" s="15">
        <f>IF($G196="FORFAIT_ANNUEL", $P196, "")</f>
        <v/>
      </c>
      <c r="R196" s="15">
        <f>IF($G196&lt;&gt;"FORFAIT_ANNUEL","",IF($A196="","",SUMIFS($T$4:$T$203,$A$4:$A$203,$A196,$F$4:$F$203,$F196,$C$4:$C$203,$C196,$G$4:$G$203,"FORFAIT_ANNUEL",$W$4:$W$203,"&lt;"&amp;$W196)))</f>
        <v/>
      </c>
      <c r="S196" s="15">
        <f>IF($G196="FORFAIT_ANNUEL", MAX(0, $Q196-$R196), "")</f>
        <v/>
      </c>
      <c r="T196" s="15">
        <f>IF($K196="","",IF($G196="PCT_BRSS", MAX(0, MIN($K196, $M196*$P196) - $O196),IF($G196="FORFAIT_ACTE", MAX(0, MIN($K196-$O196, $P196*$I196)),IF($G196="FORFAIT_JOUR", MAX(0, MIN($K196-$O196, $P196*$I196)),IF($G196="FORFAIT_ANNUEL", MAX(0, MIN($K196-$O196, $S196)),0)))))</f>
        <v/>
      </c>
      <c r="U196" s="15">
        <f>IF($K196="","", MAX(0, $K196 - $O196 - $T196))</f>
        <v/>
      </c>
      <c r="V196" s="7">
        <f>IF($U196="","", IF($U196&gt;=PARAMETRES!$B$5, "⚠ Reste à charge élevé", ""))</f>
        <v/>
      </c>
      <c r="W196" s="20">
        <f>ROW()</f>
        <v/>
      </c>
    </row>
    <row r="197">
      <c r="A197" s="11" t="n"/>
      <c r="B197" s="14" t="n"/>
      <c r="C197" s="7">
        <f>IFERROR(YEAR($B197),"")</f>
        <v/>
      </c>
      <c r="D197" s="11" t="n"/>
      <c r="E197" s="7">
        <f>IFERROR(INDEX(ACTES_REF!$B$3:$B$500, MATCH($D197, ACTES_REF!$A$3:$A$500, 0)),"")</f>
        <v/>
      </c>
      <c r="F197" s="7">
        <f>IFERROR(INDEX(ACTES_REF!$C$3:$C$500, MATCH($D197, ACTES_REF!$A$3:$A$500, 0)),"")</f>
        <v/>
      </c>
      <c r="G197" s="7">
        <f>IFERROR(INDEX(ACTES_REF!$D$3:$D$500, MATCH($D197, ACTES_REF!$A$3:$A$500, 0)),"")</f>
        <v/>
      </c>
      <c r="H197" s="7">
        <f>IFERROR(INDEX(ACTES_REF!$G$3:$G$500, MATCH($D197, ACTES_REF!$A$3:$A$500, 0)),"")</f>
        <v/>
      </c>
      <c r="I197" s="11" t="n"/>
      <c r="J197" s="9" t="n"/>
      <c r="K197" s="15">
        <f>IF(OR($I197="", $J197=""),"", $I197*$J197)</f>
        <v/>
      </c>
      <c r="L197" s="15">
        <f>IFERROR(INDEX(ACTES_REF!$E$3:$E$500, MATCH($D197, ACTES_REF!$A$3:$A$500, 0)),0)</f>
        <v/>
      </c>
      <c r="M197" s="15">
        <f>IF($I197="","", $I197*$L197)</f>
        <v/>
      </c>
      <c r="N197" s="16">
        <f>IFERROR(INDEX(ACTES_REF!$F$3:$F$500, MATCH($D197, ACTES_REF!$A$3:$A$500, 0)),0)</f>
        <v/>
      </c>
      <c r="O197" s="15">
        <f>IF($K197="","", MIN($K197, $M197)*$N197)</f>
        <v/>
      </c>
      <c r="P197" s="15">
        <f>IF($A197="","", IFERROR(SUMIFS(CONTRATS!$D$3:$D$500, CONTRATS!$A$3:$A$500, $A197, CONTRATS!$B$3:$B$500, $F197, CONTRATS!$C$3:$C$500, $G197), 0))</f>
        <v/>
      </c>
      <c r="Q197" s="15">
        <f>IF($G197="FORFAIT_ANNUEL", $P197, "")</f>
        <v/>
      </c>
      <c r="R197" s="15">
        <f>IF($G197&lt;&gt;"FORFAIT_ANNUEL","",IF($A197="","",SUMIFS($T$4:$T$203,$A$4:$A$203,$A197,$F$4:$F$203,$F197,$C$4:$C$203,$C197,$G$4:$G$203,"FORFAIT_ANNUEL",$W$4:$W$203,"&lt;"&amp;$W197)))</f>
        <v/>
      </c>
      <c r="S197" s="15">
        <f>IF($G197="FORFAIT_ANNUEL", MAX(0, $Q197-$R197), "")</f>
        <v/>
      </c>
      <c r="T197" s="15">
        <f>IF($K197="","",IF($G197="PCT_BRSS", MAX(0, MIN($K197, $M197*$P197) - $O197),IF($G197="FORFAIT_ACTE", MAX(0, MIN($K197-$O197, $P197*$I197)),IF($G197="FORFAIT_JOUR", MAX(0, MIN($K197-$O197, $P197*$I197)),IF($G197="FORFAIT_ANNUEL", MAX(0, MIN($K197-$O197, $S197)),0)))))</f>
        <v/>
      </c>
      <c r="U197" s="15">
        <f>IF($K197="","", MAX(0, $K197 - $O197 - $T197))</f>
        <v/>
      </c>
      <c r="V197" s="7">
        <f>IF($U197="","", IF($U197&gt;=PARAMETRES!$B$5, "⚠ Reste à charge élevé", ""))</f>
        <v/>
      </c>
      <c r="W197" s="20">
        <f>ROW()</f>
        <v/>
      </c>
    </row>
    <row r="198">
      <c r="A198" s="11" t="n"/>
      <c r="B198" s="14" t="n"/>
      <c r="C198" s="7">
        <f>IFERROR(YEAR($B198),"")</f>
        <v/>
      </c>
      <c r="D198" s="11" t="n"/>
      <c r="E198" s="7">
        <f>IFERROR(INDEX(ACTES_REF!$B$3:$B$500, MATCH($D198, ACTES_REF!$A$3:$A$500, 0)),"")</f>
        <v/>
      </c>
      <c r="F198" s="7">
        <f>IFERROR(INDEX(ACTES_REF!$C$3:$C$500, MATCH($D198, ACTES_REF!$A$3:$A$500, 0)),"")</f>
        <v/>
      </c>
      <c r="G198" s="7">
        <f>IFERROR(INDEX(ACTES_REF!$D$3:$D$500, MATCH($D198, ACTES_REF!$A$3:$A$500, 0)),"")</f>
        <v/>
      </c>
      <c r="H198" s="7">
        <f>IFERROR(INDEX(ACTES_REF!$G$3:$G$500, MATCH($D198, ACTES_REF!$A$3:$A$500, 0)),"")</f>
        <v/>
      </c>
      <c r="I198" s="11" t="n"/>
      <c r="J198" s="9" t="n"/>
      <c r="K198" s="15">
        <f>IF(OR($I198="", $J198=""),"", $I198*$J198)</f>
        <v/>
      </c>
      <c r="L198" s="15">
        <f>IFERROR(INDEX(ACTES_REF!$E$3:$E$500, MATCH($D198, ACTES_REF!$A$3:$A$500, 0)),0)</f>
        <v/>
      </c>
      <c r="M198" s="15">
        <f>IF($I198="","", $I198*$L198)</f>
        <v/>
      </c>
      <c r="N198" s="16">
        <f>IFERROR(INDEX(ACTES_REF!$F$3:$F$500, MATCH($D198, ACTES_REF!$A$3:$A$500, 0)),0)</f>
        <v/>
      </c>
      <c r="O198" s="15">
        <f>IF($K198="","", MIN($K198, $M198)*$N198)</f>
        <v/>
      </c>
      <c r="P198" s="15">
        <f>IF($A198="","", IFERROR(SUMIFS(CONTRATS!$D$3:$D$500, CONTRATS!$A$3:$A$500, $A198, CONTRATS!$B$3:$B$500, $F198, CONTRATS!$C$3:$C$500, $G198), 0))</f>
        <v/>
      </c>
      <c r="Q198" s="15">
        <f>IF($G198="FORFAIT_ANNUEL", $P198, "")</f>
        <v/>
      </c>
      <c r="R198" s="15">
        <f>IF($G198&lt;&gt;"FORFAIT_ANNUEL","",IF($A198="","",SUMIFS($T$4:$T$203,$A$4:$A$203,$A198,$F$4:$F$203,$F198,$C$4:$C$203,$C198,$G$4:$G$203,"FORFAIT_ANNUEL",$W$4:$W$203,"&lt;"&amp;$W198)))</f>
        <v/>
      </c>
      <c r="S198" s="15">
        <f>IF($G198="FORFAIT_ANNUEL", MAX(0, $Q198-$R198), "")</f>
        <v/>
      </c>
      <c r="T198" s="15">
        <f>IF($K198="","",IF($G198="PCT_BRSS", MAX(0, MIN($K198, $M198*$P198) - $O198),IF($G198="FORFAIT_ACTE", MAX(0, MIN($K198-$O198, $P198*$I198)),IF($G198="FORFAIT_JOUR", MAX(0, MIN($K198-$O198, $P198*$I198)),IF($G198="FORFAIT_ANNUEL", MAX(0, MIN($K198-$O198, $S198)),0)))))</f>
        <v/>
      </c>
      <c r="U198" s="15">
        <f>IF($K198="","", MAX(0, $K198 - $O198 - $T198))</f>
        <v/>
      </c>
      <c r="V198" s="7">
        <f>IF($U198="","", IF($U198&gt;=PARAMETRES!$B$5, "⚠ Reste à charge élevé", ""))</f>
        <v/>
      </c>
      <c r="W198" s="20">
        <f>ROW()</f>
        <v/>
      </c>
    </row>
    <row r="199">
      <c r="A199" s="11" t="n"/>
      <c r="B199" s="14" t="n"/>
      <c r="C199" s="7">
        <f>IFERROR(YEAR($B199),"")</f>
        <v/>
      </c>
      <c r="D199" s="11" t="n"/>
      <c r="E199" s="7">
        <f>IFERROR(INDEX(ACTES_REF!$B$3:$B$500, MATCH($D199, ACTES_REF!$A$3:$A$500, 0)),"")</f>
        <v/>
      </c>
      <c r="F199" s="7">
        <f>IFERROR(INDEX(ACTES_REF!$C$3:$C$500, MATCH($D199, ACTES_REF!$A$3:$A$500, 0)),"")</f>
        <v/>
      </c>
      <c r="G199" s="7">
        <f>IFERROR(INDEX(ACTES_REF!$D$3:$D$500, MATCH($D199, ACTES_REF!$A$3:$A$500, 0)),"")</f>
        <v/>
      </c>
      <c r="H199" s="7">
        <f>IFERROR(INDEX(ACTES_REF!$G$3:$G$500, MATCH($D199, ACTES_REF!$A$3:$A$500, 0)),"")</f>
        <v/>
      </c>
      <c r="I199" s="11" t="n"/>
      <c r="J199" s="9" t="n"/>
      <c r="K199" s="15">
        <f>IF(OR($I199="", $J199=""),"", $I199*$J199)</f>
        <v/>
      </c>
      <c r="L199" s="15">
        <f>IFERROR(INDEX(ACTES_REF!$E$3:$E$500, MATCH($D199, ACTES_REF!$A$3:$A$500, 0)),0)</f>
        <v/>
      </c>
      <c r="M199" s="15">
        <f>IF($I199="","", $I199*$L199)</f>
        <v/>
      </c>
      <c r="N199" s="16">
        <f>IFERROR(INDEX(ACTES_REF!$F$3:$F$500, MATCH($D199, ACTES_REF!$A$3:$A$500, 0)),0)</f>
        <v/>
      </c>
      <c r="O199" s="15">
        <f>IF($K199="","", MIN($K199, $M199)*$N199)</f>
        <v/>
      </c>
      <c r="P199" s="15">
        <f>IF($A199="","", IFERROR(SUMIFS(CONTRATS!$D$3:$D$500, CONTRATS!$A$3:$A$500, $A199, CONTRATS!$B$3:$B$500, $F199, CONTRATS!$C$3:$C$500, $G199), 0))</f>
        <v/>
      </c>
      <c r="Q199" s="15">
        <f>IF($G199="FORFAIT_ANNUEL", $P199, "")</f>
        <v/>
      </c>
      <c r="R199" s="15">
        <f>IF($G199&lt;&gt;"FORFAIT_ANNUEL","",IF($A199="","",SUMIFS($T$4:$T$203,$A$4:$A$203,$A199,$F$4:$F$203,$F199,$C$4:$C$203,$C199,$G$4:$G$203,"FORFAIT_ANNUEL",$W$4:$W$203,"&lt;"&amp;$W199)))</f>
        <v/>
      </c>
      <c r="S199" s="15">
        <f>IF($G199="FORFAIT_ANNUEL", MAX(0, $Q199-$R199), "")</f>
        <v/>
      </c>
      <c r="T199" s="15">
        <f>IF($K199="","",IF($G199="PCT_BRSS", MAX(0, MIN($K199, $M199*$P199) - $O199),IF($G199="FORFAIT_ACTE", MAX(0, MIN($K199-$O199, $P199*$I199)),IF($G199="FORFAIT_JOUR", MAX(0, MIN($K199-$O199, $P199*$I199)),IF($G199="FORFAIT_ANNUEL", MAX(0, MIN($K199-$O199, $S199)),0)))))</f>
        <v/>
      </c>
      <c r="U199" s="15">
        <f>IF($K199="","", MAX(0, $K199 - $O199 - $T199))</f>
        <v/>
      </c>
      <c r="V199" s="7">
        <f>IF($U199="","", IF($U199&gt;=PARAMETRES!$B$5, "⚠ Reste à charge élevé", ""))</f>
        <v/>
      </c>
      <c r="W199" s="20">
        <f>ROW()</f>
        <v/>
      </c>
    </row>
    <row r="200">
      <c r="A200" s="11" t="n"/>
      <c r="B200" s="14" t="n"/>
      <c r="C200" s="7">
        <f>IFERROR(YEAR($B200),"")</f>
        <v/>
      </c>
      <c r="D200" s="11" t="n"/>
      <c r="E200" s="7">
        <f>IFERROR(INDEX(ACTES_REF!$B$3:$B$500, MATCH($D200, ACTES_REF!$A$3:$A$500, 0)),"")</f>
        <v/>
      </c>
      <c r="F200" s="7">
        <f>IFERROR(INDEX(ACTES_REF!$C$3:$C$500, MATCH($D200, ACTES_REF!$A$3:$A$500, 0)),"")</f>
        <v/>
      </c>
      <c r="G200" s="7">
        <f>IFERROR(INDEX(ACTES_REF!$D$3:$D$500, MATCH($D200, ACTES_REF!$A$3:$A$500, 0)),"")</f>
        <v/>
      </c>
      <c r="H200" s="7">
        <f>IFERROR(INDEX(ACTES_REF!$G$3:$G$500, MATCH($D200, ACTES_REF!$A$3:$A$500, 0)),"")</f>
        <v/>
      </c>
      <c r="I200" s="11" t="n"/>
      <c r="J200" s="9" t="n"/>
      <c r="K200" s="15">
        <f>IF(OR($I200="", $J200=""),"", $I200*$J200)</f>
        <v/>
      </c>
      <c r="L200" s="15">
        <f>IFERROR(INDEX(ACTES_REF!$E$3:$E$500, MATCH($D200, ACTES_REF!$A$3:$A$500, 0)),0)</f>
        <v/>
      </c>
      <c r="M200" s="15">
        <f>IF($I200="","", $I200*$L200)</f>
        <v/>
      </c>
      <c r="N200" s="16">
        <f>IFERROR(INDEX(ACTES_REF!$F$3:$F$500, MATCH($D200, ACTES_REF!$A$3:$A$500, 0)),0)</f>
        <v/>
      </c>
      <c r="O200" s="15">
        <f>IF($K200="","", MIN($K200, $M200)*$N200)</f>
        <v/>
      </c>
      <c r="P200" s="15">
        <f>IF($A200="","", IFERROR(SUMIFS(CONTRATS!$D$3:$D$500, CONTRATS!$A$3:$A$500, $A200, CONTRATS!$B$3:$B$500, $F200, CONTRATS!$C$3:$C$500, $G200), 0))</f>
        <v/>
      </c>
      <c r="Q200" s="15">
        <f>IF($G200="FORFAIT_ANNUEL", $P200, "")</f>
        <v/>
      </c>
      <c r="R200" s="15">
        <f>IF($G200&lt;&gt;"FORFAIT_ANNUEL","",IF($A200="","",SUMIFS($T$4:$T$203,$A$4:$A$203,$A200,$F$4:$F$203,$F200,$C$4:$C$203,$C200,$G$4:$G$203,"FORFAIT_ANNUEL",$W$4:$W$203,"&lt;"&amp;$W200)))</f>
        <v/>
      </c>
      <c r="S200" s="15">
        <f>IF($G200="FORFAIT_ANNUEL", MAX(0, $Q200-$R200), "")</f>
        <v/>
      </c>
      <c r="T200" s="15">
        <f>IF($K200="","",IF($G200="PCT_BRSS", MAX(0, MIN($K200, $M200*$P200) - $O200),IF($G200="FORFAIT_ACTE", MAX(0, MIN($K200-$O200, $P200*$I200)),IF($G200="FORFAIT_JOUR", MAX(0, MIN($K200-$O200, $P200*$I200)),IF($G200="FORFAIT_ANNUEL", MAX(0, MIN($K200-$O200, $S200)),0)))))</f>
        <v/>
      </c>
      <c r="U200" s="15">
        <f>IF($K200="","", MAX(0, $K200 - $O200 - $T200))</f>
        <v/>
      </c>
      <c r="V200" s="7">
        <f>IF($U200="","", IF($U200&gt;=PARAMETRES!$B$5, "⚠ Reste à charge élevé", ""))</f>
        <v/>
      </c>
      <c r="W200" s="20">
        <f>ROW()</f>
        <v/>
      </c>
    </row>
    <row r="201">
      <c r="A201" s="11" t="n"/>
      <c r="B201" s="14" t="n"/>
      <c r="C201" s="7">
        <f>IFERROR(YEAR($B201),"")</f>
        <v/>
      </c>
      <c r="D201" s="11" t="n"/>
      <c r="E201" s="7">
        <f>IFERROR(INDEX(ACTES_REF!$B$3:$B$500, MATCH($D201, ACTES_REF!$A$3:$A$500, 0)),"")</f>
        <v/>
      </c>
      <c r="F201" s="7">
        <f>IFERROR(INDEX(ACTES_REF!$C$3:$C$500, MATCH($D201, ACTES_REF!$A$3:$A$500, 0)),"")</f>
        <v/>
      </c>
      <c r="G201" s="7">
        <f>IFERROR(INDEX(ACTES_REF!$D$3:$D$500, MATCH($D201, ACTES_REF!$A$3:$A$500, 0)),"")</f>
        <v/>
      </c>
      <c r="H201" s="7">
        <f>IFERROR(INDEX(ACTES_REF!$G$3:$G$500, MATCH($D201, ACTES_REF!$A$3:$A$500, 0)),"")</f>
        <v/>
      </c>
      <c r="I201" s="11" t="n"/>
      <c r="J201" s="9" t="n"/>
      <c r="K201" s="15">
        <f>IF(OR($I201="", $J201=""),"", $I201*$J201)</f>
        <v/>
      </c>
      <c r="L201" s="15">
        <f>IFERROR(INDEX(ACTES_REF!$E$3:$E$500, MATCH($D201, ACTES_REF!$A$3:$A$500, 0)),0)</f>
        <v/>
      </c>
      <c r="M201" s="15">
        <f>IF($I201="","", $I201*$L201)</f>
        <v/>
      </c>
      <c r="N201" s="16">
        <f>IFERROR(INDEX(ACTES_REF!$F$3:$F$500, MATCH($D201, ACTES_REF!$A$3:$A$500, 0)),0)</f>
        <v/>
      </c>
      <c r="O201" s="15">
        <f>IF($K201="","", MIN($K201, $M201)*$N201)</f>
        <v/>
      </c>
      <c r="P201" s="15">
        <f>IF($A201="","", IFERROR(SUMIFS(CONTRATS!$D$3:$D$500, CONTRATS!$A$3:$A$500, $A201, CONTRATS!$B$3:$B$500, $F201, CONTRATS!$C$3:$C$500, $G201), 0))</f>
        <v/>
      </c>
      <c r="Q201" s="15">
        <f>IF($G201="FORFAIT_ANNUEL", $P201, "")</f>
        <v/>
      </c>
      <c r="R201" s="15">
        <f>IF($G201&lt;&gt;"FORFAIT_ANNUEL","",IF($A201="","",SUMIFS($T$4:$T$203,$A$4:$A$203,$A201,$F$4:$F$203,$F201,$C$4:$C$203,$C201,$G$4:$G$203,"FORFAIT_ANNUEL",$W$4:$W$203,"&lt;"&amp;$W201)))</f>
        <v/>
      </c>
      <c r="S201" s="15">
        <f>IF($G201="FORFAIT_ANNUEL", MAX(0, $Q201-$R201), "")</f>
        <v/>
      </c>
      <c r="T201" s="15">
        <f>IF($K201="","",IF($G201="PCT_BRSS", MAX(0, MIN($K201, $M201*$P201) - $O201),IF($G201="FORFAIT_ACTE", MAX(0, MIN($K201-$O201, $P201*$I201)),IF($G201="FORFAIT_JOUR", MAX(0, MIN($K201-$O201, $P201*$I201)),IF($G201="FORFAIT_ANNUEL", MAX(0, MIN($K201-$O201, $S201)),0)))))</f>
        <v/>
      </c>
      <c r="U201" s="15">
        <f>IF($K201="","", MAX(0, $K201 - $O201 - $T201))</f>
        <v/>
      </c>
      <c r="V201" s="7">
        <f>IF($U201="","", IF($U201&gt;=PARAMETRES!$B$5, "⚠ Reste à charge élevé", ""))</f>
        <v/>
      </c>
      <c r="W201" s="20">
        <f>ROW()</f>
        <v/>
      </c>
    </row>
    <row r="202">
      <c r="A202" s="11" t="n"/>
      <c r="B202" s="14" t="n"/>
      <c r="C202" s="7">
        <f>IFERROR(YEAR($B202),"")</f>
        <v/>
      </c>
      <c r="D202" s="11" t="n"/>
      <c r="E202" s="7">
        <f>IFERROR(INDEX(ACTES_REF!$B$3:$B$500, MATCH($D202, ACTES_REF!$A$3:$A$500, 0)),"")</f>
        <v/>
      </c>
      <c r="F202" s="7">
        <f>IFERROR(INDEX(ACTES_REF!$C$3:$C$500, MATCH($D202, ACTES_REF!$A$3:$A$500, 0)),"")</f>
        <v/>
      </c>
      <c r="G202" s="7">
        <f>IFERROR(INDEX(ACTES_REF!$D$3:$D$500, MATCH($D202, ACTES_REF!$A$3:$A$500, 0)),"")</f>
        <v/>
      </c>
      <c r="H202" s="7">
        <f>IFERROR(INDEX(ACTES_REF!$G$3:$G$500, MATCH($D202, ACTES_REF!$A$3:$A$500, 0)),"")</f>
        <v/>
      </c>
      <c r="I202" s="11" t="n"/>
      <c r="J202" s="9" t="n"/>
      <c r="K202" s="15">
        <f>IF(OR($I202="", $J202=""),"", $I202*$J202)</f>
        <v/>
      </c>
      <c r="L202" s="15">
        <f>IFERROR(INDEX(ACTES_REF!$E$3:$E$500, MATCH($D202, ACTES_REF!$A$3:$A$500, 0)),0)</f>
        <v/>
      </c>
      <c r="M202" s="15">
        <f>IF($I202="","", $I202*$L202)</f>
        <v/>
      </c>
      <c r="N202" s="16">
        <f>IFERROR(INDEX(ACTES_REF!$F$3:$F$500, MATCH($D202, ACTES_REF!$A$3:$A$500, 0)),0)</f>
        <v/>
      </c>
      <c r="O202" s="15">
        <f>IF($K202="","", MIN($K202, $M202)*$N202)</f>
        <v/>
      </c>
      <c r="P202" s="15">
        <f>IF($A202="","", IFERROR(SUMIFS(CONTRATS!$D$3:$D$500, CONTRATS!$A$3:$A$500, $A202, CONTRATS!$B$3:$B$500, $F202, CONTRATS!$C$3:$C$500, $G202), 0))</f>
        <v/>
      </c>
      <c r="Q202" s="15">
        <f>IF($G202="FORFAIT_ANNUEL", $P202, "")</f>
        <v/>
      </c>
      <c r="R202" s="15">
        <f>IF($G202&lt;&gt;"FORFAIT_ANNUEL","",IF($A202="","",SUMIFS($T$4:$T$203,$A$4:$A$203,$A202,$F$4:$F$203,$F202,$C$4:$C$203,$C202,$G$4:$G$203,"FORFAIT_ANNUEL",$W$4:$W$203,"&lt;"&amp;$W202)))</f>
        <v/>
      </c>
      <c r="S202" s="15">
        <f>IF($G202="FORFAIT_ANNUEL", MAX(0, $Q202-$R202), "")</f>
        <v/>
      </c>
      <c r="T202" s="15">
        <f>IF($K202="","",IF($G202="PCT_BRSS", MAX(0, MIN($K202, $M202*$P202) - $O202),IF($G202="FORFAIT_ACTE", MAX(0, MIN($K202-$O202, $P202*$I202)),IF($G202="FORFAIT_JOUR", MAX(0, MIN($K202-$O202, $P202*$I202)),IF($G202="FORFAIT_ANNUEL", MAX(0, MIN($K202-$O202, $S202)),0)))))</f>
        <v/>
      </c>
      <c r="U202" s="15">
        <f>IF($K202="","", MAX(0, $K202 - $O202 - $T202))</f>
        <v/>
      </c>
      <c r="V202" s="7">
        <f>IF($U202="","", IF($U202&gt;=PARAMETRES!$B$5, "⚠ Reste à charge élevé", ""))</f>
        <v/>
      </c>
      <c r="W202" s="20">
        <f>ROW()</f>
        <v/>
      </c>
    </row>
    <row r="203">
      <c r="A203" s="11" t="n"/>
      <c r="B203" s="14" t="n"/>
      <c r="C203" s="7">
        <f>IFERROR(YEAR($B203),"")</f>
        <v/>
      </c>
      <c r="D203" s="11" t="n"/>
      <c r="E203" s="7">
        <f>IFERROR(INDEX(ACTES_REF!$B$3:$B$500, MATCH($D203, ACTES_REF!$A$3:$A$500, 0)),"")</f>
        <v/>
      </c>
      <c r="F203" s="7">
        <f>IFERROR(INDEX(ACTES_REF!$C$3:$C$500, MATCH($D203, ACTES_REF!$A$3:$A$500, 0)),"")</f>
        <v/>
      </c>
      <c r="G203" s="7">
        <f>IFERROR(INDEX(ACTES_REF!$D$3:$D$500, MATCH($D203, ACTES_REF!$A$3:$A$500, 0)),"")</f>
        <v/>
      </c>
      <c r="H203" s="7">
        <f>IFERROR(INDEX(ACTES_REF!$G$3:$G$500, MATCH($D203, ACTES_REF!$A$3:$A$500, 0)),"")</f>
        <v/>
      </c>
      <c r="I203" s="11" t="n"/>
      <c r="J203" s="9" t="n"/>
      <c r="K203" s="15">
        <f>IF(OR($I203="", $J203=""),"", $I203*$J203)</f>
        <v/>
      </c>
      <c r="L203" s="15">
        <f>IFERROR(INDEX(ACTES_REF!$E$3:$E$500, MATCH($D203, ACTES_REF!$A$3:$A$500, 0)),0)</f>
        <v/>
      </c>
      <c r="M203" s="15">
        <f>IF($I203="","", $I203*$L203)</f>
        <v/>
      </c>
      <c r="N203" s="16">
        <f>IFERROR(INDEX(ACTES_REF!$F$3:$F$500, MATCH($D203, ACTES_REF!$A$3:$A$500, 0)),0)</f>
        <v/>
      </c>
      <c r="O203" s="15">
        <f>IF($K203="","", MIN($K203, $M203)*$N203)</f>
        <v/>
      </c>
      <c r="P203" s="15">
        <f>IF($A203="","", IFERROR(SUMIFS(CONTRATS!$D$3:$D$500, CONTRATS!$A$3:$A$500, $A203, CONTRATS!$B$3:$B$500, $F203, CONTRATS!$C$3:$C$500, $G203), 0))</f>
        <v/>
      </c>
      <c r="Q203" s="15">
        <f>IF($G203="FORFAIT_ANNUEL", $P203, "")</f>
        <v/>
      </c>
      <c r="R203" s="15">
        <f>IF($G203&lt;&gt;"FORFAIT_ANNUEL","",IF($A203="","",SUMIFS($T$4:$T$203,$A$4:$A$203,$A203,$F$4:$F$203,$F203,$C$4:$C$203,$C203,$G$4:$G$203,"FORFAIT_ANNUEL",$W$4:$W$203,"&lt;"&amp;$W203)))</f>
        <v/>
      </c>
      <c r="S203" s="15">
        <f>IF($G203="FORFAIT_ANNUEL", MAX(0, $Q203-$R203), "")</f>
        <v/>
      </c>
      <c r="T203" s="15">
        <f>IF($K203="","",IF($G203="PCT_BRSS", MAX(0, MIN($K203, $M203*$P203) - $O203),IF($G203="FORFAIT_ACTE", MAX(0, MIN($K203-$O203, $P203*$I203)),IF($G203="FORFAIT_JOUR", MAX(0, MIN($K203-$O203, $P203*$I203)),IF($G203="FORFAIT_ANNUEL", MAX(0, MIN($K203-$O203, $S203)),0)))))</f>
        <v/>
      </c>
      <c r="U203" s="15">
        <f>IF($K203="","", MAX(0, $K203 - $O203 - $T203))</f>
        <v/>
      </c>
      <c r="V203" s="7">
        <f>IF($U203="","", IF($U203&gt;=PARAMETRES!$B$5, "⚠ Reste à charge élevé", ""))</f>
        <v/>
      </c>
      <c r="W203" s="20">
        <f>ROW()</f>
        <v/>
      </c>
    </row>
  </sheetData>
  <mergeCells count="2">
    <mergeCell ref="A2:V2"/>
    <mergeCell ref="A1:V1"/>
  </mergeCells>
  <dataValidations count="2">
    <dataValidation sqref="A4 A5 A6 A7 A8 A9 A10 A11 A12 A13 A14 A15 A16 A17 A18 A19 A20 A21 A22 A23 A24 A25 A26 A27 A28 A29 A30 A31 A32 A33 A34 A35 A36 A37 A38 A39 A40 A41 A42 A43 A44 A45 A46 A47 A48 A49 A50 A51 A52 A53 A54 A55 A56 A57 A58 A59 A60 A61 A62 A63 A64 A65 A66 A67 A68 A69 A70 A71 A72 A73 A74 A75 A76 A77 A78 A79 A80 A81 A82 A83 A84 A85 A86 A87 A88 A89 A90 A91 A92 A93 A94 A95 A96 A97 A98 A99 A100 A101 A102 A103 A104 A105 A106 A107 A108 A109 A110 A111 A112 A113 A114 A115 A116 A117 A118 A119 A120 A121 A122 A123 A124 A125 A126 A127 A128 A129 A130 A131 A132 A133 A134 A135 A136 A137 A138 A139 A140 A141 A142 A143 A144 A145 A146 A147 A148 A149 A150 A151 A152 A153 A154 A155 A156 A157 A158 A159 A160 A161 A162 A163 A164 A165 A166 A167 A168 A169 A170 A171 A172 A173 A174 A175 A176 A177 A178 A179 A180 A181 A182 A183 A184 A185 A186 A187 A188 A189 A190 A191 A192 A193 A194 A195 A196 A197 A198 A199 A200 A201 A202 A203" showDropDown="0" showInputMessage="0" showErrorMessage="0" allowBlank="1" type="list">
      <formula1>=Plans</formula1>
    </dataValidation>
    <dataValidation sqref="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showDropDown="0" showInputMessage="0" showErrorMessage="0" allowBlank="1" type="list">
      <formula1>=CodesActe</formula1>
    </dataValidation>
  </dataValidation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0"/>
  <sheetViews>
    <sheetView showGridLines="0" workbookViewId="0">
      <selection activeCell="A1" sqref="A1"/>
    </sheetView>
  </sheetViews>
  <sheetFormatPr baseColWidth="8" defaultRowHeight="15"/>
  <cols>
    <col width="18" customWidth="1" min="1" max="1"/>
    <col width="16" customWidth="1" min="2" max="2"/>
    <col width="14" customWidth="1" min="3" max="3"/>
    <col width="16" customWidth="1" min="4" max="4"/>
    <col width="16" customWidth="1" min="5" max="5"/>
    <col width="14" customWidth="1" min="6" max="6"/>
  </cols>
  <sheetData>
    <row r="1">
      <c r="A1" s="5" t="inlineStr">
        <is>
          <t>SYNTHESE</t>
        </is>
      </c>
    </row>
    <row r="2">
      <c r="A2" s="13" t="inlineStr">
        <is>
          <t>Totaux par catégorie (sur toutes les lignes de SIMULATION).</t>
        </is>
      </c>
    </row>
    <row r="3">
      <c r="A3" s="6" t="inlineStr">
        <is>
          <t>Catégorie</t>
        </is>
      </c>
      <c r="B3" s="6" t="inlineStr">
        <is>
          <t>Total dépenses</t>
        </is>
      </c>
      <c r="C3" s="6" t="inlineStr">
        <is>
          <t>Remb. Sécu</t>
        </is>
      </c>
      <c r="D3" s="6" t="inlineStr">
        <is>
          <t>Remb. Mutuelle</t>
        </is>
      </c>
      <c r="E3" s="6" t="inlineStr">
        <is>
          <t>Reste à charge</t>
        </is>
      </c>
      <c r="F3" s="6" t="inlineStr">
        <is>
          <t>Taux remboursé</t>
        </is>
      </c>
    </row>
    <row r="4">
      <c r="A4" s="7" t="inlineStr">
        <is>
          <t>Consultation</t>
        </is>
      </c>
      <c r="B4" s="15">
        <f>SUMIFS(SIMULATION!$K$4:$K$203, SIMULATION!$F$4:$F$203, $A4)</f>
        <v/>
      </c>
      <c r="C4" s="15">
        <f>SUMIFS(SIMULATION!$O$4:$O$203, SIMULATION!$F$4:$F$203, $A4)</f>
        <v/>
      </c>
      <c r="D4" s="15">
        <f>SUMIFS(SIMULATION!$T$4:$T$203, SIMULATION!$F$4:$F$203, $A4)</f>
        <v/>
      </c>
      <c r="E4" s="15">
        <f>SUMIFS(SIMULATION!$U$4:$U$203, SIMULATION!$F$4:$F$203, $A4)</f>
        <v/>
      </c>
      <c r="F4" s="16">
        <f>IF($B4=0,"", ($C4+$D4)/$B4)</f>
        <v/>
      </c>
    </row>
    <row r="5">
      <c r="A5" s="7" t="inlineStr">
        <is>
          <t>Dentaire</t>
        </is>
      </c>
      <c r="B5" s="15">
        <f>SUMIFS(SIMULATION!$K$4:$K$203, SIMULATION!$F$4:$F$203, $A5)</f>
        <v/>
      </c>
      <c r="C5" s="15">
        <f>SUMIFS(SIMULATION!$O$4:$O$203, SIMULATION!$F$4:$F$203, $A5)</f>
        <v/>
      </c>
      <c r="D5" s="15">
        <f>SUMIFS(SIMULATION!$T$4:$T$203, SIMULATION!$F$4:$F$203, $A5)</f>
        <v/>
      </c>
      <c r="E5" s="15">
        <f>SUMIFS(SIMULATION!$U$4:$U$203, SIMULATION!$F$4:$F$203, $A5)</f>
        <v/>
      </c>
      <c r="F5" s="16">
        <f>IF($B5=0,"", ($C5+$D5)/$B5)</f>
        <v/>
      </c>
    </row>
    <row r="6">
      <c r="A6" s="7" t="inlineStr">
        <is>
          <t>Optique</t>
        </is>
      </c>
      <c r="B6" s="15">
        <f>SUMIFS(SIMULATION!$K$4:$K$203, SIMULATION!$F$4:$F$203, $A6)</f>
        <v/>
      </c>
      <c r="C6" s="15">
        <f>SUMIFS(SIMULATION!$O$4:$O$203, SIMULATION!$F$4:$F$203, $A6)</f>
        <v/>
      </c>
      <c r="D6" s="15">
        <f>SUMIFS(SIMULATION!$T$4:$T$203, SIMULATION!$F$4:$F$203, $A6)</f>
        <v/>
      </c>
      <c r="E6" s="15">
        <f>SUMIFS(SIMULATION!$U$4:$U$203, SIMULATION!$F$4:$F$203, $A6)</f>
        <v/>
      </c>
      <c r="F6" s="16">
        <f>IF($B6=0,"", ($C6+$D6)/$B6)</f>
        <v/>
      </c>
    </row>
    <row r="7">
      <c r="A7" s="7" t="inlineStr">
        <is>
          <t>Hospitalisation</t>
        </is>
      </c>
      <c r="B7" s="15">
        <f>SUMIFS(SIMULATION!$K$4:$K$203, SIMULATION!$F$4:$F$203, $A7)</f>
        <v/>
      </c>
      <c r="C7" s="15">
        <f>SUMIFS(SIMULATION!$O$4:$O$203, SIMULATION!$F$4:$F$203, $A7)</f>
        <v/>
      </c>
      <c r="D7" s="15">
        <f>SUMIFS(SIMULATION!$T$4:$T$203, SIMULATION!$F$4:$F$203, $A7)</f>
        <v/>
      </c>
      <c r="E7" s="15">
        <f>SUMIFS(SIMULATION!$U$4:$U$203, SIMULATION!$F$4:$F$203, $A7)</f>
        <v/>
      </c>
      <c r="F7" s="16">
        <f>IF($B7=0,"", ($C7+$D7)/$B7)</f>
        <v/>
      </c>
    </row>
    <row r="8">
      <c r="A8" s="7" t="inlineStr">
        <is>
          <t>Pharmacie</t>
        </is>
      </c>
      <c r="B8" s="15">
        <f>SUMIFS(SIMULATION!$K$4:$K$203, SIMULATION!$F$4:$F$203, $A8)</f>
        <v/>
      </c>
      <c r="C8" s="15">
        <f>SUMIFS(SIMULATION!$O$4:$O$203, SIMULATION!$F$4:$F$203, $A8)</f>
        <v/>
      </c>
      <c r="D8" s="15">
        <f>SUMIFS(SIMULATION!$T$4:$T$203, SIMULATION!$F$4:$F$203, $A8)</f>
        <v/>
      </c>
      <c r="E8" s="15">
        <f>SUMIFS(SIMULATION!$U$4:$U$203, SIMULATION!$F$4:$F$203, $A8)</f>
        <v/>
      </c>
      <c r="F8" s="16">
        <f>IF($B8=0,"", ($C8+$D8)/$B8)</f>
        <v/>
      </c>
    </row>
    <row r="9">
      <c r="A9" s="7" t="inlineStr">
        <is>
          <t>AUTRES</t>
        </is>
      </c>
      <c r="B9" s="15">
        <f>SUM(SIMULATION!$K$4:$K$203)-SUM($B$4:$B$8)</f>
        <v/>
      </c>
      <c r="C9" s="15">
        <f>SUM(SIMULATION!$O$4:$O$203)-SUM($C$4:$C$8)</f>
        <v/>
      </c>
      <c r="D9" s="15">
        <f>SUM(SIMULATION!$T$4:$T$203)-SUM($D$4:$D$8)</f>
        <v/>
      </c>
      <c r="E9" s="15">
        <f>SUM(SIMULATION!$U$4:$U$203)-SUM($E$4:$E$8)</f>
        <v/>
      </c>
      <c r="F9" s="16">
        <f>IF($B9=0,"", ($C9+$D9)/$B9)</f>
        <v/>
      </c>
    </row>
    <row r="10">
      <c r="A10" s="17" t="inlineStr">
        <is>
          <t>TOTAL</t>
        </is>
      </c>
      <c r="B10" s="18">
        <f>SUM(B4:B9)</f>
        <v/>
      </c>
      <c r="C10" s="18">
        <f>SUM(C4:C9)</f>
        <v/>
      </c>
      <c r="D10" s="18">
        <f>SUM(D4:D9)</f>
        <v/>
      </c>
      <c r="E10" s="18">
        <f>SUM(E4:E9)</f>
        <v/>
      </c>
      <c r="F10" s="19">
        <f>IF($B10=0,"", ($C10+$D10)/$B10)</f>
        <v/>
      </c>
    </row>
  </sheetData>
  <mergeCells count="2">
    <mergeCell ref="A2:H2"/>
    <mergeCell ref="A1:H1"/>
  </mergeCells>
  <pageMargins left="0.75" right="0.75" top="1" bottom="1" header="0.5" footer="0.5"/>
  <drawing xmlns:r="http://schemas.openxmlformats.org/officeDocument/2006/relationships" r:id="rId1"/>
</worksheet>
</file>

<file path=xl/worksheets/sheet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sheetData>
    <row r="1">
      <c r="A1" t="inlineStr">
        <is>
          <t>Plans</t>
        </is>
      </c>
      <c r="B1" t="inlineStr">
        <is>
          <t>Codes_Acte</t>
        </is>
      </c>
    </row>
    <row r="2">
      <c r="A2" t="inlineStr">
        <is>
          <t>Essentiel</t>
        </is>
      </c>
      <c r="B2" t="inlineStr">
        <is>
          <t>CONS_GENERAL</t>
        </is>
      </c>
    </row>
    <row r="3">
      <c r="A3" t="inlineStr">
        <is>
          <t>Confort</t>
        </is>
      </c>
      <c r="B3" t="inlineStr">
        <is>
          <t>DENT_SOIN</t>
        </is>
      </c>
    </row>
    <row r="4">
      <c r="A4" t="inlineStr">
        <is>
          <t>Premium</t>
        </is>
      </c>
      <c r="B4" t="inlineStr">
        <is>
          <t>OPT_EQUIPE</t>
        </is>
      </c>
    </row>
    <row r="5">
      <c r="B5" t="inlineStr">
        <is>
          <t>HOSP_CHAMBRE</t>
        </is>
      </c>
    </row>
    <row r="6">
      <c r="B6" t="inlineStr">
        <is>
          <t>PHARMA</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2026-01-10T19:14:07Z</dcterms:created>
  <dcterms:modified xmlns:dcterms="http://purl.org/dc/terms/" xmlns:xsi="http://www.w3.org/2001/XMLSchema-instance" xsi:type="dcterms:W3CDTF">2026-01-10T19:28:59Z</dcterms:modified>
</cp:coreProperties>
</file>