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OnePage" sheetId="1" state="visible" r:id="rId1"/>
    <sheet xmlns:r="http://schemas.openxmlformats.org/officeDocument/2006/relationships" name="Légende" sheetId="2" state="visible" r:id="rId2"/>
    <sheet xmlns:r="http://schemas.openxmlformats.org/officeDocument/2006/relationships" name="Paramètres" sheetId="3" state="visible" r:id="rId3"/>
    <sheet xmlns:r="http://schemas.openxmlformats.org/officeDocument/2006/relationships" name="Budget_Suivi" sheetId="4" state="visible" r:id="rId4"/>
    <sheet xmlns:r="http://schemas.openxmlformats.org/officeDocument/2006/relationships" name="Engagements" sheetId="5" state="visible" r:id="rId5"/>
    <sheet xmlns:r="http://schemas.openxmlformats.org/officeDocument/2006/relationships" name="Factures_Paiements" sheetId="6" state="visible" r:id="rId6"/>
    <sheet xmlns:r="http://schemas.openxmlformats.org/officeDocument/2006/relationships" name="Dashboard" sheetId="7" state="visible" r:id="rId7"/>
  </sheets>
  <definedNames/>
  <calcPr calcId="124519" calcMode="auto" fullCalcOnLoad="1" forceFullCalc="1"/>
</workbook>
</file>

<file path=xl/styles.xml><?xml version="1.0" encoding="utf-8"?>
<styleSheet xmlns="http://schemas.openxmlformats.org/spreadsheetml/2006/main">
  <numFmts count="6">
    <numFmt numFmtId="164" formatCode="0.0%"/>
    <numFmt numFmtId="165" formatCode="dd/mm/yyyy"/>
    <numFmt numFmtId="166" formatCode="#,##0 &quot;MAD&quot;"/>
    <numFmt numFmtId="167" formatCode="&quot;€&quot; #,##0.00"/>
    <numFmt numFmtId="168" formatCode="&quot;€&quot; #,##0"/>
    <numFmt numFmtId="169" formatCode="0.0000"/>
  </numFmts>
  <fonts count="11">
    <font>
      <name val="Calibri"/>
      <family val="2"/>
      <color theme="1"/>
      <sz val="11"/>
      <scheme val="minor"/>
    </font>
    <font>
      <b val="1"/>
      <color rgb="001F4E79"/>
      <sz val="16"/>
    </font>
    <font>
      <b val="1"/>
    </font>
    <font>
      <color rgb="000000FF"/>
    </font>
    <font>
      <color rgb="00000000"/>
    </font>
    <font>
      <b val="1"/>
      <color rgb="001F4E79"/>
      <sz val="14"/>
    </font>
    <font>
      <b val="1"/>
      <color rgb="00FFFFFF"/>
    </font>
    <font>
      <b val="1"/>
      <color rgb="00000000"/>
    </font>
    <font>
      <b val="1"/>
      <color rgb="00FFFFFF"/>
      <sz val="18"/>
    </font>
    <font>
      <b val="1"/>
      <color rgb="001F4E79"/>
    </font>
    <font>
      <b val="1"/>
      <color rgb="00000000"/>
      <sz val="14"/>
    </font>
  </fonts>
  <fills count="6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D9E1F2"/>
      </patternFill>
    </fill>
    <fill>
      <patternFill patternType="solid">
        <fgColor rgb="00E2EFDA"/>
      </patternFill>
    </fill>
    <fill>
      <patternFill patternType="solid">
        <fgColor rgb="00FFFFFF"/>
      </patternFill>
    </fill>
  </fills>
  <borders count="7">
    <border>
      <left/>
      <right/>
      <top/>
      <bottom/>
      <diagonal/>
    </border>
    <border>
      <left style="thin">
        <color rgb="009AA0A6"/>
      </left>
      <right style="thin">
        <color rgb="009AA0A6"/>
      </right>
      <top style="thin">
        <color rgb="009AA0A6"/>
      </top>
      <bottom style="thin">
        <color rgb="009AA0A6"/>
      </bottom>
    </border>
    <border>
      <left style="thin">
        <color rgb="FF9AA0A6"/>
      </left>
      <right style="thin">
        <color rgb="FF9AA0A6"/>
      </right>
      <top style="thin">
        <color rgb="FF9AA0A6"/>
      </top>
      <bottom style="thin">
        <color rgb="FF9AA0A6"/>
      </bottom>
    </border>
    <border>
      <left/>
      <right/>
      <top style="thin">
        <color rgb="FF9AA0A6"/>
      </top>
      <bottom/>
      <diagonal/>
    </border>
    <border>
      <left/>
      <right style="thin">
        <color rgb="FF9AA0A6"/>
      </right>
      <top style="thin">
        <color rgb="FF9AA0A6"/>
      </top>
      <bottom/>
      <diagonal/>
    </border>
    <border>
      <left/>
      <right style="thin">
        <color rgb="FF9AA0A6"/>
      </right>
      <top style="thin">
        <color rgb="FF9AA0A6"/>
      </top>
      <bottom style="thin">
        <color rgb="FF9AA0A6"/>
      </bottom>
      <diagonal/>
    </border>
    <border>
      <left/>
      <right/>
      <top style="thin">
        <color rgb="FF9AA0A6"/>
      </top>
      <bottom style="thin">
        <color rgb="FF9AA0A6"/>
      </bottom>
      <diagonal/>
    </border>
  </borders>
  <cellStyleXfs count="1">
    <xf numFmtId="0" fontId="0" fillId="0" borderId="0"/>
  </cellStyleXfs>
  <cellXfs count="8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0" fillId="0" borderId="0" applyAlignment="1" pivotButton="0" quotePrefix="0" xfId="0">
      <alignment vertical="top" wrapText="1"/>
    </xf>
    <xf numFmtId="0" fontId="0" fillId="0" borderId="0" applyAlignment="1" pivotButton="0" quotePrefix="0" xfId="0">
      <alignment horizontal="left" vertical="center" wrapText="1"/>
    </xf>
    <xf numFmtId="4" fontId="3" fillId="0" borderId="0" pivotButton="0" quotePrefix="0" xfId="0"/>
    <xf numFmtId="0" fontId="4" fillId="0" borderId="0" pivotButton="0" quotePrefix="0" xfId="0"/>
    <xf numFmtId="0" fontId="5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3" fillId="0" borderId="0" applyAlignment="1" pivotButton="0" quotePrefix="0" xfId="0">
      <alignment horizontal="left" vertical="center" wrapText="1"/>
    </xf>
    <xf numFmtId="0" fontId="3" fillId="0" borderId="0" pivotButton="0" quotePrefix="0" xfId="0"/>
    <xf numFmtId="164" fontId="3" fillId="0" borderId="0" applyAlignment="1" pivotButton="0" quotePrefix="0" xfId="0">
      <alignment horizontal="left" vertical="center" wrapText="1"/>
    </xf>
    <xf numFmtId="165" fontId="3" fillId="0" borderId="0" applyAlignment="1" pivotButton="0" quotePrefix="0" xfId="0">
      <alignment horizontal="left" vertical="center" wrapText="1"/>
    </xf>
    <xf numFmtId="166" fontId="3" fillId="0" borderId="0" applyAlignment="1" pivotButton="0" quotePrefix="0" xfId="0">
      <alignment horizontal="left" vertical="center" wrapText="1"/>
    </xf>
    <xf numFmtId="0" fontId="6" fillId="2" borderId="1" applyAlignment="1" pivotButton="0" quotePrefix="0" xfId="0">
      <alignment horizontal="center" vertical="center" wrapText="1"/>
    </xf>
    <xf numFmtId="0" fontId="3" fillId="0" borderId="1" pivotButton="0" quotePrefix="0" xfId="0"/>
    <xf numFmtId="4" fontId="3" fillId="0" borderId="1" pivotButton="0" quotePrefix="0" xfId="0"/>
    <xf numFmtId="4" fontId="4" fillId="0" borderId="1" pivotButton="0" quotePrefix="0" xfId="0"/>
    <xf numFmtId="164" fontId="4" fillId="0" borderId="1" pivotButton="0" quotePrefix="0" xfId="0"/>
    <xf numFmtId="0" fontId="4" fillId="0" borderId="1" pivotButton="0" quotePrefix="0" xfId="0"/>
    <xf numFmtId="4" fontId="4" fillId="0" borderId="0" pivotButton="0" quotePrefix="0" xfId="0"/>
    <xf numFmtId="164" fontId="4" fillId="0" borderId="0" pivotButton="0" quotePrefix="0" xfId="0"/>
    <xf numFmtId="0" fontId="0" fillId="3" borderId="1" pivotButton="0" quotePrefix="0" xfId="0"/>
    <xf numFmtId="0" fontId="2" fillId="3" borderId="1" applyAlignment="1" pivotButton="0" quotePrefix="0" xfId="0">
      <alignment horizontal="right" vertical="center" wrapText="1"/>
    </xf>
    <xf numFmtId="4" fontId="2" fillId="3" borderId="1" pivotButton="0" quotePrefix="0" xfId="0"/>
    <xf numFmtId="164" fontId="2" fillId="3" borderId="1" pivotButton="0" quotePrefix="0" xfId="0"/>
    <xf numFmtId="165" fontId="3" fillId="0" borderId="1" pivotButton="0" quotePrefix="0" xfId="0"/>
    <xf numFmtId="164" fontId="3" fillId="0" borderId="1" pivotButton="0" quotePrefix="0" xfId="0"/>
    <xf numFmtId="0" fontId="0" fillId="0" borderId="1" pivotButton="0" quotePrefix="0" xfId="0"/>
    <xf numFmtId="0" fontId="2" fillId="0" borderId="1" applyAlignment="1" pivotButton="0" quotePrefix="0" xfId="0">
      <alignment horizontal="left" vertical="center" wrapText="1"/>
    </xf>
    <xf numFmtId="4" fontId="4" fillId="4" borderId="1" applyAlignment="1" pivotButton="0" quotePrefix="0" xfId="0">
      <alignment horizontal="right" vertical="center" wrapText="1"/>
    </xf>
    <xf numFmtId="0" fontId="3" fillId="0" borderId="1" applyAlignment="1" pivotButton="0" quotePrefix="0" xfId="0">
      <alignment horizontal="left" vertical="center" wrapText="1"/>
    </xf>
    <xf numFmtId="4" fontId="4" fillId="0" borderId="1" applyAlignment="1" pivotButton="0" quotePrefix="0" xfId="0">
      <alignment horizontal="right" vertical="center" wrapText="1"/>
    </xf>
    <xf numFmtId="17" fontId="3" fillId="0" borderId="1" applyAlignment="1" pivotButton="0" quotePrefix="0" xfId="0">
      <alignment horizontal="left" vertical="center" wrapText="1"/>
    </xf>
    <xf numFmtId="165" fontId="4" fillId="0" borderId="0" pivotButton="0" quotePrefix="0" xfId="0"/>
    <xf numFmtId="164" fontId="4" fillId="4" borderId="1" applyAlignment="1" pivotButton="0" quotePrefix="0" xfId="0">
      <alignment horizontal="right" vertical="center" wrapText="1"/>
    </xf>
    <xf numFmtId="1" fontId="4" fillId="4" borderId="1" applyAlignment="1" pivotButton="0" quotePrefix="0" xfId="0">
      <alignment horizontal="right" vertical="center" wrapText="1"/>
    </xf>
    <xf numFmtId="164" fontId="3" fillId="0" borderId="0" applyAlignment="1" pivotButton="0" quotePrefix="0" xfId="0">
      <alignment horizontal="left" vertical="center" wrapText="1"/>
    </xf>
    <xf numFmtId="165" fontId="3" fillId="0" borderId="0" applyAlignment="1" pivotButton="0" quotePrefix="0" xfId="0">
      <alignment horizontal="left" vertical="center" wrapText="1"/>
    </xf>
    <xf numFmtId="166" fontId="3" fillId="0" borderId="0" applyAlignment="1" pivotButton="0" quotePrefix="0" xfId="0">
      <alignment horizontal="left" vertical="center" wrapText="1"/>
    </xf>
    <xf numFmtId="164" fontId="4" fillId="0" borderId="1" pivotButton="0" quotePrefix="0" xfId="0"/>
    <xf numFmtId="164" fontId="4" fillId="0" borderId="0" pivotButton="0" quotePrefix="0" xfId="0"/>
    <xf numFmtId="164" fontId="2" fillId="3" borderId="1" pivotButton="0" quotePrefix="0" xfId="0"/>
    <xf numFmtId="165" fontId="3" fillId="0" borderId="1" pivotButton="0" quotePrefix="0" xfId="0"/>
    <xf numFmtId="164" fontId="3" fillId="0" borderId="1" pivotButton="0" quotePrefix="0" xfId="0"/>
    <xf numFmtId="165" fontId="4" fillId="0" borderId="0" pivotButton="0" quotePrefix="0" xfId="0"/>
    <xf numFmtId="164" fontId="4" fillId="4" borderId="1" applyAlignment="1" pivotButton="0" quotePrefix="0" xfId="0">
      <alignment horizontal="right" vertical="center" wrapText="1"/>
    </xf>
    <xf numFmtId="167" fontId="3" fillId="0" borderId="0" pivotButton="0" quotePrefix="0" xfId="0"/>
    <xf numFmtId="168" fontId="3" fillId="0" borderId="0" applyAlignment="1" pivotButton="0" quotePrefix="0" xfId="0">
      <alignment horizontal="left" vertical="center" wrapText="1"/>
    </xf>
    <xf numFmtId="167" fontId="3" fillId="0" borderId="1" pivotButton="0" quotePrefix="0" xfId="0"/>
    <xf numFmtId="167" fontId="4" fillId="0" borderId="1" pivotButton="0" quotePrefix="0" xfId="0"/>
    <xf numFmtId="167" fontId="4" fillId="0" borderId="0" pivotButton="0" quotePrefix="0" xfId="0"/>
    <xf numFmtId="167" fontId="2" fillId="3" borderId="1" pivotButton="0" quotePrefix="0" xfId="0"/>
    <xf numFmtId="167" fontId="4" fillId="4" borderId="1" applyAlignment="1" pivotButton="0" quotePrefix="0" xfId="0">
      <alignment horizontal="right" vertical="center" wrapText="1"/>
    </xf>
    <xf numFmtId="167" fontId="4" fillId="0" borderId="1" applyAlignment="1" pivotButton="0" quotePrefix="0" xfId="0">
      <alignment horizontal="right" vertical="center" wrapText="1"/>
    </xf>
    <xf numFmtId="0" fontId="8" fillId="2" borderId="0" applyAlignment="1" pivotButton="0" quotePrefix="0" xfId="0">
      <alignment horizontal="left" vertical="center"/>
    </xf>
    <xf numFmtId="0" fontId="9" fillId="0" borderId="0" pivotButton="0" quotePrefix="0" xfId="0"/>
    <xf numFmtId="0" fontId="0" fillId="0" borderId="2" applyAlignment="1" pivotButton="0" quotePrefix="0" xfId="0">
      <alignment horizontal="left" vertical="center" wrapText="1"/>
    </xf>
    <xf numFmtId="165" fontId="0" fillId="0" borderId="2" applyAlignment="1" pivotButton="0" quotePrefix="0" xfId="0">
      <alignment horizontal="left" vertical="center" wrapText="1"/>
    </xf>
    <xf numFmtId="0" fontId="9" fillId="3" borderId="2" applyAlignment="1" pivotButton="0" quotePrefix="0" xfId="0">
      <alignment horizontal="center" vertical="center"/>
    </xf>
    <xf numFmtId="0" fontId="0" fillId="0" borderId="2" pivotButton="0" quotePrefix="0" xfId="0"/>
    <xf numFmtId="167" fontId="10" fillId="5" borderId="2" applyAlignment="1" pivotButton="0" quotePrefix="0" xfId="0">
      <alignment horizontal="center" vertical="center"/>
    </xf>
    <xf numFmtId="0" fontId="6" fillId="2" borderId="2" applyAlignment="1" pivotButton="0" quotePrefix="0" xfId="0">
      <alignment horizontal="center" vertical="center" wrapText="1"/>
    </xf>
    <xf numFmtId="167" fontId="0" fillId="0" borderId="2" applyAlignment="1" pivotButton="0" quotePrefix="0" xfId="0">
      <alignment horizontal="right" vertical="center" wrapText="1"/>
    </xf>
    <xf numFmtId="1" fontId="4" fillId="0" borderId="1" pivotButton="0" quotePrefix="0" xfId="0"/>
    <xf numFmtId="167" fontId="7" fillId="3" borderId="1" pivotButton="0" quotePrefix="0" xfId="0"/>
    <xf numFmtId="164" fontId="7" fillId="3" borderId="1" pivotButton="0" quotePrefix="0" xfId="0"/>
    <xf numFmtId="169" fontId="4" fillId="0" borderId="1" pivotButton="0" quotePrefix="0" xfId="0"/>
    <xf numFmtId="0" fontId="6" fillId="2" borderId="2" applyAlignment="1" pivotButton="0" quotePrefix="0" xfId="0">
      <alignment horizontal="left" vertical="center" wrapText="1"/>
    </xf>
    <xf numFmtId="165" fontId="4" fillId="0" borderId="1" applyAlignment="1" pivotButton="0" quotePrefix="0" xfId="0">
      <alignment horizontal="right" vertical="center" wrapText="1"/>
    </xf>
    <xf numFmtId="167" fontId="0" fillId="0" borderId="1" applyAlignment="1" pivotButton="0" quotePrefix="0" xfId="0">
      <alignment horizontal="right" vertical="center" wrapText="1"/>
    </xf>
    <xf numFmtId="0" fontId="0" fillId="0" borderId="2" applyAlignment="1" pivotButton="0" quotePrefix="0" xfId="0">
      <alignment horizontal="left" vertical="center"/>
    </xf>
    <xf numFmtId="167" fontId="0" fillId="0" borderId="2" applyAlignment="1" pivotButton="0" quotePrefix="0" xfId="0">
      <alignment horizontal="right" vertical="center"/>
    </xf>
    <xf numFmtId="17" fontId="0" fillId="0" borderId="1" applyAlignment="1" pivotButton="0" quotePrefix="0" xfId="0">
      <alignment horizontal="left" vertical="center" wrapText="1"/>
    </xf>
    <xf numFmtId="165" fontId="0" fillId="0" borderId="1" applyAlignment="1" pivotButton="0" quotePrefix="0" xfId="0">
      <alignment horizontal="right" vertical="center" wrapText="1"/>
    </xf>
    <xf numFmtId="167" fontId="6" fillId="2" borderId="2" applyAlignment="1" pivotButton="0" quotePrefix="0" xfId="0">
      <alignment horizontal="right" vertical="center" wrapText="1"/>
    </xf>
    <xf numFmtId="164" fontId="0" fillId="0" borderId="2" applyAlignment="1" pivotButton="0" quotePrefix="0" xfId="0">
      <alignment horizontal="left" vertical="center" wrapText="1"/>
    </xf>
    <xf numFmtId="165" fontId="0" fillId="0" borderId="2" applyAlignment="1" pivotButton="0" quotePrefix="0" xfId="0">
      <alignment horizontal="right" vertical="center" wrapText="1"/>
    </xf>
    <xf numFmtId="1" fontId="0" fillId="0" borderId="2" applyAlignment="1" pivotButton="0" quotePrefix="0" xfId="0">
      <alignment horizontal="right" vertical="center" wrapText="1"/>
    </xf>
    <xf numFmtId="169" fontId="0" fillId="0" borderId="0" pivotButton="0" quotePrefix="0" xfId="0"/>
    <xf numFmtId="0" fontId="0" fillId="0" borderId="5" pivotButton="0" quotePrefix="0" xfId="0"/>
    <xf numFmtId="0" fontId="0" fillId="0" borderId="6" pivotButton="0" quotePrefix="0" xfId="0"/>
  </cellXfs>
  <cellStyles count="1">
    <cellStyle name="Normal" xfId="0"/>
  </cellStyles>
  <dxfs count="4">
    <dxf>
      <fill>
        <patternFill>
          <bgColor rgb="00F8CBAD"/>
        </patternFill>
      </fill>
    </dxf>
    <dxf>
      <fill>
        <patternFill>
          <bgColor rgb="00FFE699"/>
        </patternFill>
      </fill>
    </dxf>
    <dxf>
      <fill>
        <patternFill>
          <bgColor rgb="00F8CBAD"/>
        </patternFill>
      </fill>
    </dxf>
    <dxf>
      <fill>
        <patternFill>
          <bgColor rgb="00FFF2CC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Budget vs Payé (par poste)</a:t>
            </a:r>
          </a:p>
        </rich>
      </tx>
      <overlay val="0"/>
      <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  <a:r>
            <a:t/>
          </a:r>
        </a:p>
      </txPr>
    </title>
    <plotArea>
      <layout/>
      <barChart>
        <barDir val="col"/>
        <grouping val="clustered"/>
        <ser>
          <idx val="0"/>
          <order val="0"/>
          <tx>
            <strRef>
              <f>'OnePage'!B11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cat>
            <strRef>
              <f>'OnePage'!$A$12:$A$21</f>
              <strCache>
                <ptCount val="0"/>
              </strCache>
            </strRef>
          </cat>
          <val>
            <numRef>
              <f>'OnePage'!$B$12:$B$21</f>
              <numCache>
                <ptCount val="0"/>
              </numCache>
            </numRef>
          </val>
        </ser>
        <ser>
          <idx val="1"/>
          <order val="1"/>
          <tx>
            <strRef>
              <f>'OnePage'!C11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cat>
            <strRef>
              <f>'OnePage'!$A$12:$A$21</f>
              <strCache>
                <ptCount val="0"/>
              </strCache>
            </strRef>
          </cat>
          <val>
            <numRef>
              <f>'OnePage'!$C$12:$C$21</f>
              <numCache>
                <ptCount val="0"/>
              </numCache>
            </numRef>
          </val>
        </ser>
        <ser>
          <idx val="2"/>
          <order val="2"/>
          <tx>
            <strRef>
              <f>'OnePage'!D11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cat>
            <strRef>
              <f>'OnePage'!$A$12:$A$21</f>
              <strCache>
                <ptCount val="0"/>
              </strCache>
            </strRef>
          </cat>
          <val>
            <numRef>
              <f>'OnePage'!$D$12:$D$21</f>
              <numCache>
                <ptCount val="0"/>
              </numCache>
            </numRef>
          </val>
        </ser>
        <ser>
          <idx val="3"/>
          <order val="3"/>
          <tx>
            <strRef>
              <f>'OnePage'!E11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cat>
            <strRef>
              <f>'OnePage'!$A$12:$A$21</f>
              <strCache>
                <ptCount val="0"/>
              </strCache>
            </strRef>
          </cat>
          <val>
            <numRef>
              <f>'OnePage'!$E$12:$E$21</f>
              <numCache>
                <ptCount val="0"/>
              </numCache>
            </numRef>
          </val>
        </ser>
        <gapWidth val="150"/>
        <axId val="48650112"/>
        <axId val="48672768"/>
      </barChart>
      <catAx>
        <axId val="48650112"/>
        <scaling>
          <orientation val="minMax"/>
        </scaling>
        <delete val="0"/>
        <axPos val="b"/>
        <numFmt formatCode="" sourceLinked="0"/>
        <majorTickMark val="none"/>
        <minorTickMark val="none"/>
        <tickLblPos val="nextTo"/>
        <crossAx val="48672768"/>
        <crosses val="autoZero"/>
        <lblAlgn val="ctr"/>
        <lblOffset val="100"/>
        <noMultiLvlLbl val="0"/>
      </catAx>
      <valAx>
        <axId val="48672768"/>
        <scaling>
          <orientation val="minMax"/>
        </scaling>
        <delete val="0"/>
        <axPos val="l"/>
        <numFmt formatCode="" sourceLinked="0"/>
        <majorTickMark val="none"/>
        <minorTickMark val="none"/>
        <tickLblPos val="nextTo"/>
        <crossAx val="48650112"/>
        <crosses val="autoZero"/>
        <crossBetween val="between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Budget révisé vs PayéNone</a:t>
            </a:r>
          </a:p>
        </rich>
      </tx>
      <overlay val="0"/>
      <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  <a:r>
            <a:t/>
          </a:r>
        </a:p>
      </txPr>
    </title>
    <plotArea>
      <layout/>
      <barChart>
        <barDir val="col"/>
        <grouping val="clustered"/>
        <ser>
          <idx val="0"/>
          <order val="0"/>
          <tx>
            <strRef>
              <f>'Dashboard'!E4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cat>
            <strRef>
              <f>'Dashboard'!$D$5:$D$13</f>
              <strCache>
                <ptCount val="0"/>
              </strCache>
            </strRef>
          </cat>
          <val>
            <numRef>
              <f>'Dashboard'!$E$5:$E$13</f>
              <numCache>
                <ptCount val="0"/>
              </numCache>
            </numRef>
          </val>
        </ser>
        <ser>
          <idx val="1"/>
          <order val="1"/>
          <tx>
            <strRef>
              <f>'Dashboard'!F4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cat>
            <strRef>
              <f>'Dashboard'!$D$5:$D$13</f>
              <strCache>
                <ptCount val="0"/>
              </strCache>
            </strRef>
          </cat>
          <val>
            <numRef>
              <f>'Dashboard'!$F$5:$F$13</f>
              <numCache>
                <ptCount val="0"/>
              </numCache>
            </numRef>
          </val>
        </ser>
        <dLbls>
          <txPr>
            <a:bodyPr xmlns:a="http://schemas.openxmlformats.org/drawingml/2006/main" anchor="ctr" anchorCtr="1"/>
            <a:lstStyle xmlns:a="http://schemas.openxmlformats.org/drawingml/2006/main"/>
            <a:p xmlns:a="http://schemas.openxmlformats.org/drawingml/2006/main">
              <a:pPr>
                <a:defRPr/>
              </a:pPr>
              <a:r>
                <a:t/>
              </a:r>
            </a:p>
          </txPr>
          <showLegendKey val="0"/>
          <showVal val="0"/>
          <showCatName val="0"/>
          <showSerName val="0"/>
          <showPercent val="0"/>
          <showBubbleSize val="0"/>
        </dLbls>
        <gapWidth val="150"/>
        <axId val="48650112"/>
        <axId val="48672768"/>
      </barChart>
      <catAx>
        <axId val="48650112"/>
        <scaling>
          <orientation val="minMax"/>
        </scaling>
        <delete val="0"/>
        <axPos val="b"/>
        <numFmt formatCode="" sourceLinked="0"/>
        <majorTickMark val="none"/>
        <minorTickMark val="none"/>
        <tickLblPos val="nextTo"/>
        <crossAx val="48672768"/>
        <crosses val="autoZero"/>
        <lblAlgn val="ctr"/>
        <lblOffset val="100"/>
        <noMultiLvlLbl val="0"/>
      </catAx>
      <valAx>
        <axId val="48672768"/>
        <scaling>
          <orientation val="minMax"/>
        </scaling>
        <delete val="0"/>
        <axPos val="l"/>
        <numFmt formatCode="" sourceLinked="0"/>
        <majorTickMark val="none"/>
        <minorTickMark val="none"/>
        <tickLblPos val="nextTo"/>
        <crossAx val="48650112"/>
        <crosses val="autoZero"/>
        <crossBetween val="between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Payé TTC par moisNone</a:t>
            </a:r>
          </a:p>
        </rich>
      </tx>
      <overlay val="0"/>
      <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  <a:r>
            <a:t/>
          </a:r>
        </a:p>
      </txPr>
    </title>
    <plotArea>
      <layout/>
      <lineChart>
        <grouping val="standard"/>
        <varyColors val="0"/>
        <ser>
          <idx val="0"/>
          <order val="0"/>
          <tx>
            <strRef>
              <f>'Dashboard'!I4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strRef>
              <f>'Dashboard'!$H$5:$H$16</f>
              <strCache>
                <ptCount val="0"/>
              </strCache>
            </strRef>
          </cat>
          <val>
            <numRef>
              <f>'Dashboard'!$I$5:$I$16</f>
              <numCache>
                <ptCount val="0"/>
              </numCache>
            </numRef>
          </val>
          <smooth val="0"/>
        </ser>
        <axId val="48650112"/>
        <axId val="48672768"/>
      </lineChart>
      <catAx>
        <axId val="48650112"/>
        <scaling>
          <orientation val="minMax"/>
        </scaling>
        <delete val="0"/>
        <axPos val="b"/>
        <numFmt formatCode="" sourceLinked="0"/>
        <majorTickMark val="none"/>
        <minorTickMark val="none"/>
        <tickLblPos val="nextTo"/>
        <crossAx val="48672768"/>
        <crosses val="autoZero"/>
        <lblAlgn val="ctr"/>
        <lblOffset val="100"/>
        <noMultiLvlLbl val="0"/>
      </catAx>
      <valAx>
        <axId val="48672768"/>
        <scaling>
          <orientation val="minMax"/>
        </scaling>
        <delete val="0"/>
        <axPos val="l"/>
        <numFmt formatCode="" sourceLinked="0"/>
        <majorTickMark val="none"/>
        <minorTickMark val="none"/>
        <tickLblPos val="nextTo"/>
        <crossAx val="48650112"/>
        <crosses val="autoZero"/>
        <crossBetween val="between"/>
      </valAx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Payé vs Échéances (mensuel)</a:t>
            </a:r>
          </a:p>
        </rich>
      </tx>
      <overlay val="0"/>
      <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  <a:r>
            <a:t/>
          </a:r>
        </a:p>
      </txPr>
    </title>
    <plotArea>
      <layout/>
      <lineChart>
        <grouping val="standard"/>
        <varyColors val="0"/>
        <ser>
          <idx val="0"/>
          <order val="0"/>
          <tx>
            <strRef>
              <f>'Dashboard'!I4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strRef>
              <f>'Dashboard'!$H$5:$H$16</f>
              <strCache>
                <ptCount val="0"/>
              </strCache>
            </strRef>
          </cat>
          <val>
            <numRef>
              <f>'Dashboard'!$I$5:$I$16</f>
              <numCache>
                <ptCount val="0"/>
              </numCache>
            </numRef>
          </val>
          <smooth val="0"/>
        </ser>
        <ser>
          <idx val="1"/>
          <order val="1"/>
          <tx>
            <strRef>
              <f>'Dashboard'!K4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strRef>
              <f>'Dashboard'!$H$5:$H$16</f>
              <strCache>
                <ptCount val="0"/>
              </strCache>
            </strRef>
          </cat>
          <val>
            <numRef>
              <f>'Dashboard'!$K$5:$K$16</f>
              <numCache>
                <ptCount val="0"/>
              </numCache>
            </numRef>
          </val>
          <smooth val="0"/>
        </ser>
        <axId val="48650112"/>
        <axId val="48672768"/>
      </lineChart>
      <catAx>
        <axId val="48650112"/>
        <scaling>
          <orientation val="minMax"/>
        </scaling>
        <delete val="0"/>
        <axPos val="b"/>
        <numFmt formatCode="" sourceLinked="0"/>
        <majorTickMark val="none"/>
        <minorTickMark val="none"/>
        <tickLblPos val="nextTo"/>
        <crossAx val="48672768"/>
        <crosses val="autoZero"/>
        <lblAlgn val="ctr"/>
        <lblOffset val="100"/>
        <noMultiLvlLbl val="0"/>
      </catAx>
      <valAx>
        <axId val="48672768"/>
        <scaling>
          <orientation val="minMax"/>
        </scaling>
        <delete val="0"/>
        <axPos val="l"/>
        <numFmt formatCode="" sourceLinked="0"/>
        <majorTickMark val="none"/>
        <minorTickMark val="none"/>
        <tickLblPos val="nextTo"/>
        <crossAx val="48650112"/>
        <crosses val="autoZero"/>
        <crossBetween val="between"/>
      </valAx>
    </plotArea>
    <legend>
      <legendPos val="r"/>
    </legend>
    <plotVisOnly val="1"/>
    <dispBlanksAs val="gap"/>
  </chart>
</chartSpace>
</file>

<file path=xl/charts/chart5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Payé TTC par fournisseur</a:t>
            </a:r>
          </a:p>
        </rich>
      </tx>
      <overlay val="0"/>
      <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  <a:r>
            <a:t/>
          </a:r>
        </a:p>
      </txPr>
    </title>
    <plotArea>
      <layout/>
      <pieChart>
        <varyColors val="1"/>
        <ser>
          <idx val="0"/>
          <order val="0"/>
          <tx>
            <strRef>
              <f>'Dashboard'!N4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cat>
            <strRef>
              <f>'Dashboard'!$M$5:$M$9</f>
              <strCache>
                <ptCount val="0"/>
              </strCache>
            </strRef>
          </cat>
          <val>
            <numRef>
              <f>'Dashboard'!$N$5:$N$9</f>
              <numCache>
                <formatCode>General</formatCode>
                <ptCount val="0"/>
              </numCache>
            </numRef>
          </val>
        </ser>
        <dLbls>
          <txPr>
            <a:bodyPr xmlns:a="http://schemas.openxmlformats.org/drawingml/2006/main" anchor="ctr" anchorCtr="1"/>
            <a:lstStyle xmlns:a="http://schemas.openxmlformats.org/drawingml/2006/main"/>
            <a:p xmlns:a="http://schemas.openxmlformats.org/drawingml/2006/main">
              <a:pPr>
                <a:defRPr/>
              </a:pPr>
              <a:r>
                <a:t/>
              </a:r>
            </a:p>
          </txPr>
          <showLegendKey val="0"/>
          <showVal val="0"/>
          <showCatName val="0"/>
          <showSerName val="0"/>
          <showPercent val="0"/>
          <showBubbleSize val="0"/>
        </dLbls>
        <firstSliceAng val="0"/>
      </pieChart>
    </plotArea>
    <legend>
      <legendPos val="r"/>
    </legend>
    <plotVisOnly val="1"/>
    <dispBlanksAs val="gap"/>
  </chart>
</chartSpace>
</file>

<file path=xl/charts/chart6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Engagé / Facturé / Payé</a:t>
            </a:r>
          </a:p>
        </rich>
      </tx>
      <overlay val="0"/>
      <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  <a:r>
            <a:t/>
          </a:r>
        </a:p>
      </txPr>
    </title>
    <plotArea>
      <layout/>
      <barChart>
        <barDir val="col"/>
        <grouping val="clustered"/>
        <ser>
          <idx val="0"/>
          <order val="0"/>
          <tx>
            <strRef>
              <f>'Dashboard'!E16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cat>
            <strRef>
              <f>'Dashboard'!$D$17:$D$25</f>
              <strCache>
                <ptCount val="0"/>
              </strCache>
            </strRef>
          </cat>
          <val>
            <numRef>
              <f>'Dashboard'!$E$17:$E$25</f>
              <numCache>
                <ptCount val="0"/>
              </numCache>
            </numRef>
          </val>
        </ser>
        <ser>
          <idx val="1"/>
          <order val="1"/>
          <tx>
            <strRef>
              <f>'Dashboard'!F16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cat>
            <strRef>
              <f>'Dashboard'!$D$17:$D$25</f>
              <strCache>
                <ptCount val="0"/>
              </strCache>
            </strRef>
          </cat>
          <val>
            <numRef>
              <f>'Dashboard'!$F$17:$F$25</f>
              <numCache>
                <ptCount val="0"/>
              </numCache>
            </numRef>
          </val>
        </ser>
        <ser>
          <idx val="2"/>
          <order val="2"/>
          <tx>
            <strRef>
              <f>'Dashboard'!G16</f>
              <strCache>
                <ptCount val="1"/>
                <pt idx="0">
                  <v>None</v>
                </pt>
              </strCache>
            </strRef>
          </tx>
          <spPr>
            <a:ln xmlns:a="http://schemas.openxmlformats.org/drawingml/2006/main">
              <a:prstDash val="solid"/>
            </a:ln>
          </spPr>
          <cat>
            <strRef>
              <f>'Dashboard'!$D$17:$D$25</f>
              <strCache>
                <ptCount val="0"/>
              </strCache>
            </strRef>
          </cat>
          <val>
            <numRef>
              <f>'Dashboard'!$G$17:$G$25</f>
              <numCache>
                <ptCount val="0"/>
              </numCache>
            </numRef>
          </val>
        </ser>
        <dLbls>
          <txPr>
            <a:bodyPr xmlns:a="http://schemas.openxmlformats.org/drawingml/2006/main" anchor="ctr" anchorCtr="1"/>
            <a:lstStyle xmlns:a="http://schemas.openxmlformats.org/drawingml/2006/main"/>
            <a:p xmlns:a="http://schemas.openxmlformats.org/drawingml/2006/main">
              <a:pPr>
                <a:defRPr/>
              </a:pPr>
              <a:r>
                <a:t/>
              </a:r>
            </a:p>
          </txPr>
          <showLegendKey val="0"/>
          <showVal val="0"/>
          <showCatName val="0"/>
          <showSerName val="0"/>
          <showPercent val="0"/>
          <showBubbleSize val="0"/>
        </dLbls>
        <gapWidth val="150"/>
        <axId val="48650112"/>
        <axId val="48672768"/>
      </barChart>
      <catAx>
        <axId val="48650112"/>
        <scaling>
          <orientation val="minMax"/>
        </scaling>
        <delete val="0"/>
        <axPos val="b"/>
        <numFmt formatCode="" sourceLinked="0"/>
        <majorTickMark val="none"/>
        <minorTickMark val="none"/>
        <tickLblPos val="nextTo"/>
        <crossAx val="48672768"/>
        <crosses val="autoZero"/>
        <lblAlgn val="ctr"/>
        <lblOffset val="100"/>
        <noMultiLvlLbl val="0"/>
      </catAx>
      <valAx>
        <axId val="48672768"/>
        <scaling>
          <orientation val="minMax"/>
        </scaling>
        <delete val="0"/>
        <axPos val="l"/>
        <numFmt formatCode="" sourceLinked="0"/>
        <majorTickMark val="none"/>
        <minorTickMark val="none"/>
        <tickLblPos val="nextTo"/>
        <crossAx val="48650112"/>
        <crosses val="autoZero"/>
        <crossBetween val="between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Relationship Type="http://schemas.openxmlformats.org/officeDocument/2006/relationships/chart" Target="/xl/charts/chart3.xml" Id="rId2"/><Relationship Type="http://schemas.openxmlformats.org/officeDocument/2006/relationships/chart" Target="/xl/charts/chart4.xml" Id="rId3"/><Relationship Type="http://schemas.openxmlformats.org/officeDocument/2006/relationships/chart" Target="/xl/charts/chart5.xml" Id="rId4"/><Relationship Type="http://schemas.openxmlformats.org/officeDocument/2006/relationships/chart" Target="/xl/charts/chart6.xml" Id="rId5"/></Relationships>
</file>

<file path=xl/drawings/drawing1.xml><?xml version="1.0" encoding="utf-8"?>
<wsDr xmlns="http://schemas.openxmlformats.org/drawingml/2006/spreadsheetDrawing">
  <twoCellAnchor>
    <from>
      <col>8</col>
      <colOff>0</colOff>
      <row>2</row>
      <rowOff>0</rowOff>
    </from>
    <to>
      <col>2</col>
      <colOff>0</colOff>
      <row>10</row>
      <rowOff>0</rowOff>
    </to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twoCellAnchor>
</wsDr>
</file>

<file path=xl/drawings/drawing2.xml><?xml version="1.0" encoding="utf-8"?>
<wsDr xmlns="http://schemas.openxmlformats.org/drawingml/2006/spreadsheetDrawing">
  <twoCellAnchor>
    <from>
      <col>3</col>
      <colOff>0</colOff>
      <row>14</row>
      <rowOff>0</rowOff>
    </from>
    <to>
      <col>2</col>
      <colOff>0</colOff>
      <row>10</row>
      <rowOff>0</rowOff>
    </to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twoCellAnchor>
  <twoCellAnchor>
    <from>
      <col>7</col>
      <colOff>0</colOff>
      <row>14</row>
      <rowOff>0</rowOff>
    </from>
    <to>
      <col>2</col>
      <colOff>0</colOff>
      <row>10</row>
      <rowOff>0</rowOff>
    </to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twoCellAnchor>
  <twoCellAnchor>
    <from>
      <col>7</col>
      <colOff>0</colOff>
      <row>17</row>
      <rowOff>0</rowOff>
    </from>
    <to>
      <col>2</col>
      <colOff>0</colOff>
      <row>10</row>
      <rowOff>0</rowOff>
    </to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twoCellAnchor>
  <twoCellAnchor>
    <from>
      <col>12</col>
      <colOff>0</colOff>
      <row>10</row>
      <rowOff>0</rowOff>
    </from>
    <to>
      <col>2</col>
      <colOff>0</colOff>
      <row>10</row>
      <rowOff>0</rowOff>
    </to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twoCellAnchor>
  <twoCellAnchor>
    <from>
      <col>3</col>
      <colOff>0</colOff>
      <row>26</row>
      <rowOff>0</rowOff>
    </from>
    <to>
      <col>2</col>
      <colOff>0</colOff>
      <row>10</row>
      <rowOff>0</rowOff>
    </to>
    <graphicFrame>
      <nvGraphicFramePr>
        <cNvPr id="5" name="Chart 5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graphicFrame>
    <clientData/>
  </twoCellAnchor>
</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1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4" customWidth="1" min="7" max="7"/>
    <col width="20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>
      <c r="A1" s="55" t="inlineStr">
        <is>
          <t>Suivi de chantier – Synthèse Budget (One Page)</t>
        </is>
      </c>
    </row>
    <row r="2"/>
    <row r="3">
      <c r="A3" s="56" t="inlineStr">
        <is>
          <t>Chantier</t>
        </is>
      </c>
      <c r="B3" s="57">
        <f>'Paramètres'!B3</f>
        <v/>
      </c>
      <c r="D3" s="56" t="inlineStr">
        <is>
          <t>Début</t>
        </is>
      </c>
      <c r="E3" s="58">
        <f>'Paramètres'!B9</f>
        <v/>
      </c>
    </row>
    <row r="4">
      <c r="A4" s="56" t="inlineStr">
        <is>
          <t>Client</t>
        </is>
      </c>
      <c r="B4" s="57">
        <f>'Paramètres'!B4</f>
        <v/>
      </c>
      <c r="D4" s="56" t="inlineStr">
        <is>
          <t>Fin prévue</t>
        </is>
      </c>
      <c r="E4" s="58">
        <f>'Paramètres'!B10</f>
        <v/>
      </c>
    </row>
    <row r="5">
      <c r="A5" s="56" t="inlineStr">
        <is>
          <t>Chef</t>
        </is>
      </c>
      <c r="B5" s="57">
        <f>'Paramètres'!B5</f>
        <v/>
      </c>
      <c r="D5" s="56" t="inlineStr">
        <is>
          <t>Réf. alertes</t>
        </is>
      </c>
      <c r="E5" s="58">
        <f>'Paramètres'!B11</f>
        <v/>
      </c>
    </row>
    <row r="7">
      <c r="A7" s="59" t="inlineStr">
        <is>
          <t>Budget révisé</t>
        </is>
      </c>
      <c r="B7" s="80" t="n"/>
      <c r="E7" s="59" t="inlineStr">
        <is>
          <t>Engagé</t>
        </is>
      </c>
      <c r="F7" s="80" t="n"/>
      <c r="I7" s="59" t="inlineStr">
        <is>
          <t>Facturé</t>
        </is>
      </c>
      <c r="J7" s="80" t="n"/>
    </row>
    <row r="8">
      <c r="A8" s="61">
        <f>'Budget_Suivi'!F202</f>
        <v/>
      </c>
      <c r="B8" s="80" t="n"/>
      <c r="E8" s="61">
        <f>'Budget_Suivi'!G202</f>
        <v/>
      </c>
      <c r="F8" s="80" t="n"/>
      <c r="I8" s="61">
        <f>'Budget_Suivi'!H202</f>
        <v/>
      </c>
      <c r="J8" s="80" t="n"/>
    </row>
    <row r="9">
      <c r="A9" s="59" t="inlineStr">
        <is>
          <t>Payé</t>
        </is>
      </c>
      <c r="B9" s="80" t="n"/>
      <c r="E9" s="59" t="inlineStr">
        <is>
          <t>Reste à payer</t>
        </is>
      </c>
      <c r="F9" s="80" t="n"/>
      <c r="I9" s="59" t="inlineStr">
        <is>
          <t>Dépassement</t>
        </is>
      </c>
      <c r="J9" s="80" t="n"/>
    </row>
    <row r="10">
      <c r="A10" s="61">
        <f>'Budget_Suivi'!I202</f>
        <v/>
      </c>
      <c r="B10" s="80" t="n"/>
      <c r="E10" s="61">
        <f>'Budget_Suivi'!K202</f>
        <v/>
      </c>
      <c r="F10" s="80" t="n"/>
      <c r="I10" s="61">
        <f>'Budget_Suivi'!O202</f>
        <v/>
      </c>
      <c r="J10" s="80" t="n"/>
    </row>
    <row r="11">
      <c r="A11" s="62" t="inlineStr">
        <is>
          <t>Poste</t>
        </is>
      </c>
      <c r="B11" s="62" t="inlineStr">
        <is>
          <t>Budget révisé</t>
        </is>
      </c>
      <c r="C11" s="62" t="inlineStr">
        <is>
          <t>Engagé</t>
        </is>
      </c>
      <c r="D11" s="62" t="inlineStr">
        <is>
          <t>Facturé</t>
        </is>
      </c>
      <c r="E11" s="62" t="inlineStr">
        <is>
          <t>Payé</t>
        </is>
      </c>
      <c r="F11" s="62" t="inlineStr">
        <is>
          <t>Reste à payer</t>
        </is>
      </c>
      <c r="G11" s="62" t="inlineStr">
        <is>
          <t>Alerte</t>
        </is>
      </c>
    </row>
    <row r="12">
      <c r="A12" s="57">
        <f>'Budget_Suivi'!A2</f>
        <v/>
      </c>
      <c r="B12" s="63">
        <f>'Budget_Suivi'!F2</f>
        <v/>
      </c>
      <c r="C12" s="63">
        <f>'Budget_Suivi'!G2</f>
        <v/>
      </c>
      <c r="D12" s="63">
        <f>'Budget_Suivi'!H2</f>
        <v/>
      </c>
      <c r="E12" s="63">
        <f>'Budget_Suivi'!I2</f>
        <v/>
      </c>
      <c r="F12" s="63">
        <f>'Budget_Suivi'!K2</f>
        <v/>
      </c>
      <c r="G12" s="57">
        <f>'Budget_Suivi'!N2</f>
        <v/>
      </c>
    </row>
    <row r="13">
      <c r="A13" s="57">
        <f>'Budget_Suivi'!A3</f>
        <v/>
      </c>
      <c r="B13" s="63">
        <f>'Budget_Suivi'!F3</f>
        <v/>
      </c>
      <c r="C13" s="63">
        <f>'Budget_Suivi'!G3</f>
        <v/>
      </c>
      <c r="D13" s="63">
        <f>'Budget_Suivi'!H3</f>
        <v/>
      </c>
      <c r="E13" s="63">
        <f>'Budget_Suivi'!I3</f>
        <v/>
      </c>
      <c r="F13" s="63">
        <f>'Budget_Suivi'!K3</f>
        <v/>
      </c>
      <c r="G13" s="57">
        <f>'Budget_Suivi'!N3</f>
        <v/>
      </c>
    </row>
    <row r="14">
      <c r="A14" s="57">
        <f>'Budget_Suivi'!A4</f>
        <v/>
      </c>
      <c r="B14" s="63">
        <f>'Budget_Suivi'!F4</f>
        <v/>
      </c>
      <c r="C14" s="63">
        <f>'Budget_Suivi'!G4</f>
        <v/>
      </c>
      <c r="D14" s="63">
        <f>'Budget_Suivi'!H4</f>
        <v/>
      </c>
      <c r="E14" s="63">
        <f>'Budget_Suivi'!I4</f>
        <v/>
      </c>
      <c r="F14" s="63">
        <f>'Budget_Suivi'!K4</f>
        <v/>
      </c>
      <c r="G14" s="57">
        <f>'Budget_Suivi'!N4</f>
        <v/>
      </c>
    </row>
    <row r="15">
      <c r="A15" s="57">
        <f>'Budget_Suivi'!A5</f>
        <v/>
      </c>
      <c r="B15" s="63">
        <f>'Budget_Suivi'!F5</f>
        <v/>
      </c>
      <c r="C15" s="63">
        <f>'Budget_Suivi'!G5</f>
        <v/>
      </c>
      <c r="D15" s="63">
        <f>'Budget_Suivi'!H5</f>
        <v/>
      </c>
      <c r="E15" s="63">
        <f>'Budget_Suivi'!I5</f>
        <v/>
      </c>
      <c r="F15" s="63">
        <f>'Budget_Suivi'!K5</f>
        <v/>
      </c>
      <c r="G15" s="57">
        <f>'Budget_Suivi'!N5</f>
        <v/>
      </c>
    </row>
    <row r="16">
      <c r="A16" s="57">
        <f>'Budget_Suivi'!A6</f>
        <v/>
      </c>
      <c r="B16" s="63">
        <f>'Budget_Suivi'!F6</f>
        <v/>
      </c>
      <c r="C16" s="63">
        <f>'Budget_Suivi'!G6</f>
        <v/>
      </c>
      <c r="D16" s="63">
        <f>'Budget_Suivi'!H6</f>
        <v/>
      </c>
      <c r="E16" s="63">
        <f>'Budget_Suivi'!I6</f>
        <v/>
      </c>
      <c r="F16" s="63">
        <f>'Budget_Suivi'!K6</f>
        <v/>
      </c>
      <c r="G16" s="57">
        <f>'Budget_Suivi'!N6</f>
        <v/>
      </c>
    </row>
    <row r="17">
      <c r="A17" s="57">
        <f>'Budget_Suivi'!A7</f>
        <v/>
      </c>
      <c r="B17" s="63">
        <f>'Budget_Suivi'!F7</f>
        <v/>
      </c>
      <c r="C17" s="63">
        <f>'Budget_Suivi'!G7</f>
        <v/>
      </c>
      <c r="D17" s="63">
        <f>'Budget_Suivi'!H7</f>
        <v/>
      </c>
      <c r="E17" s="63">
        <f>'Budget_Suivi'!I7</f>
        <v/>
      </c>
      <c r="F17" s="63">
        <f>'Budget_Suivi'!K7</f>
        <v/>
      </c>
      <c r="G17" s="57">
        <f>'Budget_Suivi'!N7</f>
        <v/>
      </c>
    </row>
    <row r="18">
      <c r="A18" s="57">
        <f>'Budget_Suivi'!A8</f>
        <v/>
      </c>
      <c r="B18" s="63">
        <f>'Budget_Suivi'!F8</f>
        <v/>
      </c>
      <c r="C18" s="63">
        <f>'Budget_Suivi'!G8</f>
        <v/>
      </c>
      <c r="D18" s="63">
        <f>'Budget_Suivi'!H8</f>
        <v/>
      </c>
      <c r="E18" s="63">
        <f>'Budget_Suivi'!I8</f>
        <v/>
      </c>
      <c r="F18" s="63">
        <f>'Budget_Suivi'!K8</f>
        <v/>
      </c>
      <c r="G18" s="57">
        <f>'Budget_Suivi'!N8</f>
        <v/>
      </c>
    </row>
    <row r="19">
      <c r="A19" s="57">
        <f>'Budget_Suivi'!A9</f>
        <v/>
      </c>
      <c r="B19" s="63">
        <f>'Budget_Suivi'!F9</f>
        <v/>
      </c>
      <c r="C19" s="63">
        <f>'Budget_Suivi'!G9</f>
        <v/>
      </c>
      <c r="D19" s="63">
        <f>'Budget_Suivi'!H9</f>
        <v/>
      </c>
      <c r="E19" s="63">
        <f>'Budget_Suivi'!I9</f>
        <v/>
      </c>
      <c r="F19" s="63">
        <f>'Budget_Suivi'!K9</f>
        <v/>
      </c>
      <c r="G19" s="57">
        <f>'Budget_Suivi'!N9</f>
        <v/>
      </c>
    </row>
    <row r="20">
      <c r="A20" s="57">
        <f>'Budget_Suivi'!A10</f>
        <v/>
      </c>
      <c r="B20" s="63">
        <f>'Budget_Suivi'!F10</f>
        <v/>
      </c>
      <c r="C20" s="63">
        <f>'Budget_Suivi'!G10</f>
        <v/>
      </c>
      <c r="D20" s="63">
        <f>'Budget_Suivi'!H10</f>
        <v/>
      </c>
      <c r="E20" s="63">
        <f>'Budget_Suivi'!I10</f>
        <v/>
      </c>
      <c r="F20" s="63">
        <f>'Budget_Suivi'!K10</f>
        <v/>
      </c>
      <c r="G20" s="57">
        <f>'Budget_Suivi'!N10</f>
        <v/>
      </c>
    </row>
    <row r="21">
      <c r="A21" s="57">
        <f>'Budget_Suivi'!A11</f>
        <v/>
      </c>
      <c r="B21" s="63">
        <f>'Budget_Suivi'!F11</f>
        <v/>
      </c>
      <c r="C21" s="63">
        <f>'Budget_Suivi'!G11</f>
        <v/>
      </c>
      <c r="D21" s="63">
        <f>'Budget_Suivi'!H11</f>
        <v/>
      </c>
      <c r="E21" s="63">
        <f>'Budget_Suivi'!I11</f>
        <v/>
      </c>
      <c r="F21" s="63">
        <f>'Budget_Suivi'!K11</f>
        <v/>
      </c>
      <c r="G21" s="57">
        <f>'Budget_Suivi'!N11</f>
        <v/>
      </c>
    </row>
  </sheetData>
  <mergeCells count="13">
    <mergeCell ref="E9:F9"/>
    <mergeCell ref="A7:B7"/>
    <mergeCell ref="E7:F7"/>
    <mergeCell ref="E10:F10"/>
    <mergeCell ref="I7:J7"/>
    <mergeCell ref="I10:J10"/>
    <mergeCell ref="A10:B10"/>
    <mergeCell ref="A1:L2"/>
    <mergeCell ref="I9:J9"/>
    <mergeCell ref="I8:J8"/>
    <mergeCell ref="A9:B9"/>
    <mergeCell ref="A8:B8"/>
    <mergeCell ref="E8:F8"/>
  </mergeCells>
  <conditionalFormatting sqref="A12:G21">
    <cfRule type="expression" priority="1" dxfId="0">
      <formula>$G12="Dépassement"</formula>
    </cfRule>
  </conditionalFormatting>
  <pageMargins left="0.7" right="0.7" top="0.75" bottom="0.75" header="0.3" footer="0.3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6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 ht="28" customHeight="1">
      <c r="A1" s="1" t="inlineStr">
        <is>
          <t>Tableau Excel – Suivi de chantier (simplifié) | Focus Budget (Exemple prérempli)</t>
        </is>
      </c>
    </row>
    <row r="3">
      <c r="A3" s="2" t="inlineStr">
        <is>
          <t>Objectif</t>
        </is>
      </c>
    </row>
    <row r="4" ht="40" customHeight="1">
      <c r="A4" s="3" t="inlineStr">
        <is>
          <t>Suivre l'exécution budgétaire d'un chantier en un seul fichier : Budget révisé, engagements (BC/PO), factures, paiements, alertes de dépassement.</t>
        </is>
      </c>
    </row>
    <row r="5"/>
    <row r="7">
      <c r="A7" s="2" t="inlineStr">
        <is>
          <t>Conventions de saisie</t>
        </is>
      </c>
    </row>
    <row r="8">
      <c r="A8" s="4" t="inlineStr">
        <is>
          <t>• Cellules de saisie : texte bleu</t>
        </is>
      </c>
      <c r="C8" s="2" t="inlineStr">
        <is>
          <t>Exemple</t>
        </is>
      </c>
    </row>
    <row r="9">
      <c r="A9" s="4" t="inlineStr">
        <is>
          <t>• Cellules calculées : texte noir</t>
        </is>
      </c>
      <c r="C9" s="47" t="n">
        <v>1234.56</v>
      </c>
    </row>
    <row r="10">
      <c r="A10" s="4" t="inlineStr">
        <is>
          <t>• Alertes : fond rouge clair si dépassement / retard</t>
        </is>
      </c>
      <c r="C10" s="6">
        <f>C9*1.2</f>
        <v/>
      </c>
    </row>
    <row r="12">
      <c r="A12" s="2" t="inlineStr">
        <is>
          <t>Démarrage (3 étapes)</t>
        </is>
      </c>
    </row>
    <row r="13" ht="55" customHeight="1">
      <c r="A13" s="3" t="inlineStr">
        <is>
          <t>1) Paramètres : renseigner le chantier + listes (postes, fournisseurs)
2) Budget_Suivi : saisir le budget initial et les avenants par poste/lot
3) Engagements &amp; Factures_Paiements : saisir au fil de l'eau → Dashboard se met à jour</t>
        </is>
      </c>
    </row>
    <row r="14"/>
    <row r="15"/>
    <row r="16"/>
  </sheetData>
  <mergeCells count="3">
    <mergeCell ref="A13:H16"/>
    <mergeCell ref="A4:H5"/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5"/>
  <sheetViews>
    <sheetView showGridLines="0" workbookViewId="0">
      <selection activeCell="A1" sqref="A1"/>
    </sheetView>
  </sheetViews>
  <sheetFormatPr baseColWidth="8" defaultRowHeight="15"/>
  <cols>
    <col width="30" customWidth="1" min="1" max="1"/>
    <col width="38" customWidth="1" min="2" max="2"/>
    <col width="2" customWidth="1" min="3" max="3"/>
    <col width="22" customWidth="1" min="4" max="4"/>
    <col width="22" customWidth="1" min="5" max="5"/>
    <col width="16" customWidth="1" min="6" max="6"/>
    <col width="14" customWidth="1" min="7" max="7"/>
    <col width="2" customWidth="1" min="8" max="8"/>
  </cols>
  <sheetData>
    <row r="1" ht="24" customHeight="1">
      <c r="A1" s="7" t="inlineStr">
        <is>
          <t>Paramètres chantier</t>
        </is>
      </c>
    </row>
    <row r="3">
      <c r="A3" s="8" t="inlineStr">
        <is>
          <t>Nom du chantier</t>
        </is>
      </c>
      <c r="B3" s="9" t="inlineStr">
        <is>
          <t>Chantier – Exemple (Rénovation appartement 90 m²)</t>
        </is>
      </c>
      <c r="D3" s="2" t="inlineStr">
        <is>
          <t>Listes (utilisées en menus déroulants)</t>
        </is>
      </c>
    </row>
    <row r="4">
      <c r="A4" s="8" t="inlineStr">
        <is>
          <t>Client / Maître d'ouvrage</t>
        </is>
      </c>
      <c r="B4" s="9" t="inlineStr">
        <is>
          <t>M. Karim El Mansouri</t>
        </is>
      </c>
    </row>
    <row r="5">
      <c r="A5" s="8" t="inlineStr">
        <is>
          <t>Chef de chantier</t>
        </is>
      </c>
      <c r="B5" s="9" t="inlineStr">
        <is>
          <t>Sofia Benali</t>
        </is>
      </c>
      <c r="D5" s="2" t="inlineStr">
        <is>
          <t>Postes</t>
        </is>
      </c>
      <c r="E5" s="2" t="inlineStr">
        <is>
          <t>Fournisseurs</t>
        </is>
      </c>
      <c r="F5" s="2" t="inlineStr">
        <is>
          <t>Statut engagement</t>
        </is>
      </c>
      <c r="G5" s="2" t="inlineStr">
        <is>
          <t>Statut facture</t>
        </is>
      </c>
    </row>
    <row r="6">
      <c r="A6" s="8" t="inlineStr">
        <is>
          <t>Devise</t>
        </is>
      </c>
      <c r="B6" s="9" t="inlineStr">
        <is>
          <t>EUR (€)</t>
        </is>
      </c>
      <c r="D6" s="10" t="inlineStr">
        <is>
          <t>Terrassement/VRD</t>
        </is>
      </c>
      <c r="E6" s="10" t="inlineStr">
        <is>
          <t>Fournisseur A</t>
        </is>
      </c>
      <c r="F6" t="inlineStr">
        <is>
          <t>Prévu</t>
        </is>
      </c>
      <c r="G6" t="inlineStr">
        <is>
          <t>À payer</t>
        </is>
      </c>
    </row>
    <row r="7">
      <c r="A7" s="8" t="inlineStr">
        <is>
          <t>TVA par défaut</t>
        </is>
      </c>
      <c r="B7" s="37" t="n">
        <v>0.2</v>
      </c>
      <c r="D7" s="10" t="inlineStr">
        <is>
          <t>Gros œuvre</t>
        </is>
      </c>
      <c r="E7" s="10" t="inlineStr">
        <is>
          <t>Fournisseur B</t>
        </is>
      </c>
      <c r="F7" t="inlineStr">
        <is>
          <t>Commandé</t>
        </is>
      </c>
      <c r="G7" t="inlineStr">
        <is>
          <t>Payée</t>
        </is>
      </c>
    </row>
    <row r="8">
      <c r="A8" s="8" t="inlineStr">
        <is>
          <t>Marge / imprévus (option)</t>
        </is>
      </c>
      <c r="B8" s="37" t="n">
        <v>0.05</v>
      </c>
      <c r="D8" s="10" t="inlineStr">
        <is>
          <t>Étanchéité</t>
        </is>
      </c>
      <c r="E8" s="10" t="inlineStr">
        <is>
          <t>Sous-traitant C</t>
        </is>
      </c>
      <c r="F8" t="inlineStr">
        <is>
          <t>Livré</t>
        </is>
      </c>
      <c r="G8" t="inlineStr">
        <is>
          <t>En litige</t>
        </is>
      </c>
    </row>
    <row r="9">
      <c r="A9" s="8" t="inlineStr">
        <is>
          <t>Date de début</t>
        </is>
      </c>
      <c r="B9" s="38" t="n">
        <v>46027</v>
      </c>
      <c r="D9" s="10" t="inlineStr">
        <is>
          <t>Électricité</t>
        </is>
      </c>
      <c r="E9" s="10" t="inlineStr">
        <is>
          <t>Quincaillerie D</t>
        </is>
      </c>
      <c r="F9" t="inlineStr">
        <is>
          <t>Annulé</t>
        </is>
      </c>
    </row>
    <row r="10">
      <c r="A10" s="8" t="inlineStr">
        <is>
          <t>Date de fin prévue</t>
        </is>
      </c>
      <c r="B10" s="38" t="n">
        <v>46101</v>
      </c>
      <c r="D10" s="10" t="inlineStr">
        <is>
          <t>Plomberie</t>
        </is>
      </c>
      <c r="E10" s="10" t="inlineStr">
        <is>
          <t>Location Matériel E</t>
        </is>
      </c>
    </row>
    <row r="11">
      <c r="A11" s="8" t="inlineStr">
        <is>
          <t>Date de référence (alertes)</t>
        </is>
      </c>
      <c r="B11" s="38" t="n">
        <v>46073</v>
      </c>
    </row>
    <row r="12">
      <c r="A12" s="8" t="inlineStr">
        <is>
          <t>Budget initial global</t>
        </is>
      </c>
      <c r="B12" s="48" t="n">
        <v>330000</v>
      </c>
      <c r="D12" s="10" t="inlineStr">
        <is>
          <t>Plâtrerie/Peinture</t>
        </is>
      </c>
    </row>
    <row r="13">
      <c r="D13" s="10" t="inlineStr">
        <is>
          <t>Menuiserie</t>
        </is>
      </c>
    </row>
    <row r="14">
      <c r="D14" s="10" t="inlineStr">
        <is>
          <t>Revêtements sols</t>
        </is>
      </c>
    </row>
    <row r="15">
      <c r="D15" s="10" t="inlineStr">
        <is>
          <t>Divers</t>
        </is>
      </c>
    </row>
  </sheetData>
  <mergeCells count="1">
    <mergeCell ref="A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Q202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14" customWidth="1" min="2" max="2"/>
    <col width="34" customWidth="1" min="3" max="3"/>
    <col width="14" customWidth="1" min="4" max="4"/>
    <col width="12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16" customWidth="1" min="12" max="12"/>
    <col width="10" customWidth="1" min="13" max="13"/>
    <col width="14" customWidth="1" min="14" max="14"/>
    <col width="26" customWidth="1" min="15" max="15"/>
    <col width="18" customWidth="1" min="16" max="16"/>
    <col width="18" customWidth="1" min="17" max="17"/>
  </cols>
  <sheetData>
    <row r="1">
      <c r="A1" s="14" t="inlineStr">
        <is>
          <t>Poste</t>
        </is>
      </c>
      <c r="B1" s="14" t="inlineStr">
        <is>
          <t>Lot/Zone</t>
        </is>
      </c>
      <c r="C1" s="14" t="inlineStr">
        <is>
          <t>Description</t>
        </is>
      </c>
      <c r="D1" s="14" t="inlineStr">
        <is>
          <t>Budget initial</t>
        </is>
      </c>
      <c r="E1" s="14" t="inlineStr">
        <is>
          <t>Avenants</t>
        </is>
      </c>
      <c r="F1" s="14" t="inlineStr">
        <is>
          <t>Budget révisé</t>
        </is>
      </c>
      <c r="G1" s="14" t="inlineStr">
        <is>
          <t>Engagé TTC</t>
        </is>
      </c>
      <c r="H1" s="14" t="inlineStr">
        <is>
          <t>Facturé TTC</t>
        </is>
      </c>
      <c r="I1" s="14" t="inlineStr">
        <is>
          <t>Payé TTC</t>
        </is>
      </c>
      <c r="J1" s="14" t="inlineStr">
        <is>
          <t>Reste à engager</t>
        </is>
      </c>
      <c r="K1" s="14" t="inlineStr">
        <is>
          <t>Reste à payer</t>
        </is>
      </c>
      <c r="L1" s="14" t="inlineStr">
        <is>
          <t>Écart (Budget-Facturé)</t>
        </is>
      </c>
      <c r="M1" s="14" t="inlineStr">
        <is>
          <t>% consommé</t>
        </is>
      </c>
      <c r="N1" s="14" t="inlineStr">
        <is>
          <t>Alerte</t>
        </is>
      </c>
      <c r="O1" s="14" t="inlineStr">
        <is>
          <t>Dépassement (Facturé - Budget) TTC</t>
        </is>
      </c>
      <c r="P1" s="14" t="inlineStr">
        <is>
          <t>Taux dépassement</t>
        </is>
      </c>
      <c r="Q1" s="14" t="inlineStr">
        <is>
          <t>Rang dépassement</t>
        </is>
      </c>
    </row>
    <row r="2">
      <c r="A2" s="15" t="inlineStr">
        <is>
          <t>Terrassement/VRD</t>
        </is>
      </c>
      <c r="B2" s="15" t="inlineStr">
        <is>
          <t>Extérieur</t>
        </is>
      </c>
      <c r="C2" s="15" t="inlineStr">
        <is>
          <t>Préparation accès + évacuation gravats</t>
        </is>
      </c>
      <c r="D2" s="49" t="n">
        <v>18000</v>
      </c>
      <c r="E2" s="49" t="n">
        <v>0</v>
      </c>
      <c r="F2" s="50">
        <f>IF($A2="","",D2+E2)</f>
        <v/>
      </c>
      <c r="G2" s="50">
        <f>IF($A2="","",SUMIFS(Engagements!$H$2:$H$200,Engagements!$C$2:$C$200,$A2,Engagements!$D$2:$D$200,$B2))</f>
        <v/>
      </c>
      <c r="H2" s="50">
        <f>IF($A2="","",SUMIFS(Factures_Paiements!$H$2:$H$200,Factures_Paiements!$D$2:$D$200,$A2,Factures_Paiements!$E$2:$E$200,$B2))</f>
        <v/>
      </c>
      <c r="I2" s="50">
        <f>IF($A2="","",SUMIFS(Factures_Paiements!$H$2:$H$200,Factures_Paiements!$D$2:$D$200,$A2,Factures_Paiements!$E$2:$E$200,$B2,Factures_Paiements!$J$2:$J$200,"Payée"))</f>
        <v/>
      </c>
      <c r="J2" s="50">
        <f>IF($A2="","",F2-G2)</f>
        <v/>
      </c>
      <c r="K2" s="50">
        <f>IF($A2="","",H2-I2)</f>
        <v/>
      </c>
      <c r="L2" s="50">
        <f>IF($A2="","",F2-H2)</f>
        <v/>
      </c>
      <c r="M2" s="40">
        <f>IF($A2="","",IF(F2=0,0,H2/F2))</f>
        <v/>
      </c>
      <c r="N2" s="19">
        <f>IF($A2="","",IF(H2&gt;F2,"Dépassement",IF(J2&lt;0,"Engagé &gt; budget","")))</f>
        <v/>
      </c>
      <c r="O2" s="50">
        <f>IF($A2="","",MAX(0,$H2-$F2))</f>
        <v/>
      </c>
      <c r="P2" s="40">
        <f>IF($A2="","",IF($F2=0,"",$O2/$F2))</f>
        <v/>
      </c>
      <c r="Q2" s="64">
        <f>IF($A2="","",IF($O2=0,"",RANK.EQ($O2,$O$2:$O$200,0)+COUNTIF($O$2:$O2,$O2)-1))</f>
        <v/>
      </c>
    </row>
    <row r="3">
      <c r="A3" s="15" t="inlineStr">
        <is>
          <t>Gros œuvre</t>
        </is>
      </c>
      <c r="B3" s="15" t="inlineStr">
        <is>
          <t>Zone A</t>
        </is>
      </c>
      <c r="C3" s="15" t="inlineStr">
        <is>
          <t>Démolition + reprise structure + maçonnerie</t>
        </is>
      </c>
      <c r="D3" s="49" t="n">
        <v>120000</v>
      </c>
      <c r="E3" s="49" t="n">
        <v>0</v>
      </c>
      <c r="F3" s="50">
        <f>IF($A3="","",D3+E3)</f>
        <v/>
      </c>
      <c r="G3" s="50">
        <f>IF($A3="","",SUMIFS(Engagements!$H$2:$H$200,Engagements!$C$2:$C$200,$A3,Engagements!$D$2:$D$200,$B3))</f>
        <v/>
      </c>
      <c r="H3" s="50">
        <f>IF($A3="","",SUMIFS(Factures_Paiements!$H$2:$H$200,Factures_Paiements!$D$2:$D$200,$A3,Factures_Paiements!$E$2:$E$200,$B3))</f>
        <v/>
      </c>
      <c r="I3" s="50">
        <f>IF($A3="","",SUMIFS(Factures_Paiements!$H$2:$H$200,Factures_Paiements!$D$2:$D$200,$A3,Factures_Paiements!$E$2:$E$200,$B3,Factures_Paiements!$J$2:$J$200,"Payée"))</f>
        <v/>
      </c>
      <c r="J3" s="50">
        <f>IF($A3="","",F3-G3)</f>
        <v/>
      </c>
      <c r="K3" s="50">
        <f>IF($A3="","",H3-I3)</f>
        <v/>
      </c>
      <c r="L3" s="50">
        <f>IF($A3="","",F3-H3)</f>
        <v/>
      </c>
      <c r="M3" s="40">
        <f>IF($A3="","",IF(F3=0,0,H3/F3))</f>
        <v/>
      </c>
      <c r="N3" s="19">
        <f>IF($A3="","",IF(H3&gt;F3,"Dépassement",IF(J3&lt;0,"Engagé &gt; budget","")))</f>
        <v/>
      </c>
      <c r="O3" s="50">
        <f>IF($A3="","",MAX(0,$H3-$F3))</f>
        <v/>
      </c>
      <c r="P3" s="40">
        <f>IF($A3="","",IF($F3=0,"",$O3/$F3))</f>
        <v/>
      </c>
      <c r="Q3" s="64">
        <f>IF($A3="","",IF($O3=0,"",RANK.EQ($O3,$O$2:$O$200,0)+COUNTIF($O$2:$O3,$O3)-1))</f>
        <v/>
      </c>
    </row>
    <row r="4">
      <c r="A4" s="15" t="inlineStr">
        <is>
          <t>Étanchéité</t>
        </is>
      </c>
      <c r="B4" s="15" t="inlineStr">
        <is>
          <t>Toiture</t>
        </is>
      </c>
      <c r="C4" s="15" t="inlineStr">
        <is>
          <t>Traitement infiltrations + étanchéité points singuliers</t>
        </is>
      </c>
      <c r="D4" s="49" t="n">
        <v>15000</v>
      </c>
      <c r="E4" s="49" t="n">
        <v>0</v>
      </c>
      <c r="F4" s="50">
        <f>IF($A4="","",D4+E4)</f>
        <v/>
      </c>
      <c r="G4" s="50">
        <f>IF($A4="","",SUMIFS(Engagements!$H$2:$H$200,Engagements!$C$2:$C$200,$A4,Engagements!$D$2:$D$200,$B4))</f>
        <v/>
      </c>
      <c r="H4" s="50">
        <f>IF($A4="","",SUMIFS(Factures_Paiements!$H$2:$H$200,Factures_Paiements!$D$2:$D$200,$A4,Factures_Paiements!$E$2:$E$200,$B4))</f>
        <v/>
      </c>
      <c r="I4" s="50">
        <f>IF($A4="","",SUMIFS(Factures_Paiements!$H$2:$H$200,Factures_Paiements!$D$2:$D$200,$A4,Factures_Paiements!$E$2:$E$200,$B4,Factures_Paiements!$J$2:$J$200,"Payée"))</f>
        <v/>
      </c>
      <c r="J4" s="50">
        <f>IF($A4="","",F4-G4)</f>
        <v/>
      </c>
      <c r="K4" s="50">
        <f>IF($A4="","",H4-I4)</f>
        <v/>
      </c>
      <c r="L4" s="50">
        <f>IF($A4="","",F4-H4)</f>
        <v/>
      </c>
      <c r="M4" s="40">
        <f>IF($A4="","",IF(F4=0,0,H4/F4))</f>
        <v/>
      </c>
      <c r="N4" s="19">
        <f>IF($A4="","",IF(H4&gt;F4,"Dépassement",IF(J4&lt;0,"Engagé &gt; budget","")))</f>
        <v/>
      </c>
      <c r="O4" s="50">
        <f>IF($A4="","",MAX(0,$H4-$F4))</f>
        <v/>
      </c>
      <c r="P4" s="40">
        <f>IF($A4="","",IF($F4=0,"",$O4/$F4))</f>
        <v/>
      </c>
      <c r="Q4" s="64">
        <f>IF($A4="","",IF($O4=0,"",RANK.EQ($O4,$O$2:$O$200,0)+COUNTIF($O$2:$O4,$O4)-1))</f>
        <v/>
      </c>
    </row>
    <row r="5">
      <c r="A5" s="15" t="inlineStr">
        <is>
          <t>Électricité</t>
        </is>
      </c>
      <c r="B5" s="15" t="inlineStr">
        <is>
          <t>Niveau 1</t>
        </is>
      </c>
      <c r="C5" s="15" t="inlineStr">
        <is>
          <t>Tableau + câblage + appareillage + éclairage</t>
        </is>
      </c>
      <c r="D5" s="49" t="n">
        <v>35000</v>
      </c>
      <c r="E5" s="49" t="n">
        <v>5000</v>
      </c>
      <c r="F5" s="50">
        <f>IF($A5="","",D5+E5)</f>
        <v/>
      </c>
      <c r="G5" s="50">
        <f>IF($A5="","",SUMIFS(Engagements!$H$2:$H$200,Engagements!$C$2:$C$200,$A5,Engagements!$D$2:$D$200,$B5))</f>
        <v/>
      </c>
      <c r="H5" s="50">
        <f>IF($A5="","",SUMIFS(Factures_Paiements!$H$2:$H$200,Factures_Paiements!$D$2:$D$200,$A5,Factures_Paiements!$E$2:$E$200,$B5))</f>
        <v/>
      </c>
      <c r="I5" s="50">
        <f>IF($A5="","",SUMIFS(Factures_Paiements!$H$2:$H$200,Factures_Paiements!$D$2:$D$200,$A5,Factures_Paiements!$E$2:$E$200,$B5,Factures_Paiements!$J$2:$J$200,"Payée"))</f>
        <v/>
      </c>
      <c r="J5" s="50">
        <f>IF($A5="","",F5-G5)</f>
        <v/>
      </c>
      <c r="K5" s="50">
        <f>IF($A5="","",H5-I5)</f>
        <v/>
      </c>
      <c r="L5" s="50">
        <f>IF($A5="","",F5-H5)</f>
        <v/>
      </c>
      <c r="M5" s="40">
        <f>IF($A5="","",IF(F5=0,0,H5/F5))</f>
        <v/>
      </c>
      <c r="N5" s="19">
        <f>IF($A5="","",IF(H5&gt;F5,"Dépassement",IF(J5&lt;0,"Engagé &gt; budget","")))</f>
        <v/>
      </c>
      <c r="O5" s="50">
        <f>IF($A5="","",MAX(0,$H5-$F5))</f>
        <v/>
      </c>
      <c r="P5" s="40">
        <f>IF($A5="","",IF($F5=0,"",$O5/$F5))</f>
        <v/>
      </c>
      <c r="Q5" s="64">
        <f>IF($A5="","",IF($O5=0,"",RANK.EQ($O5,$O$2:$O$200,0)+COUNTIF($O$2:$O5,$O5)-1))</f>
        <v/>
      </c>
    </row>
    <row r="6">
      <c r="A6" s="15" t="inlineStr">
        <is>
          <t>Plomberie</t>
        </is>
      </c>
      <c r="B6" s="15" t="inlineStr">
        <is>
          <t>Niveau 1</t>
        </is>
      </c>
      <c r="C6" s="15" t="inlineStr">
        <is>
          <t>Réseaux EF/EC + évacuation + sanitaires</t>
        </is>
      </c>
      <c r="D6" s="49" t="n">
        <v>28000</v>
      </c>
      <c r="E6" s="49" t="n">
        <v>0</v>
      </c>
      <c r="F6" s="50">
        <f>IF($A6="","",D6+E6)</f>
        <v/>
      </c>
      <c r="G6" s="50">
        <f>IF($A6="","",SUMIFS(Engagements!$H$2:$H$200,Engagements!$C$2:$C$200,$A6,Engagements!$D$2:$D$200,$B6))</f>
        <v/>
      </c>
      <c r="H6" s="50">
        <f>IF($A6="","",SUMIFS(Factures_Paiements!$H$2:$H$200,Factures_Paiements!$D$2:$D$200,$A6,Factures_Paiements!$E$2:$E$200,$B6))</f>
        <v/>
      </c>
      <c r="I6" s="50">
        <f>IF($A6="","",SUMIFS(Factures_Paiements!$H$2:$H$200,Factures_Paiements!$D$2:$D$200,$A6,Factures_Paiements!$E$2:$E$200,$B6,Factures_Paiements!$J$2:$J$200,"Payée"))</f>
        <v/>
      </c>
      <c r="J6" s="50">
        <f>IF($A6="","",F6-G6)</f>
        <v/>
      </c>
      <c r="K6" s="50">
        <f>IF($A6="","",H6-I6)</f>
        <v/>
      </c>
      <c r="L6" s="50">
        <f>IF($A6="","",F6-H6)</f>
        <v/>
      </c>
      <c r="M6" s="40">
        <f>IF($A6="","",IF(F6=0,0,H6/F6))</f>
        <v/>
      </c>
      <c r="N6" s="19">
        <f>IF($A6="","",IF(H6&gt;F6,"Dépassement",IF(J6&lt;0,"Engagé &gt; budget","")))</f>
        <v/>
      </c>
      <c r="O6" s="50">
        <f>IF($A6="","",MAX(0,$H6-$F6))</f>
        <v/>
      </c>
      <c r="P6" s="40">
        <f>IF($A6="","",IF($F6=0,"",$O6/$F6))</f>
        <v/>
      </c>
      <c r="Q6" s="64">
        <f>IF($A6="","",IF($O6=0,"",RANK.EQ($O6,$O$2:$O$200,0)+COUNTIF($O$2:$O6,$O6)-1))</f>
        <v/>
      </c>
    </row>
    <row r="7">
      <c r="A7" s="15" t="inlineStr">
        <is>
          <t>Plâtrerie/Peinture</t>
        </is>
      </c>
      <c r="B7" s="15" t="inlineStr">
        <is>
          <t>Tout</t>
        </is>
      </c>
      <c r="C7" s="15" t="inlineStr">
        <is>
          <t>Enduits + peinture murs/plafonds</t>
        </is>
      </c>
      <c r="D7" s="49" t="n">
        <v>26000</v>
      </c>
      <c r="E7" s="49" t="n">
        <v>0</v>
      </c>
      <c r="F7" s="50">
        <f>IF($A7="","",D7+E7)</f>
        <v/>
      </c>
      <c r="G7" s="50">
        <f>IF($A7="","",SUMIFS(Engagements!$H$2:$H$200,Engagements!$C$2:$C$200,$A7,Engagements!$D$2:$D$200,$B7))</f>
        <v/>
      </c>
      <c r="H7" s="50">
        <f>IF($A7="","",SUMIFS(Factures_Paiements!$H$2:$H$200,Factures_Paiements!$D$2:$D$200,$A7,Factures_Paiements!$E$2:$E$200,$B7))</f>
        <v/>
      </c>
      <c r="I7" s="50">
        <f>IF($A7="","",SUMIFS(Factures_Paiements!$H$2:$H$200,Factures_Paiements!$D$2:$D$200,$A7,Factures_Paiements!$E$2:$E$200,$B7,Factures_Paiements!$J$2:$J$200,"Payée"))</f>
        <v/>
      </c>
      <c r="J7" s="50">
        <f>IF($A7="","",F7-G7)</f>
        <v/>
      </c>
      <c r="K7" s="50">
        <f>IF($A7="","",H7-I7)</f>
        <v/>
      </c>
      <c r="L7" s="50">
        <f>IF($A7="","",F7-H7)</f>
        <v/>
      </c>
      <c r="M7" s="40">
        <f>IF($A7="","",IF(F7=0,0,H7/F7))</f>
        <v/>
      </c>
      <c r="N7" s="19">
        <f>IF($A7="","",IF(H7&gt;F7,"Dépassement",IF(J7&lt;0,"Engagé &gt; budget","")))</f>
        <v/>
      </c>
      <c r="O7" s="50">
        <f>IF($A7="","",MAX(0,$H7-$F7))</f>
        <v/>
      </c>
      <c r="P7" s="40">
        <f>IF($A7="","",IF($F7=0,"",$O7/$F7))</f>
        <v/>
      </c>
      <c r="Q7" s="64">
        <f>IF($A7="","",IF($O7=0,"",RANK.EQ($O7,$O$2:$O$200,0)+COUNTIF($O$2:$O7,$O7)-1))</f>
        <v/>
      </c>
    </row>
    <row r="8">
      <c r="A8" s="15" t="inlineStr">
        <is>
          <t>Menuiserie</t>
        </is>
      </c>
      <c r="B8" s="15" t="inlineStr">
        <is>
          <t>Tout</t>
        </is>
      </c>
      <c r="C8" s="15" t="inlineStr">
        <is>
          <t>Portes + placards + ajustements</t>
        </is>
      </c>
      <c r="D8" s="49" t="n">
        <v>42000</v>
      </c>
      <c r="E8" s="49" t="n">
        <v>3000</v>
      </c>
      <c r="F8" s="50">
        <f>IF($A8="","",D8+E8)</f>
        <v/>
      </c>
      <c r="G8" s="50">
        <f>IF($A8="","",SUMIFS(Engagements!$H$2:$H$200,Engagements!$C$2:$C$200,$A8,Engagements!$D$2:$D$200,$B8))</f>
        <v/>
      </c>
      <c r="H8" s="50">
        <f>IF($A8="","",SUMIFS(Factures_Paiements!$H$2:$H$200,Factures_Paiements!$D$2:$D$200,$A8,Factures_Paiements!$E$2:$E$200,$B8))</f>
        <v/>
      </c>
      <c r="I8" s="50">
        <f>IF($A8="","",SUMIFS(Factures_Paiements!$H$2:$H$200,Factures_Paiements!$D$2:$D$200,$A8,Factures_Paiements!$E$2:$E$200,$B8,Factures_Paiements!$J$2:$J$200,"Payée"))</f>
        <v/>
      </c>
      <c r="J8" s="50">
        <f>IF($A8="","",F8-G8)</f>
        <v/>
      </c>
      <c r="K8" s="50">
        <f>IF($A8="","",H8-I8)</f>
        <v/>
      </c>
      <c r="L8" s="50">
        <f>IF($A8="","",F8-H8)</f>
        <v/>
      </c>
      <c r="M8" s="40">
        <f>IF($A8="","",IF(F8=0,0,H8/F8))</f>
        <v/>
      </c>
      <c r="N8" s="19">
        <f>IF($A8="","",IF(H8&gt;F8,"Dépassement",IF(J8&lt;0,"Engagé &gt; budget","")))</f>
        <v/>
      </c>
      <c r="O8" s="50">
        <f>IF($A8="","",MAX(0,$H8-$F8))</f>
        <v/>
      </c>
      <c r="P8" s="40">
        <f>IF($A8="","",IF($F8=0,"",$O8/$F8))</f>
        <v/>
      </c>
      <c r="Q8" s="64">
        <f>IF($A8="","",IF($O8=0,"",RANK.EQ($O8,$O$2:$O$200,0)+COUNTIF($O$2:$O8,$O8)-1))</f>
        <v/>
      </c>
    </row>
    <row r="9">
      <c r="A9" s="15" t="inlineStr">
        <is>
          <t>Revêtements sols</t>
        </is>
      </c>
      <c r="B9" s="15" t="inlineStr">
        <is>
          <t>Niveau 1</t>
        </is>
      </c>
      <c r="C9" s="15" t="inlineStr">
        <is>
          <t>Carrelage + parquet + plinthes</t>
        </is>
      </c>
      <c r="D9" s="49" t="n">
        <v>24000</v>
      </c>
      <c r="E9" s="49" t="n">
        <v>0</v>
      </c>
      <c r="F9" s="50">
        <f>IF($A9="","",D9+E9)</f>
        <v/>
      </c>
      <c r="G9" s="50">
        <f>IF($A9="","",SUMIFS(Engagements!$H$2:$H$200,Engagements!$C$2:$C$200,$A9,Engagements!$D$2:$D$200,$B9))</f>
        <v/>
      </c>
      <c r="H9" s="50">
        <f>IF($A9="","",SUMIFS(Factures_Paiements!$H$2:$H$200,Factures_Paiements!$D$2:$D$200,$A9,Factures_Paiements!$E$2:$E$200,$B9))</f>
        <v/>
      </c>
      <c r="I9" s="50">
        <f>IF($A9="","",SUMIFS(Factures_Paiements!$H$2:$H$200,Factures_Paiements!$D$2:$D$200,$A9,Factures_Paiements!$E$2:$E$200,$B9,Factures_Paiements!$J$2:$J$200,"Payée"))</f>
        <v/>
      </c>
      <c r="J9" s="50">
        <f>IF($A9="","",F9-G9)</f>
        <v/>
      </c>
      <c r="K9" s="50">
        <f>IF($A9="","",H9-I9)</f>
        <v/>
      </c>
      <c r="L9" s="50">
        <f>IF($A9="","",F9-H9)</f>
        <v/>
      </c>
      <c r="M9" s="40">
        <f>IF($A9="","",IF(F9=0,0,H9/F9))</f>
        <v/>
      </c>
      <c r="N9" s="19">
        <f>IF($A9="","",IF(H9&gt;F9,"Dépassement",IF(J9&lt;0,"Engagé &gt; budget","")))</f>
        <v/>
      </c>
      <c r="O9" s="50">
        <f>IF($A9="","",MAX(0,$H9-$F9))</f>
        <v/>
      </c>
      <c r="P9" s="40">
        <f>IF($A9="","",IF($F9=0,"",$O9/$F9))</f>
        <v/>
      </c>
      <c r="Q9" s="64">
        <f>IF($A9="","",IF($O9=0,"",RANK.EQ($O9,$O$2:$O$200,0)+COUNTIF($O$2:$O9,$O9)-1))</f>
        <v/>
      </c>
    </row>
    <row r="10">
      <c r="A10" s="15" t="inlineStr">
        <is>
          <t>Divers</t>
        </is>
      </c>
      <c r="B10" s="15" t="inlineStr">
        <is>
          <t>Site</t>
        </is>
      </c>
      <c r="C10" s="15" t="inlineStr">
        <is>
          <t>Protections, consommables, imprévus</t>
        </is>
      </c>
      <c r="D10" s="49" t="n">
        <v>12000</v>
      </c>
      <c r="E10" s="49" t="n">
        <v>2000</v>
      </c>
      <c r="F10" s="50">
        <f>IF($A10="","",D10+E10)</f>
        <v/>
      </c>
      <c r="G10" s="50">
        <f>IF($A10="","",SUMIFS(Engagements!$H$2:$H$200,Engagements!$C$2:$C$200,$A10,Engagements!$D$2:$D$200,$B10))</f>
        <v/>
      </c>
      <c r="H10" s="50">
        <f>IF($A10="","",SUMIFS(Factures_Paiements!$H$2:$H$200,Factures_Paiements!$D$2:$D$200,$A10,Factures_Paiements!$E$2:$E$200,$B10))</f>
        <v/>
      </c>
      <c r="I10" s="50">
        <f>IF($A10="","",SUMIFS(Factures_Paiements!$H$2:$H$200,Factures_Paiements!$D$2:$D$200,$A10,Factures_Paiements!$E$2:$E$200,$B10,Factures_Paiements!$J$2:$J$200,"Payée"))</f>
        <v/>
      </c>
      <c r="J10" s="50">
        <f>IF($A10="","",F10-G10)</f>
        <v/>
      </c>
      <c r="K10" s="50">
        <f>IF($A10="","",H10-I10)</f>
        <v/>
      </c>
      <c r="L10" s="50">
        <f>IF($A10="","",F10-H10)</f>
        <v/>
      </c>
      <c r="M10" s="40">
        <f>IF($A10="","",IF(F10=0,0,H10/F10))</f>
        <v/>
      </c>
      <c r="N10" s="19">
        <f>IF($A10="","",IF(H10&gt;F10,"Dépassement",IF(J10&lt;0,"Engagé &gt; budget","")))</f>
        <v/>
      </c>
      <c r="O10" s="50">
        <f>IF($A10="","",MAX(0,$H10-$F10))</f>
        <v/>
      </c>
      <c r="P10" s="40">
        <f>IF($A10="","",IF($F10=0,"",$O10/$F10))</f>
        <v/>
      </c>
      <c r="Q10" s="64">
        <f>IF($A10="","",IF($O10=0,"",RANK.EQ($O10,$O$2:$O$200,0)+COUNTIF($O$2:$O10,$O10)-1))</f>
        <v/>
      </c>
    </row>
    <row r="11">
      <c r="A11" s="15" t="n"/>
      <c r="B11" s="15" t="n"/>
      <c r="C11" s="15" t="n"/>
      <c r="D11" s="49" t="n"/>
      <c r="E11" s="49" t="n"/>
      <c r="F11" s="50">
        <f>IF($A11="","",D11+E11)</f>
        <v/>
      </c>
      <c r="G11" s="50">
        <f>IF($A11="","",SUMIFS(Engagements!$H$2:$H$200,Engagements!$C$2:$C$200,$A11,Engagements!$D$2:$D$200,$B11))</f>
        <v/>
      </c>
      <c r="H11" s="50">
        <f>IF($A11="","",SUMIFS(Factures_Paiements!$H$2:$H$200,Factures_Paiements!$D$2:$D$200,$A11,Factures_Paiements!$E$2:$E$200,$B11))</f>
        <v/>
      </c>
      <c r="I11" s="50">
        <f>IF($A11="","",SUMIFS(Factures_Paiements!$H$2:$H$200,Factures_Paiements!$D$2:$D$200,$A11,Factures_Paiements!$E$2:$E$200,$B11,Factures_Paiements!$J$2:$J$200,"Payée"))</f>
        <v/>
      </c>
      <c r="J11" s="50">
        <f>IF($A11="","",F11-G11)</f>
        <v/>
      </c>
      <c r="K11" s="50">
        <f>IF($A11="","",H11-I11)</f>
        <v/>
      </c>
      <c r="L11" s="50">
        <f>IF($A11="","",F11-H11)</f>
        <v/>
      </c>
      <c r="M11" s="40">
        <f>IF($A11="","",IF(F11=0,0,H11/F11))</f>
        <v/>
      </c>
      <c r="N11" s="19">
        <f>IF($A11="","",IF(H11&gt;F11,"Dépassement",IF(J11&lt;0,"Engagé &gt; budget","")))</f>
        <v/>
      </c>
      <c r="O11" s="50">
        <f>IF($A11="","",MAX(0,$H11-$F11))</f>
        <v/>
      </c>
      <c r="P11" s="40">
        <f>IF($A11="","",IF($F11=0,"",$O11/$F11))</f>
        <v/>
      </c>
      <c r="Q11" s="64">
        <f>IF($A11="","",IF($O11=0,"",RANK.EQ($O11,$O$2:$O$200,0)+COUNTIF($O$2:$O11,$O11)-1))</f>
        <v/>
      </c>
    </row>
    <row r="12">
      <c r="A12" s="15" t="n"/>
      <c r="B12" s="15" t="n"/>
      <c r="C12" s="15" t="n"/>
      <c r="D12" s="49" t="n"/>
      <c r="E12" s="49" t="n"/>
      <c r="F12" s="50">
        <f>IF($A12="","",D12+E12)</f>
        <v/>
      </c>
      <c r="G12" s="50">
        <f>IF($A12="","",SUMIFS(Engagements!$H$2:$H$200,Engagements!$C$2:$C$200,$A12,Engagements!$D$2:$D$200,$B12))</f>
        <v/>
      </c>
      <c r="H12" s="50">
        <f>IF($A12="","",SUMIFS(Factures_Paiements!$H$2:$H$200,Factures_Paiements!$D$2:$D$200,$A12,Factures_Paiements!$E$2:$E$200,$B12))</f>
        <v/>
      </c>
      <c r="I12" s="50">
        <f>IF($A12="","",SUMIFS(Factures_Paiements!$H$2:$H$200,Factures_Paiements!$D$2:$D$200,$A12,Factures_Paiements!$E$2:$E$200,$B12,Factures_Paiements!$J$2:$J$200,"Payée"))</f>
        <v/>
      </c>
      <c r="J12" s="50">
        <f>IF($A12="","",F12-G12)</f>
        <v/>
      </c>
      <c r="K12" s="50">
        <f>IF($A12="","",H12-I12)</f>
        <v/>
      </c>
      <c r="L12" s="50">
        <f>IF($A12="","",F12-H12)</f>
        <v/>
      </c>
      <c r="M12" s="40">
        <f>IF($A12="","",IF(F12=0,0,H12/F12))</f>
        <v/>
      </c>
      <c r="N12" s="19">
        <f>IF($A12="","",IF(H12&gt;F12,"Dépassement",IF(J12&lt;0,"Engagé &gt; budget","")))</f>
        <v/>
      </c>
      <c r="O12" s="50">
        <f>IF($A12="","",MAX(0,$H12-$F12))</f>
        <v/>
      </c>
      <c r="P12" s="40">
        <f>IF($A12="","",IF($F12=0,"",$O12/$F12))</f>
        <v/>
      </c>
      <c r="Q12" s="64">
        <f>IF($A12="","",IF($O12=0,"",RANK.EQ($O12,$O$2:$O$200,0)+COUNTIF($O$2:$O12,$O12)-1))</f>
        <v/>
      </c>
    </row>
    <row r="13">
      <c r="A13" s="15" t="n"/>
      <c r="B13" s="15" t="n"/>
      <c r="C13" s="15" t="n"/>
      <c r="D13" s="49" t="n"/>
      <c r="E13" s="49" t="n"/>
      <c r="F13" s="50">
        <f>IF($A13="","",D13+E13)</f>
        <v/>
      </c>
      <c r="G13" s="50">
        <f>IF($A13="","",SUMIFS(Engagements!$H$2:$H$200,Engagements!$C$2:$C$200,$A13,Engagements!$D$2:$D$200,$B13))</f>
        <v/>
      </c>
      <c r="H13" s="50">
        <f>IF($A13="","",SUMIFS(Factures_Paiements!$H$2:$H$200,Factures_Paiements!$D$2:$D$200,$A13,Factures_Paiements!$E$2:$E$200,$B13))</f>
        <v/>
      </c>
      <c r="I13" s="50">
        <f>IF($A13="","",SUMIFS(Factures_Paiements!$H$2:$H$200,Factures_Paiements!$D$2:$D$200,$A13,Factures_Paiements!$E$2:$E$200,$B13,Factures_Paiements!$J$2:$J$200,"Payée"))</f>
        <v/>
      </c>
      <c r="J13" s="50">
        <f>IF($A13="","",F13-G13)</f>
        <v/>
      </c>
      <c r="K13" s="50">
        <f>IF($A13="","",H13-I13)</f>
        <v/>
      </c>
      <c r="L13" s="50">
        <f>IF($A13="","",F13-H13)</f>
        <v/>
      </c>
      <c r="M13" s="40">
        <f>IF($A13="","",IF(F13=0,0,H13/F13))</f>
        <v/>
      </c>
      <c r="N13" s="19">
        <f>IF($A13="","",IF(H13&gt;F13,"Dépassement",IF(J13&lt;0,"Engagé &gt; budget","")))</f>
        <v/>
      </c>
      <c r="O13" s="50">
        <f>IF($A13="","",MAX(0,$H13-$F13))</f>
        <v/>
      </c>
      <c r="P13" s="40">
        <f>IF($A13="","",IF($F13=0,"",$O13/$F13))</f>
        <v/>
      </c>
      <c r="Q13" s="64">
        <f>IF($A13="","",IF($O13=0,"",RANK.EQ($O13,$O$2:$O$200,0)+COUNTIF($O$2:$O13,$O13)-1))</f>
        <v/>
      </c>
    </row>
    <row r="14">
      <c r="A14" s="15" t="n"/>
      <c r="B14" s="15" t="n"/>
      <c r="C14" s="15" t="n"/>
      <c r="D14" s="49" t="n"/>
      <c r="E14" s="49" t="n"/>
      <c r="F14" s="50">
        <f>IF($A14="","",D14+E14)</f>
        <v/>
      </c>
      <c r="G14" s="50">
        <f>IF($A14="","",SUMIFS(Engagements!$H$2:$H$200,Engagements!$C$2:$C$200,$A14,Engagements!$D$2:$D$200,$B14))</f>
        <v/>
      </c>
      <c r="H14" s="50">
        <f>IF($A14="","",SUMIFS(Factures_Paiements!$H$2:$H$200,Factures_Paiements!$D$2:$D$200,$A14,Factures_Paiements!$E$2:$E$200,$B14))</f>
        <v/>
      </c>
      <c r="I14" s="50">
        <f>IF($A14="","",SUMIFS(Factures_Paiements!$H$2:$H$200,Factures_Paiements!$D$2:$D$200,$A14,Factures_Paiements!$E$2:$E$200,$B14,Factures_Paiements!$J$2:$J$200,"Payée"))</f>
        <v/>
      </c>
      <c r="J14" s="50">
        <f>IF($A14="","",F14-G14)</f>
        <v/>
      </c>
      <c r="K14" s="50">
        <f>IF($A14="","",H14-I14)</f>
        <v/>
      </c>
      <c r="L14" s="50">
        <f>IF($A14="","",F14-H14)</f>
        <v/>
      </c>
      <c r="M14" s="40">
        <f>IF($A14="","",IF(F14=0,0,H14/F14))</f>
        <v/>
      </c>
      <c r="N14" s="19">
        <f>IF($A14="","",IF(H14&gt;F14,"Dépassement",IF(J14&lt;0,"Engagé &gt; budget","")))</f>
        <v/>
      </c>
      <c r="O14" s="50">
        <f>IF($A14="","",MAX(0,$H14-$F14))</f>
        <v/>
      </c>
      <c r="P14" s="40">
        <f>IF($A14="","",IF($F14=0,"",$O14/$F14))</f>
        <v/>
      </c>
      <c r="Q14" s="64">
        <f>IF($A14="","",IF($O14=0,"",RANK.EQ($O14,$O$2:$O$200,0)+COUNTIF($O$2:$O14,$O14)-1))</f>
        <v/>
      </c>
    </row>
    <row r="15">
      <c r="A15" s="15" t="n"/>
      <c r="B15" s="15" t="n"/>
      <c r="C15" s="15" t="n"/>
      <c r="D15" s="49" t="n"/>
      <c r="E15" s="49" t="n"/>
      <c r="F15" s="50">
        <f>IF($A15="","",D15+E15)</f>
        <v/>
      </c>
      <c r="G15" s="50">
        <f>IF($A15="","",SUMIFS(Engagements!$H$2:$H$200,Engagements!$C$2:$C$200,$A15,Engagements!$D$2:$D$200,$B15))</f>
        <v/>
      </c>
      <c r="H15" s="50">
        <f>IF($A15="","",SUMIFS(Factures_Paiements!$H$2:$H$200,Factures_Paiements!$D$2:$D$200,$A15,Factures_Paiements!$E$2:$E$200,$B15))</f>
        <v/>
      </c>
      <c r="I15" s="50">
        <f>IF($A15="","",SUMIFS(Factures_Paiements!$H$2:$H$200,Factures_Paiements!$D$2:$D$200,$A15,Factures_Paiements!$E$2:$E$200,$B15,Factures_Paiements!$J$2:$J$200,"Payée"))</f>
        <v/>
      </c>
      <c r="J15" s="50">
        <f>IF($A15="","",F15-G15)</f>
        <v/>
      </c>
      <c r="K15" s="50">
        <f>IF($A15="","",H15-I15)</f>
        <v/>
      </c>
      <c r="L15" s="50">
        <f>IF($A15="","",F15-H15)</f>
        <v/>
      </c>
      <c r="M15" s="40">
        <f>IF($A15="","",IF(F15=0,0,H15/F15))</f>
        <v/>
      </c>
      <c r="N15" s="19">
        <f>IF($A15="","",IF(H15&gt;F15,"Dépassement",IF(J15&lt;0,"Engagé &gt; budget","")))</f>
        <v/>
      </c>
      <c r="O15" s="50">
        <f>IF($A15="","",MAX(0,$H15-$F15))</f>
        <v/>
      </c>
      <c r="P15" s="40">
        <f>IF($A15="","",IF($F15=0,"",$O15/$F15))</f>
        <v/>
      </c>
      <c r="Q15" s="64">
        <f>IF($A15="","",IF($O15=0,"",RANK.EQ($O15,$O$2:$O$200,0)+COUNTIF($O$2:$O15,$O15)-1))</f>
        <v/>
      </c>
    </row>
    <row r="16">
      <c r="A16" s="15" t="n"/>
      <c r="B16" s="15" t="n"/>
      <c r="C16" s="15" t="n"/>
      <c r="D16" s="49" t="n"/>
      <c r="E16" s="49" t="n"/>
      <c r="F16" s="50">
        <f>IF($A16="","",D16+E16)</f>
        <v/>
      </c>
      <c r="G16" s="50">
        <f>IF($A16="","",SUMIFS(Engagements!$H$2:$H$200,Engagements!$C$2:$C$200,$A16,Engagements!$D$2:$D$200,$B16))</f>
        <v/>
      </c>
      <c r="H16" s="50">
        <f>IF($A16="","",SUMIFS(Factures_Paiements!$H$2:$H$200,Factures_Paiements!$D$2:$D$200,$A16,Factures_Paiements!$E$2:$E$200,$B16))</f>
        <v/>
      </c>
      <c r="I16" s="50">
        <f>IF($A16="","",SUMIFS(Factures_Paiements!$H$2:$H$200,Factures_Paiements!$D$2:$D$200,$A16,Factures_Paiements!$E$2:$E$200,$B16,Factures_Paiements!$J$2:$J$200,"Payée"))</f>
        <v/>
      </c>
      <c r="J16" s="50">
        <f>IF($A16="","",F16-G16)</f>
        <v/>
      </c>
      <c r="K16" s="50">
        <f>IF($A16="","",H16-I16)</f>
        <v/>
      </c>
      <c r="L16" s="50">
        <f>IF($A16="","",F16-H16)</f>
        <v/>
      </c>
      <c r="M16" s="40">
        <f>IF($A16="","",IF(F16=0,0,H16/F16))</f>
        <v/>
      </c>
      <c r="N16" s="19">
        <f>IF($A16="","",IF(H16&gt;F16,"Dépassement",IF(J16&lt;0,"Engagé &gt; budget","")))</f>
        <v/>
      </c>
      <c r="O16" s="50">
        <f>IF($A16="","",MAX(0,$H16-$F16))</f>
        <v/>
      </c>
      <c r="P16" s="40">
        <f>IF($A16="","",IF($F16=0,"",$O16/$F16))</f>
        <v/>
      </c>
      <c r="Q16" s="64">
        <f>IF($A16="","",IF($O16=0,"",RANK.EQ($O16,$O$2:$O$200,0)+COUNTIF($O$2:$O16,$O16)-1))</f>
        <v/>
      </c>
    </row>
    <row r="17">
      <c r="A17" s="15" t="n"/>
      <c r="B17" s="15" t="n"/>
      <c r="C17" s="15" t="n"/>
      <c r="D17" s="49" t="n"/>
      <c r="E17" s="49" t="n"/>
      <c r="F17" s="50">
        <f>IF($A17="","",D17+E17)</f>
        <v/>
      </c>
      <c r="G17" s="50">
        <f>IF($A17="","",SUMIFS(Engagements!$H$2:$H$200,Engagements!$C$2:$C$200,$A17,Engagements!$D$2:$D$200,$B17))</f>
        <v/>
      </c>
      <c r="H17" s="50">
        <f>IF($A17="","",SUMIFS(Factures_Paiements!$H$2:$H$200,Factures_Paiements!$D$2:$D$200,$A17,Factures_Paiements!$E$2:$E$200,$B17))</f>
        <v/>
      </c>
      <c r="I17" s="50">
        <f>IF($A17="","",SUMIFS(Factures_Paiements!$H$2:$H$200,Factures_Paiements!$D$2:$D$200,$A17,Factures_Paiements!$E$2:$E$200,$B17,Factures_Paiements!$J$2:$J$200,"Payée"))</f>
        <v/>
      </c>
      <c r="J17" s="50">
        <f>IF($A17="","",F17-G17)</f>
        <v/>
      </c>
      <c r="K17" s="50">
        <f>IF($A17="","",H17-I17)</f>
        <v/>
      </c>
      <c r="L17" s="50">
        <f>IF($A17="","",F17-H17)</f>
        <v/>
      </c>
      <c r="M17" s="40">
        <f>IF($A17="","",IF(F17=0,0,H17/F17))</f>
        <v/>
      </c>
      <c r="N17" s="19">
        <f>IF($A17="","",IF(H17&gt;F17,"Dépassement",IF(J17&lt;0,"Engagé &gt; budget","")))</f>
        <v/>
      </c>
      <c r="O17" s="50">
        <f>IF($A17="","",MAX(0,$H17-$F17))</f>
        <v/>
      </c>
      <c r="P17" s="40">
        <f>IF($A17="","",IF($F17=0,"",$O17/$F17))</f>
        <v/>
      </c>
      <c r="Q17" s="64">
        <f>IF($A17="","",IF($O17=0,"",RANK.EQ($O17,$O$2:$O$200,0)+COUNTIF($O$2:$O17,$O17)-1))</f>
        <v/>
      </c>
    </row>
    <row r="18">
      <c r="A18" s="15" t="n"/>
      <c r="B18" s="15" t="n"/>
      <c r="C18" s="15" t="n"/>
      <c r="D18" s="49" t="n"/>
      <c r="E18" s="49" t="n"/>
      <c r="F18" s="50">
        <f>IF($A18="","",D18+E18)</f>
        <v/>
      </c>
      <c r="G18" s="50">
        <f>IF($A18="","",SUMIFS(Engagements!$H$2:$H$200,Engagements!$C$2:$C$200,$A18,Engagements!$D$2:$D$200,$B18))</f>
        <v/>
      </c>
      <c r="H18" s="50">
        <f>IF($A18="","",SUMIFS(Factures_Paiements!$H$2:$H$200,Factures_Paiements!$D$2:$D$200,$A18,Factures_Paiements!$E$2:$E$200,$B18))</f>
        <v/>
      </c>
      <c r="I18" s="50">
        <f>IF($A18="","",SUMIFS(Factures_Paiements!$H$2:$H$200,Factures_Paiements!$D$2:$D$200,$A18,Factures_Paiements!$E$2:$E$200,$B18,Factures_Paiements!$J$2:$J$200,"Payée"))</f>
        <v/>
      </c>
      <c r="J18" s="50">
        <f>IF($A18="","",F18-G18)</f>
        <v/>
      </c>
      <c r="K18" s="50">
        <f>IF($A18="","",H18-I18)</f>
        <v/>
      </c>
      <c r="L18" s="50">
        <f>IF($A18="","",F18-H18)</f>
        <v/>
      </c>
      <c r="M18" s="40">
        <f>IF($A18="","",IF(F18=0,0,H18/F18))</f>
        <v/>
      </c>
      <c r="N18" s="19">
        <f>IF($A18="","",IF(H18&gt;F18,"Dépassement",IF(J18&lt;0,"Engagé &gt; budget","")))</f>
        <v/>
      </c>
      <c r="O18" s="50">
        <f>IF($A18="","",MAX(0,$H18-$F18))</f>
        <v/>
      </c>
      <c r="P18" s="40">
        <f>IF($A18="","",IF($F18=0,"",$O18/$F18))</f>
        <v/>
      </c>
      <c r="Q18" s="64">
        <f>IF($A18="","",IF($O18=0,"",RANK.EQ($O18,$O$2:$O$200,0)+COUNTIF($O$2:$O18,$O18)-1))</f>
        <v/>
      </c>
    </row>
    <row r="19">
      <c r="A19" s="15" t="n"/>
      <c r="B19" s="15" t="n"/>
      <c r="C19" s="15" t="n"/>
      <c r="D19" s="49" t="n"/>
      <c r="E19" s="49" t="n"/>
      <c r="F19" s="50">
        <f>IF($A19="","",D19+E19)</f>
        <v/>
      </c>
      <c r="G19" s="50">
        <f>IF($A19="","",SUMIFS(Engagements!$H$2:$H$200,Engagements!$C$2:$C$200,$A19,Engagements!$D$2:$D$200,$B19))</f>
        <v/>
      </c>
      <c r="H19" s="50">
        <f>IF($A19="","",SUMIFS(Factures_Paiements!$H$2:$H$200,Factures_Paiements!$D$2:$D$200,$A19,Factures_Paiements!$E$2:$E$200,$B19))</f>
        <v/>
      </c>
      <c r="I19" s="50">
        <f>IF($A19="","",SUMIFS(Factures_Paiements!$H$2:$H$200,Factures_Paiements!$D$2:$D$200,$A19,Factures_Paiements!$E$2:$E$200,$B19,Factures_Paiements!$J$2:$J$200,"Payée"))</f>
        <v/>
      </c>
      <c r="J19" s="50">
        <f>IF($A19="","",F19-G19)</f>
        <v/>
      </c>
      <c r="K19" s="50">
        <f>IF($A19="","",H19-I19)</f>
        <v/>
      </c>
      <c r="L19" s="50">
        <f>IF($A19="","",F19-H19)</f>
        <v/>
      </c>
      <c r="M19" s="40">
        <f>IF($A19="","",IF(F19=0,0,H19/F19))</f>
        <v/>
      </c>
      <c r="N19" s="19">
        <f>IF($A19="","",IF(H19&gt;F19,"Dépassement",IF(J19&lt;0,"Engagé &gt; budget","")))</f>
        <v/>
      </c>
      <c r="O19" s="50">
        <f>IF($A19="","",MAX(0,$H19-$F19))</f>
        <v/>
      </c>
      <c r="P19" s="40">
        <f>IF($A19="","",IF($F19=0,"",$O19/$F19))</f>
        <v/>
      </c>
      <c r="Q19" s="64">
        <f>IF($A19="","",IF($O19=0,"",RANK.EQ($O19,$O$2:$O$200,0)+COUNTIF($O$2:$O19,$O19)-1))</f>
        <v/>
      </c>
    </row>
    <row r="20">
      <c r="A20" s="15" t="n"/>
      <c r="B20" s="15" t="n"/>
      <c r="C20" s="15" t="n"/>
      <c r="D20" s="49" t="n"/>
      <c r="E20" s="49" t="n"/>
      <c r="F20" s="50">
        <f>IF($A20="","",D20+E20)</f>
        <v/>
      </c>
      <c r="G20" s="50">
        <f>IF($A20="","",SUMIFS(Engagements!$H$2:$H$200,Engagements!$C$2:$C$200,$A20,Engagements!$D$2:$D$200,$B20))</f>
        <v/>
      </c>
      <c r="H20" s="50">
        <f>IF($A20="","",SUMIFS(Factures_Paiements!$H$2:$H$200,Factures_Paiements!$D$2:$D$200,$A20,Factures_Paiements!$E$2:$E$200,$B20))</f>
        <v/>
      </c>
      <c r="I20" s="50">
        <f>IF($A20="","",SUMIFS(Factures_Paiements!$H$2:$H$200,Factures_Paiements!$D$2:$D$200,$A20,Factures_Paiements!$E$2:$E$200,$B20,Factures_Paiements!$J$2:$J$200,"Payée"))</f>
        <v/>
      </c>
      <c r="J20" s="50">
        <f>IF($A20="","",F20-G20)</f>
        <v/>
      </c>
      <c r="K20" s="50">
        <f>IF($A20="","",H20-I20)</f>
        <v/>
      </c>
      <c r="L20" s="50">
        <f>IF($A20="","",F20-H20)</f>
        <v/>
      </c>
      <c r="M20" s="40">
        <f>IF($A20="","",IF(F20=0,0,H20/F20))</f>
        <v/>
      </c>
      <c r="N20" s="19">
        <f>IF($A20="","",IF(H20&gt;F20,"Dépassement",IF(J20&lt;0,"Engagé &gt; budget","")))</f>
        <v/>
      </c>
      <c r="O20" s="50">
        <f>IF($A20="","",MAX(0,$H20-$F20))</f>
        <v/>
      </c>
      <c r="P20" s="40">
        <f>IF($A20="","",IF($F20=0,"",$O20/$F20))</f>
        <v/>
      </c>
      <c r="Q20" s="64">
        <f>IF($A20="","",IF($O20=0,"",RANK.EQ($O20,$O$2:$O$200,0)+COUNTIF($O$2:$O20,$O20)-1))</f>
        <v/>
      </c>
    </row>
    <row r="21">
      <c r="A21" s="15" t="n"/>
      <c r="B21" s="15" t="n"/>
      <c r="C21" s="15" t="n"/>
      <c r="D21" s="49" t="n"/>
      <c r="E21" s="49" t="n"/>
      <c r="F21" s="50">
        <f>IF($A21="","",D21+E21)</f>
        <v/>
      </c>
      <c r="G21" s="50">
        <f>IF($A21="","",SUMIFS(Engagements!$H$2:$H$200,Engagements!$C$2:$C$200,$A21,Engagements!$D$2:$D$200,$B21))</f>
        <v/>
      </c>
      <c r="H21" s="50">
        <f>IF($A21="","",SUMIFS(Factures_Paiements!$H$2:$H$200,Factures_Paiements!$D$2:$D$200,$A21,Factures_Paiements!$E$2:$E$200,$B21))</f>
        <v/>
      </c>
      <c r="I21" s="50">
        <f>IF($A21="","",SUMIFS(Factures_Paiements!$H$2:$H$200,Factures_Paiements!$D$2:$D$200,$A21,Factures_Paiements!$E$2:$E$200,$B21,Factures_Paiements!$J$2:$J$200,"Payée"))</f>
        <v/>
      </c>
      <c r="J21" s="50">
        <f>IF($A21="","",F21-G21)</f>
        <v/>
      </c>
      <c r="K21" s="50">
        <f>IF($A21="","",H21-I21)</f>
        <v/>
      </c>
      <c r="L21" s="50">
        <f>IF($A21="","",F21-H21)</f>
        <v/>
      </c>
      <c r="M21" s="40">
        <f>IF($A21="","",IF(F21=0,0,H21/F21))</f>
        <v/>
      </c>
      <c r="N21" s="19">
        <f>IF($A21="","",IF(H21&gt;F21,"Dépassement",IF(J21&lt;0,"Engagé &gt; budget","")))</f>
        <v/>
      </c>
      <c r="O21" s="50">
        <f>IF($A21="","",MAX(0,$H21-$F21))</f>
        <v/>
      </c>
      <c r="P21" s="40">
        <f>IF($A21="","",IF($F21=0,"",$O21/$F21))</f>
        <v/>
      </c>
      <c r="Q21" s="64">
        <f>IF($A21="","",IF($O21=0,"",RANK.EQ($O21,$O$2:$O$200,0)+COUNTIF($O$2:$O21,$O21)-1))</f>
        <v/>
      </c>
    </row>
    <row r="22">
      <c r="A22" s="15" t="n"/>
      <c r="B22" s="15" t="n"/>
      <c r="C22" s="15" t="n"/>
      <c r="D22" s="49" t="n"/>
      <c r="E22" s="49" t="n"/>
      <c r="F22" s="50">
        <f>IF($A22="","",D22+E22)</f>
        <v/>
      </c>
      <c r="G22" s="50">
        <f>IF($A22="","",SUMIFS(Engagements!$H$2:$H$200,Engagements!$C$2:$C$200,$A22,Engagements!$D$2:$D$200,$B22))</f>
        <v/>
      </c>
      <c r="H22" s="50">
        <f>IF($A22="","",SUMIFS(Factures_Paiements!$H$2:$H$200,Factures_Paiements!$D$2:$D$200,$A22,Factures_Paiements!$E$2:$E$200,$B22))</f>
        <v/>
      </c>
      <c r="I22" s="50">
        <f>IF($A22="","",SUMIFS(Factures_Paiements!$H$2:$H$200,Factures_Paiements!$D$2:$D$200,$A22,Factures_Paiements!$E$2:$E$200,$B22,Factures_Paiements!$J$2:$J$200,"Payée"))</f>
        <v/>
      </c>
      <c r="J22" s="50">
        <f>IF($A22="","",F22-G22)</f>
        <v/>
      </c>
      <c r="K22" s="50">
        <f>IF($A22="","",H22-I22)</f>
        <v/>
      </c>
      <c r="L22" s="50">
        <f>IF($A22="","",F22-H22)</f>
        <v/>
      </c>
      <c r="M22" s="40">
        <f>IF($A22="","",IF(F22=0,0,H22/F22))</f>
        <v/>
      </c>
      <c r="N22" s="19">
        <f>IF($A22="","",IF(H22&gt;F22,"Dépassement",IF(J22&lt;0,"Engagé &gt; budget","")))</f>
        <v/>
      </c>
      <c r="O22" s="50">
        <f>IF($A22="","",MAX(0,$H22-$F22))</f>
        <v/>
      </c>
      <c r="P22" s="40">
        <f>IF($A22="","",IF($F22=0,"",$O22/$F22))</f>
        <v/>
      </c>
      <c r="Q22" s="64">
        <f>IF($A22="","",IF($O22=0,"",RANK.EQ($O22,$O$2:$O$200,0)+COUNTIF($O$2:$O22,$O22)-1))</f>
        <v/>
      </c>
    </row>
    <row r="23">
      <c r="A23" s="15" t="n"/>
      <c r="B23" s="15" t="n"/>
      <c r="C23" s="15" t="n"/>
      <c r="D23" s="49" t="n"/>
      <c r="E23" s="49" t="n"/>
      <c r="F23" s="50">
        <f>IF($A23="","",D23+E23)</f>
        <v/>
      </c>
      <c r="G23" s="50">
        <f>IF($A23="","",SUMIFS(Engagements!$H$2:$H$200,Engagements!$C$2:$C$200,$A23,Engagements!$D$2:$D$200,$B23))</f>
        <v/>
      </c>
      <c r="H23" s="50">
        <f>IF($A23="","",SUMIFS(Factures_Paiements!$H$2:$H$200,Factures_Paiements!$D$2:$D$200,$A23,Factures_Paiements!$E$2:$E$200,$B23))</f>
        <v/>
      </c>
      <c r="I23" s="50">
        <f>IF($A23="","",SUMIFS(Factures_Paiements!$H$2:$H$200,Factures_Paiements!$D$2:$D$200,$A23,Factures_Paiements!$E$2:$E$200,$B23,Factures_Paiements!$J$2:$J$200,"Payée"))</f>
        <v/>
      </c>
      <c r="J23" s="50">
        <f>IF($A23="","",F23-G23)</f>
        <v/>
      </c>
      <c r="K23" s="50">
        <f>IF($A23="","",H23-I23)</f>
        <v/>
      </c>
      <c r="L23" s="50">
        <f>IF($A23="","",F23-H23)</f>
        <v/>
      </c>
      <c r="M23" s="40">
        <f>IF($A23="","",IF(F23=0,0,H23/F23))</f>
        <v/>
      </c>
      <c r="N23" s="19">
        <f>IF($A23="","",IF(H23&gt;F23,"Dépassement",IF(J23&lt;0,"Engagé &gt; budget","")))</f>
        <v/>
      </c>
      <c r="O23" s="50">
        <f>IF($A23="","",MAX(0,$H23-$F23))</f>
        <v/>
      </c>
      <c r="P23" s="40">
        <f>IF($A23="","",IF($F23=0,"",$O23/$F23))</f>
        <v/>
      </c>
      <c r="Q23" s="64">
        <f>IF($A23="","",IF($O23=0,"",RANK.EQ($O23,$O$2:$O$200,0)+COUNTIF($O$2:$O23,$O23)-1))</f>
        <v/>
      </c>
    </row>
    <row r="24">
      <c r="A24" s="15" t="n"/>
      <c r="B24" s="15" t="n"/>
      <c r="C24" s="15" t="n"/>
      <c r="D24" s="49" t="n"/>
      <c r="E24" s="49" t="n"/>
      <c r="F24" s="50">
        <f>IF($A24="","",D24+E24)</f>
        <v/>
      </c>
      <c r="G24" s="50">
        <f>IF($A24="","",SUMIFS(Engagements!$H$2:$H$200,Engagements!$C$2:$C$200,$A24,Engagements!$D$2:$D$200,$B24))</f>
        <v/>
      </c>
      <c r="H24" s="50">
        <f>IF($A24="","",SUMIFS(Factures_Paiements!$H$2:$H$200,Factures_Paiements!$D$2:$D$200,$A24,Factures_Paiements!$E$2:$E$200,$B24))</f>
        <v/>
      </c>
      <c r="I24" s="50">
        <f>IF($A24="","",SUMIFS(Factures_Paiements!$H$2:$H$200,Factures_Paiements!$D$2:$D$200,$A24,Factures_Paiements!$E$2:$E$200,$B24,Factures_Paiements!$J$2:$J$200,"Payée"))</f>
        <v/>
      </c>
      <c r="J24" s="50">
        <f>IF($A24="","",F24-G24)</f>
        <v/>
      </c>
      <c r="K24" s="50">
        <f>IF($A24="","",H24-I24)</f>
        <v/>
      </c>
      <c r="L24" s="50">
        <f>IF($A24="","",F24-H24)</f>
        <v/>
      </c>
      <c r="M24" s="40">
        <f>IF($A24="","",IF(F24=0,0,H24/F24))</f>
        <v/>
      </c>
      <c r="N24" s="19">
        <f>IF($A24="","",IF(H24&gt;F24,"Dépassement",IF(J24&lt;0,"Engagé &gt; budget","")))</f>
        <v/>
      </c>
      <c r="O24" s="50">
        <f>IF($A24="","",MAX(0,$H24-$F24))</f>
        <v/>
      </c>
      <c r="P24" s="40">
        <f>IF($A24="","",IF($F24=0,"",$O24/$F24))</f>
        <v/>
      </c>
      <c r="Q24" s="64">
        <f>IF($A24="","",IF($O24=0,"",RANK.EQ($O24,$O$2:$O$200,0)+COUNTIF($O$2:$O24,$O24)-1))</f>
        <v/>
      </c>
    </row>
    <row r="25">
      <c r="A25" s="15" t="n"/>
      <c r="B25" s="15" t="n"/>
      <c r="C25" s="15" t="n"/>
      <c r="D25" s="49" t="n"/>
      <c r="E25" s="49" t="n"/>
      <c r="F25" s="50">
        <f>IF($A25="","",D25+E25)</f>
        <v/>
      </c>
      <c r="G25" s="50">
        <f>IF($A25="","",SUMIFS(Engagements!$H$2:$H$200,Engagements!$C$2:$C$200,$A25,Engagements!$D$2:$D$200,$B25))</f>
        <v/>
      </c>
      <c r="H25" s="50">
        <f>IF($A25="","",SUMIFS(Factures_Paiements!$H$2:$H$200,Factures_Paiements!$D$2:$D$200,$A25,Factures_Paiements!$E$2:$E$200,$B25))</f>
        <v/>
      </c>
      <c r="I25" s="50">
        <f>IF($A25="","",SUMIFS(Factures_Paiements!$H$2:$H$200,Factures_Paiements!$D$2:$D$200,$A25,Factures_Paiements!$E$2:$E$200,$B25,Factures_Paiements!$J$2:$J$200,"Payée"))</f>
        <v/>
      </c>
      <c r="J25" s="50">
        <f>IF($A25="","",F25-G25)</f>
        <v/>
      </c>
      <c r="K25" s="50">
        <f>IF($A25="","",H25-I25)</f>
        <v/>
      </c>
      <c r="L25" s="50">
        <f>IF($A25="","",F25-H25)</f>
        <v/>
      </c>
      <c r="M25" s="40">
        <f>IF($A25="","",IF(F25=0,0,H25/F25))</f>
        <v/>
      </c>
      <c r="N25" s="19">
        <f>IF($A25="","",IF(H25&gt;F25,"Dépassement",IF(J25&lt;0,"Engagé &gt; budget","")))</f>
        <v/>
      </c>
      <c r="O25" s="50">
        <f>IF($A25="","",MAX(0,$H25-$F25))</f>
        <v/>
      </c>
      <c r="P25" s="40">
        <f>IF($A25="","",IF($F25=0,"",$O25/$F25))</f>
        <v/>
      </c>
      <c r="Q25" s="64">
        <f>IF($A25="","",IF($O25=0,"",RANK.EQ($O25,$O$2:$O$200,0)+COUNTIF($O$2:$O25,$O25)-1))</f>
        <v/>
      </c>
    </row>
    <row r="26">
      <c r="A26" s="15" t="n"/>
      <c r="B26" s="15" t="n"/>
      <c r="C26" s="15" t="n"/>
      <c r="D26" s="49" t="n"/>
      <c r="E26" s="49" t="n"/>
      <c r="F26" s="50">
        <f>IF($A26="","",D26+E26)</f>
        <v/>
      </c>
      <c r="G26" s="50">
        <f>IF($A26="","",SUMIFS(Engagements!$H$2:$H$200,Engagements!$C$2:$C$200,$A26,Engagements!$D$2:$D$200,$B26))</f>
        <v/>
      </c>
      <c r="H26" s="50">
        <f>IF($A26="","",SUMIFS(Factures_Paiements!$H$2:$H$200,Factures_Paiements!$D$2:$D$200,$A26,Factures_Paiements!$E$2:$E$200,$B26))</f>
        <v/>
      </c>
      <c r="I26" s="50">
        <f>IF($A26="","",SUMIFS(Factures_Paiements!$H$2:$H$200,Factures_Paiements!$D$2:$D$200,$A26,Factures_Paiements!$E$2:$E$200,$B26,Factures_Paiements!$J$2:$J$200,"Payée"))</f>
        <v/>
      </c>
      <c r="J26" s="50">
        <f>IF($A26="","",F26-G26)</f>
        <v/>
      </c>
      <c r="K26" s="50">
        <f>IF($A26="","",H26-I26)</f>
        <v/>
      </c>
      <c r="L26" s="50">
        <f>IF($A26="","",F26-H26)</f>
        <v/>
      </c>
      <c r="M26" s="40">
        <f>IF($A26="","",IF(F26=0,0,H26/F26))</f>
        <v/>
      </c>
      <c r="N26" s="19">
        <f>IF($A26="","",IF(H26&gt;F26,"Dépassement",IF(J26&lt;0,"Engagé &gt; budget","")))</f>
        <v/>
      </c>
      <c r="O26" s="50">
        <f>IF($A26="","",MAX(0,$H26-$F26))</f>
        <v/>
      </c>
      <c r="P26" s="40">
        <f>IF($A26="","",IF($F26=0,"",$O26/$F26))</f>
        <v/>
      </c>
      <c r="Q26" s="64">
        <f>IF($A26="","",IF($O26=0,"",RANK.EQ($O26,$O$2:$O$200,0)+COUNTIF($O$2:$O26,$O26)-1))</f>
        <v/>
      </c>
    </row>
    <row r="27">
      <c r="A27" s="15" t="n"/>
      <c r="B27" s="15" t="n"/>
      <c r="C27" s="15" t="n"/>
      <c r="D27" s="49" t="n"/>
      <c r="E27" s="49" t="n"/>
      <c r="F27" s="50">
        <f>IF($A27="","",D27+E27)</f>
        <v/>
      </c>
      <c r="G27" s="50">
        <f>IF($A27="","",SUMIFS(Engagements!$H$2:$H$200,Engagements!$C$2:$C$200,$A27,Engagements!$D$2:$D$200,$B27))</f>
        <v/>
      </c>
      <c r="H27" s="50">
        <f>IF($A27="","",SUMIFS(Factures_Paiements!$H$2:$H$200,Factures_Paiements!$D$2:$D$200,$A27,Factures_Paiements!$E$2:$E$200,$B27))</f>
        <v/>
      </c>
      <c r="I27" s="50">
        <f>IF($A27="","",SUMIFS(Factures_Paiements!$H$2:$H$200,Factures_Paiements!$D$2:$D$200,$A27,Factures_Paiements!$E$2:$E$200,$B27,Factures_Paiements!$J$2:$J$200,"Payée"))</f>
        <v/>
      </c>
      <c r="J27" s="50">
        <f>IF($A27="","",F27-G27)</f>
        <v/>
      </c>
      <c r="K27" s="50">
        <f>IF($A27="","",H27-I27)</f>
        <v/>
      </c>
      <c r="L27" s="50">
        <f>IF($A27="","",F27-H27)</f>
        <v/>
      </c>
      <c r="M27" s="40">
        <f>IF($A27="","",IF(F27=0,0,H27/F27))</f>
        <v/>
      </c>
      <c r="N27" s="19">
        <f>IF($A27="","",IF(H27&gt;F27,"Dépassement",IF(J27&lt;0,"Engagé &gt; budget","")))</f>
        <v/>
      </c>
      <c r="O27" s="50">
        <f>IF($A27="","",MAX(0,$H27-$F27))</f>
        <v/>
      </c>
      <c r="P27" s="40">
        <f>IF($A27="","",IF($F27=0,"",$O27/$F27))</f>
        <v/>
      </c>
      <c r="Q27" s="64">
        <f>IF($A27="","",IF($O27=0,"",RANK.EQ($O27,$O$2:$O$200,0)+COUNTIF($O$2:$O27,$O27)-1))</f>
        <v/>
      </c>
    </row>
    <row r="28">
      <c r="A28" s="15" t="n"/>
      <c r="B28" s="15" t="n"/>
      <c r="C28" s="15" t="n"/>
      <c r="D28" s="49" t="n"/>
      <c r="E28" s="49" t="n"/>
      <c r="F28" s="50">
        <f>IF($A28="","",D28+E28)</f>
        <v/>
      </c>
      <c r="G28" s="50">
        <f>IF($A28="","",SUMIFS(Engagements!$H$2:$H$200,Engagements!$C$2:$C$200,$A28,Engagements!$D$2:$D$200,$B28))</f>
        <v/>
      </c>
      <c r="H28" s="50">
        <f>IF($A28="","",SUMIFS(Factures_Paiements!$H$2:$H$200,Factures_Paiements!$D$2:$D$200,$A28,Factures_Paiements!$E$2:$E$200,$B28))</f>
        <v/>
      </c>
      <c r="I28" s="50">
        <f>IF($A28="","",SUMIFS(Factures_Paiements!$H$2:$H$200,Factures_Paiements!$D$2:$D$200,$A28,Factures_Paiements!$E$2:$E$200,$B28,Factures_Paiements!$J$2:$J$200,"Payée"))</f>
        <v/>
      </c>
      <c r="J28" s="50">
        <f>IF($A28="","",F28-G28)</f>
        <v/>
      </c>
      <c r="K28" s="50">
        <f>IF($A28="","",H28-I28)</f>
        <v/>
      </c>
      <c r="L28" s="50">
        <f>IF($A28="","",F28-H28)</f>
        <v/>
      </c>
      <c r="M28" s="40">
        <f>IF($A28="","",IF(F28=0,0,H28/F28))</f>
        <v/>
      </c>
      <c r="N28" s="19">
        <f>IF($A28="","",IF(H28&gt;F28,"Dépassement",IF(J28&lt;0,"Engagé &gt; budget","")))</f>
        <v/>
      </c>
      <c r="O28" s="50">
        <f>IF($A28="","",MAX(0,$H28-$F28))</f>
        <v/>
      </c>
      <c r="P28" s="40">
        <f>IF($A28="","",IF($F28=0,"",$O28/$F28))</f>
        <v/>
      </c>
      <c r="Q28" s="64">
        <f>IF($A28="","",IF($O28=0,"",RANK.EQ($O28,$O$2:$O$200,0)+COUNTIF($O$2:$O28,$O28)-1))</f>
        <v/>
      </c>
    </row>
    <row r="29">
      <c r="A29" s="15" t="n"/>
      <c r="B29" s="15" t="n"/>
      <c r="C29" s="15" t="n"/>
      <c r="D29" s="49" t="n"/>
      <c r="E29" s="49" t="n"/>
      <c r="F29" s="50">
        <f>IF($A29="","",D29+E29)</f>
        <v/>
      </c>
      <c r="G29" s="50">
        <f>IF($A29="","",SUMIFS(Engagements!$H$2:$H$200,Engagements!$C$2:$C$200,$A29,Engagements!$D$2:$D$200,$B29))</f>
        <v/>
      </c>
      <c r="H29" s="50">
        <f>IF($A29="","",SUMIFS(Factures_Paiements!$H$2:$H$200,Factures_Paiements!$D$2:$D$200,$A29,Factures_Paiements!$E$2:$E$200,$B29))</f>
        <v/>
      </c>
      <c r="I29" s="50">
        <f>IF($A29="","",SUMIFS(Factures_Paiements!$H$2:$H$200,Factures_Paiements!$D$2:$D$200,$A29,Factures_Paiements!$E$2:$E$200,$B29,Factures_Paiements!$J$2:$J$200,"Payée"))</f>
        <v/>
      </c>
      <c r="J29" s="50">
        <f>IF($A29="","",F29-G29)</f>
        <v/>
      </c>
      <c r="K29" s="50">
        <f>IF($A29="","",H29-I29)</f>
        <v/>
      </c>
      <c r="L29" s="50">
        <f>IF($A29="","",F29-H29)</f>
        <v/>
      </c>
      <c r="M29" s="40">
        <f>IF($A29="","",IF(F29=0,0,H29/F29))</f>
        <v/>
      </c>
      <c r="N29" s="19">
        <f>IF($A29="","",IF(H29&gt;F29,"Dépassement",IF(J29&lt;0,"Engagé &gt; budget","")))</f>
        <v/>
      </c>
      <c r="O29" s="50">
        <f>IF($A29="","",MAX(0,$H29-$F29))</f>
        <v/>
      </c>
      <c r="P29" s="40">
        <f>IF($A29="","",IF($F29=0,"",$O29/$F29))</f>
        <v/>
      </c>
      <c r="Q29" s="64">
        <f>IF($A29="","",IF($O29=0,"",RANK.EQ($O29,$O$2:$O$200,0)+COUNTIF($O$2:$O29,$O29)-1))</f>
        <v/>
      </c>
    </row>
    <row r="30">
      <c r="A30" s="15" t="n"/>
      <c r="B30" s="15" t="n"/>
      <c r="C30" s="15" t="n"/>
      <c r="D30" s="49" t="n"/>
      <c r="E30" s="49" t="n"/>
      <c r="F30" s="50">
        <f>IF($A30="","",D30+E30)</f>
        <v/>
      </c>
      <c r="G30" s="50">
        <f>IF($A30="","",SUMIFS(Engagements!$H$2:$H$200,Engagements!$C$2:$C$200,$A30,Engagements!$D$2:$D$200,$B30))</f>
        <v/>
      </c>
      <c r="H30" s="50">
        <f>IF($A30="","",SUMIFS(Factures_Paiements!$H$2:$H$200,Factures_Paiements!$D$2:$D$200,$A30,Factures_Paiements!$E$2:$E$200,$B30))</f>
        <v/>
      </c>
      <c r="I30" s="50">
        <f>IF($A30="","",SUMIFS(Factures_Paiements!$H$2:$H$200,Factures_Paiements!$D$2:$D$200,$A30,Factures_Paiements!$E$2:$E$200,$B30,Factures_Paiements!$J$2:$J$200,"Payée"))</f>
        <v/>
      </c>
      <c r="J30" s="50">
        <f>IF($A30="","",F30-G30)</f>
        <v/>
      </c>
      <c r="K30" s="50">
        <f>IF($A30="","",H30-I30)</f>
        <v/>
      </c>
      <c r="L30" s="50">
        <f>IF($A30="","",F30-H30)</f>
        <v/>
      </c>
      <c r="M30" s="40">
        <f>IF($A30="","",IF(F30=0,0,H30/F30))</f>
        <v/>
      </c>
      <c r="N30" s="19">
        <f>IF($A30="","",IF(H30&gt;F30,"Dépassement",IF(J30&lt;0,"Engagé &gt; budget","")))</f>
        <v/>
      </c>
      <c r="O30" s="50">
        <f>IF($A30="","",MAX(0,$H30-$F30))</f>
        <v/>
      </c>
      <c r="P30" s="40">
        <f>IF($A30="","",IF($F30=0,"",$O30/$F30))</f>
        <v/>
      </c>
      <c r="Q30" s="64">
        <f>IF($A30="","",IF($O30=0,"",RANK.EQ($O30,$O$2:$O$200,0)+COUNTIF($O$2:$O30,$O30)-1))</f>
        <v/>
      </c>
    </row>
    <row r="31">
      <c r="A31" s="15" t="n"/>
      <c r="B31" s="15" t="n"/>
      <c r="C31" s="15" t="n"/>
      <c r="D31" s="49" t="n"/>
      <c r="E31" s="49" t="n"/>
      <c r="F31" s="50">
        <f>IF($A31="","",D31+E31)</f>
        <v/>
      </c>
      <c r="G31" s="50">
        <f>IF($A31="","",SUMIFS(Engagements!$H$2:$H$200,Engagements!$C$2:$C$200,$A31,Engagements!$D$2:$D$200,$B31))</f>
        <v/>
      </c>
      <c r="H31" s="50">
        <f>IF($A31="","",SUMIFS(Factures_Paiements!$H$2:$H$200,Factures_Paiements!$D$2:$D$200,$A31,Factures_Paiements!$E$2:$E$200,$B31))</f>
        <v/>
      </c>
      <c r="I31" s="50">
        <f>IF($A31="","",SUMIFS(Factures_Paiements!$H$2:$H$200,Factures_Paiements!$D$2:$D$200,$A31,Factures_Paiements!$E$2:$E$200,$B31,Factures_Paiements!$J$2:$J$200,"Payée"))</f>
        <v/>
      </c>
      <c r="J31" s="50">
        <f>IF($A31="","",F31-G31)</f>
        <v/>
      </c>
      <c r="K31" s="50">
        <f>IF($A31="","",H31-I31)</f>
        <v/>
      </c>
      <c r="L31" s="50">
        <f>IF($A31="","",F31-H31)</f>
        <v/>
      </c>
      <c r="M31" s="40">
        <f>IF($A31="","",IF(F31=0,0,H31/F31))</f>
        <v/>
      </c>
      <c r="N31" s="19">
        <f>IF($A31="","",IF(H31&gt;F31,"Dépassement",IF(J31&lt;0,"Engagé &gt; budget","")))</f>
        <v/>
      </c>
      <c r="O31" s="50">
        <f>IF($A31="","",MAX(0,$H31-$F31))</f>
        <v/>
      </c>
      <c r="P31" s="40">
        <f>IF($A31="","",IF($F31=0,"",$O31/$F31))</f>
        <v/>
      </c>
      <c r="Q31" s="64">
        <f>IF($A31="","",IF($O31=0,"",RANK.EQ($O31,$O$2:$O$200,0)+COUNTIF($O$2:$O31,$O31)-1))</f>
        <v/>
      </c>
    </row>
    <row r="32">
      <c r="A32" s="15" t="n"/>
      <c r="B32" s="15" t="n"/>
      <c r="C32" s="15" t="n"/>
      <c r="D32" s="49" t="n"/>
      <c r="E32" s="49" t="n"/>
      <c r="F32" s="50">
        <f>IF($A32="","",D32+E32)</f>
        <v/>
      </c>
      <c r="G32" s="50">
        <f>IF($A32="","",SUMIFS(Engagements!$H$2:$H$200,Engagements!$C$2:$C$200,$A32,Engagements!$D$2:$D$200,$B32))</f>
        <v/>
      </c>
      <c r="H32" s="50">
        <f>IF($A32="","",SUMIFS(Factures_Paiements!$H$2:$H$200,Factures_Paiements!$D$2:$D$200,$A32,Factures_Paiements!$E$2:$E$200,$B32))</f>
        <v/>
      </c>
      <c r="I32" s="50">
        <f>IF($A32="","",SUMIFS(Factures_Paiements!$H$2:$H$200,Factures_Paiements!$D$2:$D$200,$A32,Factures_Paiements!$E$2:$E$200,$B32,Factures_Paiements!$J$2:$J$200,"Payée"))</f>
        <v/>
      </c>
      <c r="J32" s="50">
        <f>IF($A32="","",F32-G32)</f>
        <v/>
      </c>
      <c r="K32" s="50">
        <f>IF($A32="","",H32-I32)</f>
        <v/>
      </c>
      <c r="L32" s="50">
        <f>IF($A32="","",F32-H32)</f>
        <v/>
      </c>
      <c r="M32" s="40">
        <f>IF($A32="","",IF(F32=0,0,H32/F32))</f>
        <v/>
      </c>
      <c r="N32" s="19">
        <f>IF($A32="","",IF(H32&gt;F32,"Dépassement",IF(J32&lt;0,"Engagé &gt; budget","")))</f>
        <v/>
      </c>
      <c r="O32" s="50">
        <f>IF($A32="","",MAX(0,$H32-$F32))</f>
        <v/>
      </c>
      <c r="P32" s="40">
        <f>IF($A32="","",IF($F32=0,"",$O32/$F32))</f>
        <v/>
      </c>
      <c r="Q32" s="64">
        <f>IF($A32="","",IF($O32=0,"",RANK.EQ($O32,$O$2:$O$200,0)+COUNTIF($O$2:$O32,$O32)-1))</f>
        <v/>
      </c>
    </row>
    <row r="33">
      <c r="A33" s="15" t="n"/>
      <c r="B33" s="15" t="n"/>
      <c r="C33" s="15" t="n"/>
      <c r="D33" s="49" t="n"/>
      <c r="E33" s="49" t="n"/>
      <c r="F33" s="50">
        <f>IF($A33="","",D33+E33)</f>
        <v/>
      </c>
      <c r="G33" s="50">
        <f>IF($A33="","",SUMIFS(Engagements!$H$2:$H$200,Engagements!$C$2:$C$200,$A33,Engagements!$D$2:$D$200,$B33))</f>
        <v/>
      </c>
      <c r="H33" s="50">
        <f>IF($A33="","",SUMIFS(Factures_Paiements!$H$2:$H$200,Factures_Paiements!$D$2:$D$200,$A33,Factures_Paiements!$E$2:$E$200,$B33))</f>
        <v/>
      </c>
      <c r="I33" s="50">
        <f>IF($A33="","",SUMIFS(Factures_Paiements!$H$2:$H$200,Factures_Paiements!$D$2:$D$200,$A33,Factures_Paiements!$E$2:$E$200,$B33,Factures_Paiements!$J$2:$J$200,"Payée"))</f>
        <v/>
      </c>
      <c r="J33" s="50">
        <f>IF($A33="","",F33-G33)</f>
        <v/>
      </c>
      <c r="K33" s="50">
        <f>IF($A33="","",H33-I33)</f>
        <v/>
      </c>
      <c r="L33" s="50">
        <f>IF($A33="","",F33-H33)</f>
        <v/>
      </c>
      <c r="M33" s="40">
        <f>IF($A33="","",IF(F33=0,0,H33/F33))</f>
        <v/>
      </c>
      <c r="N33" s="19">
        <f>IF($A33="","",IF(H33&gt;F33,"Dépassement",IF(J33&lt;0,"Engagé &gt; budget","")))</f>
        <v/>
      </c>
      <c r="O33" s="50">
        <f>IF($A33="","",MAX(0,$H33-$F33))</f>
        <v/>
      </c>
      <c r="P33" s="40">
        <f>IF($A33="","",IF($F33=0,"",$O33/$F33))</f>
        <v/>
      </c>
      <c r="Q33" s="64">
        <f>IF($A33="","",IF($O33=0,"",RANK.EQ($O33,$O$2:$O$200,0)+COUNTIF($O$2:$O33,$O33)-1))</f>
        <v/>
      </c>
    </row>
    <row r="34">
      <c r="A34" s="15" t="n"/>
      <c r="B34" s="15" t="n"/>
      <c r="C34" s="15" t="n"/>
      <c r="D34" s="49" t="n"/>
      <c r="E34" s="49" t="n"/>
      <c r="F34" s="50">
        <f>IF($A34="","",D34+E34)</f>
        <v/>
      </c>
      <c r="G34" s="50">
        <f>IF($A34="","",SUMIFS(Engagements!$H$2:$H$200,Engagements!$C$2:$C$200,$A34,Engagements!$D$2:$D$200,$B34))</f>
        <v/>
      </c>
      <c r="H34" s="50">
        <f>IF($A34="","",SUMIFS(Factures_Paiements!$H$2:$H$200,Factures_Paiements!$D$2:$D$200,$A34,Factures_Paiements!$E$2:$E$200,$B34))</f>
        <v/>
      </c>
      <c r="I34" s="50">
        <f>IF($A34="","",SUMIFS(Factures_Paiements!$H$2:$H$200,Factures_Paiements!$D$2:$D$200,$A34,Factures_Paiements!$E$2:$E$200,$B34,Factures_Paiements!$J$2:$J$200,"Payée"))</f>
        <v/>
      </c>
      <c r="J34" s="50">
        <f>IF($A34="","",F34-G34)</f>
        <v/>
      </c>
      <c r="K34" s="50">
        <f>IF($A34="","",H34-I34)</f>
        <v/>
      </c>
      <c r="L34" s="50">
        <f>IF($A34="","",F34-H34)</f>
        <v/>
      </c>
      <c r="M34" s="40">
        <f>IF($A34="","",IF(F34=0,0,H34/F34))</f>
        <v/>
      </c>
      <c r="N34" s="19">
        <f>IF($A34="","",IF(H34&gt;F34,"Dépassement",IF(J34&lt;0,"Engagé &gt; budget","")))</f>
        <v/>
      </c>
      <c r="O34" s="50">
        <f>IF($A34="","",MAX(0,$H34-$F34))</f>
        <v/>
      </c>
      <c r="P34" s="40">
        <f>IF($A34="","",IF($F34=0,"",$O34/$F34))</f>
        <v/>
      </c>
      <c r="Q34" s="64">
        <f>IF($A34="","",IF($O34=0,"",RANK.EQ($O34,$O$2:$O$200,0)+COUNTIF($O$2:$O34,$O34)-1))</f>
        <v/>
      </c>
    </row>
    <row r="35">
      <c r="A35" s="15" t="n"/>
      <c r="B35" s="15" t="n"/>
      <c r="C35" s="15" t="n"/>
      <c r="D35" s="49" t="n"/>
      <c r="E35" s="49" t="n"/>
      <c r="F35" s="50">
        <f>IF($A35="","",D35+E35)</f>
        <v/>
      </c>
      <c r="G35" s="50">
        <f>IF($A35="","",SUMIFS(Engagements!$H$2:$H$200,Engagements!$C$2:$C$200,$A35,Engagements!$D$2:$D$200,$B35))</f>
        <v/>
      </c>
      <c r="H35" s="50">
        <f>IF($A35="","",SUMIFS(Factures_Paiements!$H$2:$H$200,Factures_Paiements!$D$2:$D$200,$A35,Factures_Paiements!$E$2:$E$200,$B35))</f>
        <v/>
      </c>
      <c r="I35" s="50">
        <f>IF($A35="","",SUMIFS(Factures_Paiements!$H$2:$H$200,Factures_Paiements!$D$2:$D$200,$A35,Factures_Paiements!$E$2:$E$200,$B35,Factures_Paiements!$J$2:$J$200,"Payée"))</f>
        <v/>
      </c>
      <c r="J35" s="50">
        <f>IF($A35="","",F35-G35)</f>
        <v/>
      </c>
      <c r="K35" s="50">
        <f>IF($A35="","",H35-I35)</f>
        <v/>
      </c>
      <c r="L35" s="50">
        <f>IF($A35="","",F35-H35)</f>
        <v/>
      </c>
      <c r="M35" s="40">
        <f>IF($A35="","",IF(F35=0,0,H35/F35))</f>
        <v/>
      </c>
      <c r="N35" s="19">
        <f>IF($A35="","",IF(H35&gt;F35,"Dépassement",IF(J35&lt;0,"Engagé &gt; budget","")))</f>
        <v/>
      </c>
      <c r="O35" s="50">
        <f>IF($A35="","",MAX(0,$H35-$F35))</f>
        <v/>
      </c>
      <c r="P35" s="40">
        <f>IF($A35="","",IF($F35=0,"",$O35/$F35))</f>
        <v/>
      </c>
      <c r="Q35" s="64">
        <f>IF($A35="","",IF($O35=0,"",RANK.EQ($O35,$O$2:$O$200,0)+COUNTIF($O$2:$O35,$O35)-1))</f>
        <v/>
      </c>
    </row>
    <row r="36">
      <c r="A36" s="15" t="n"/>
      <c r="B36" s="15" t="n"/>
      <c r="C36" s="15" t="n"/>
      <c r="D36" s="49" t="n"/>
      <c r="E36" s="49" t="n"/>
      <c r="F36" s="50">
        <f>IF($A36="","",D36+E36)</f>
        <v/>
      </c>
      <c r="G36" s="50">
        <f>IF($A36="","",SUMIFS(Engagements!$H$2:$H$200,Engagements!$C$2:$C$200,$A36,Engagements!$D$2:$D$200,$B36))</f>
        <v/>
      </c>
      <c r="H36" s="50">
        <f>IF($A36="","",SUMIFS(Factures_Paiements!$H$2:$H$200,Factures_Paiements!$D$2:$D$200,$A36,Factures_Paiements!$E$2:$E$200,$B36))</f>
        <v/>
      </c>
      <c r="I36" s="50">
        <f>IF($A36="","",SUMIFS(Factures_Paiements!$H$2:$H$200,Factures_Paiements!$D$2:$D$200,$A36,Factures_Paiements!$E$2:$E$200,$B36,Factures_Paiements!$J$2:$J$200,"Payée"))</f>
        <v/>
      </c>
      <c r="J36" s="50">
        <f>IF($A36="","",F36-G36)</f>
        <v/>
      </c>
      <c r="K36" s="50">
        <f>IF($A36="","",H36-I36)</f>
        <v/>
      </c>
      <c r="L36" s="50">
        <f>IF($A36="","",F36-H36)</f>
        <v/>
      </c>
      <c r="M36" s="40">
        <f>IF($A36="","",IF(F36=0,0,H36/F36))</f>
        <v/>
      </c>
      <c r="N36" s="19">
        <f>IF($A36="","",IF(H36&gt;F36,"Dépassement",IF(J36&lt;0,"Engagé &gt; budget","")))</f>
        <v/>
      </c>
      <c r="O36" s="50">
        <f>IF($A36="","",MAX(0,$H36-$F36))</f>
        <v/>
      </c>
      <c r="P36" s="40">
        <f>IF($A36="","",IF($F36=0,"",$O36/$F36))</f>
        <v/>
      </c>
      <c r="Q36" s="64">
        <f>IF($A36="","",IF($O36=0,"",RANK.EQ($O36,$O$2:$O$200,0)+COUNTIF($O$2:$O36,$O36)-1))</f>
        <v/>
      </c>
    </row>
    <row r="37">
      <c r="A37" s="15" t="n"/>
      <c r="B37" s="15" t="n"/>
      <c r="C37" s="15" t="n"/>
      <c r="D37" s="49" t="n"/>
      <c r="E37" s="49" t="n"/>
      <c r="F37" s="50">
        <f>IF($A37="","",D37+E37)</f>
        <v/>
      </c>
      <c r="G37" s="50">
        <f>IF($A37="","",SUMIFS(Engagements!$H$2:$H$200,Engagements!$C$2:$C$200,$A37,Engagements!$D$2:$D$200,$B37))</f>
        <v/>
      </c>
      <c r="H37" s="50">
        <f>IF($A37="","",SUMIFS(Factures_Paiements!$H$2:$H$200,Factures_Paiements!$D$2:$D$200,$A37,Factures_Paiements!$E$2:$E$200,$B37))</f>
        <v/>
      </c>
      <c r="I37" s="50">
        <f>IF($A37="","",SUMIFS(Factures_Paiements!$H$2:$H$200,Factures_Paiements!$D$2:$D$200,$A37,Factures_Paiements!$E$2:$E$200,$B37,Factures_Paiements!$J$2:$J$200,"Payée"))</f>
        <v/>
      </c>
      <c r="J37" s="50">
        <f>IF($A37="","",F37-G37)</f>
        <v/>
      </c>
      <c r="K37" s="50">
        <f>IF($A37="","",H37-I37)</f>
        <v/>
      </c>
      <c r="L37" s="50">
        <f>IF($A37="","",F37-H37)</f>
        <v/>
      </c>
      <c r="M37" s="40">
        <f>IF($A37="","",IF(F37=0,0,H37/F37))</f>
        <v/>
      </c>
      <c r="N37" s="19">
        <f>IF($A37="","",IF(H37&gt;F37,"Dépassement",IF(J37&lt;0,"Engagé &gt; budget","")))</f>
        <v/>
      </c>
      <c r="O37" s="50">
        <f>IF($A37="","",MAX(0,$H37-$F37))</f>
        <v/>
      </c>
      <c r="P37" s="40">
        <f>IF($A37="","",IF($F37=0,"",$O37/$F37))</f>
        <v/>
      </c>
      <c r="Q37" s="64">
        <f>IF($A37="","",IF($O37=0,"",RANK.EQ($O37,$O$2:$O$200,0)+COUNTIF($O$2:$O37,$O37)-1))</f>
        <v/>
      </c>
    </row>
    <row r="38">
      <c r="A38" s="15" t="n"/>
      <c r="B38" s="15" t="n"/>
      <c r="C38" s="15" t="n"/>
      <c r="D38" s="49" t="n"/>
      <c r="E38" s="49" t="n"/>
      <c r="F38" s="50">
        <f>IF($A38="","",D38+E38)</f>
        <v/>
      </c>
      <c r="G38" s="50">
        <f>IF($A38="","",SUMIFS(Engagements!$H$2:$H$200,Engagements!$C$2:$C$200,$A38,Engagements!$D$2:$D$200,$B38))</f>
        <v/>
      </c>
      <c r="H38" s="50">
        <f>IF($A38="","",SUMIFS(Factures_Paiements!$H$2:$H$200,Factures_Paiements!$D$2:$D$200,$A38,Factures_Paiements!$E$2:$E$200,$B38))</f>
        <v/>
      </c>
      <c r="I38" s="50">
        <f>IF($A38="","",SUMIFS(Factures_Paiements!$H$2:$H$200,Factures_Paiements!$D$2:$D$200,$A38,Factures_Paiements!$E$2:$E$200,$B38,Factures_Paiements!$J$2:$J$200,"Payée"))</f>
        <v/>
      </c>
      <c r="J38" s="50">
        <f>IF($A38="","",F38-G38)</f>
        <v/>
      </c>
      <c r="K38" s="50">
        <f>IF($A38="","",H38-I38)</f>
        <v/>
      </c>
      <c r="L38" s="50">
        <f>IF($A38="","",F38-H38)</f>
        <v/>
      </c>
      <c r="M38" s="40">
        <f>IF($A38="","",IF(F38=0,0,H38/F38))</f>
        <v/>
      </c>
      <c r="N38" s="19">
        <f>IF($A38="","",IF(H38&gt;F38,"Dépassement",IF(J38&lt;0,"Engagé &gt; budget","")))</f>
        <v/>
      </c>
      <c r="O38" s="50">
        <f>IF($A38="","",MAX(0,$H38-$F38))</f>
        <v/>
      </c>
      <c r="P38" s="40">
        <f>IF($A38="","",IF($F38=0,"",$O38/$F38))</f>
        <v/>
      </c>
      <c r="Q38" s="64">
        <f>IF($A38="","",IF($O38=0,"",RANK.EQ($O38,$O$2:$O$200,0)+COUNTIF($O$2:$O38,$O38)-1))</f>
        <v/>
      </c>
    </row>
    <row r="39">
      <c r="A39" s="15" t="n"/>
      <c r="B39" s="15" t="n"/>
      <c r="C39" s="15" t="n"/>
      <c r="D39" s="49" t="n"/>
      <c r="E39" s="49" t="n"/>
      <c r="F39" s="50">
        <f>IF($A39="","",D39+E39)</f>
        <v/>
      </c>
      <c r="G39" s="50">
        <f>IF($A39="","",SUMIFS(Engagements!$H$2:$H$200,Engagements!$C$2:$C$200,$A39,Engagements!$D$2:$D$200,$B39))</f>
        <v/>
      </c>
      <c r="H39" s="50">
        <f>IF($A39="","",SUMIFS(Factures_Paiements!$H$2:$H$200,Factures_Paiements!$D$2:$D$200,$A39,Factures_Paiements!$E$2:$E$200,$B39))</f>
        <v/>
      </c>
      <c r="I39" s="50">
        <f>IF($A39="","",SUMIFS(Factures_Paiements!$H$2:$H$200,Factures_Paiements!$D$2:$D$200,$A39,Factures_Paiements!$E$2:$E$200,$B39,Factures_Paiements!$J$2:$J$200,"Payée"))</f>
        <v/>
      </c>
      <c r="J39" s="50">
        <f>IF($A39="","",F39-G39)</f>
        <v/>
      </c>
      <c r="K39" s="50">
        <f>IF($A39="","",H39-I39)</f>
        <v/>
      </c>
      <c r="L39" s="50">
        <f>IF($A39="","",F39-H39)</f>
        <v/>
      </c>
      <c r="M39" s="40">
        <f>IF($A39="","",IF(F39=0,0,H39/F39))</f>
        <v/>
      </c>
      <c r="N39" s="19">
        <f>IF($A39="","",IF(H39&gt;F39,"Dépassement",IF(J39&lt;0,"Engagé &gt; budget","")))</f>
        <v/>
      </c>
      <c r="O39" s="50">
        <f>IF($A39="","",MAX(0,$H39-$F39))</f>
        <v/>
      </c>
      <c r="P39" s="40">
        <f>IF($A39="","",IF($F39=0,"",$O39/$F39))</f>
        <v/>
      </c>
      <c r="Q39" s="64">
        <f>IF($A39="","",IF($O39=0,"",RANK.EQ($O39,$O$2:$O$200,0)+COUNTIF($O$2:$O39,$O39)-1))</f>
        <v/>
      </c>
    </row>
    <row r="40">
      <c r="A40" s="15" t="n"/>
      <c r="B40" s="15" t="n"/>
      <c r="C40" s="15" t="n"/>
      <c r="D40" s="49" t="n"/>
      <c r="E40" s="49" t="n"/>
      <c r="F40" s="50">
        <f>IF($A40="","",D40+E40)</f>
        <v/>
      </c>
      <c r="G40" s="50">
        <f>IF($A40="","",SUMIFS(Engagements!$H$2:$H$200,Engagements!$C$2:$C$200,$A40,Engagements!$D$2:$D$200,$B40))</f>
        <v/>
      </c>
      <c r="H40" s="50">
        <f>IF($A40="","",SUMIFS(Factures_Paiements!$H$2:$H$200,Factures_Paiements!$D$2:$D$200,$A40,Factures_Paiements!$E$2:$E$200,$B40))</f>
        <v/>
      </c>
      <c r="I40" s="50">
        <f>IF($A40="","",SUMIFS(Factures_Paiements!$H$2:$H$200,Factures_Paiements!$D$2:$D$200,$A40,Factures_Paiements!$E$2:$E$200,$B40,Factures_Paiements!$J$2:$J$200,"Payée"))</f>
        <v/>
      </c>
      <c r="J40" s="50">
        <f>IF($A40="","",F40-G40)</f>
        <v/>
      </c>
      <c r="K40" s="50">
        <f>IF($A40="","",H40-I40)</f>
        <v/>
      </c>
      <c r="L40" s="50">
        <f>IF($A40="","",F40-H40)</f>
        <v/>
      </c>
      <c r="M40" s="40">
        <f>IF($A40="","",IF(F40=0,0,H40/F40))</f>
        <v/>
      </c>
      <c r="N40" s="19">
        <f>IF($A40="","",IF(H40&gt;F40,"Dépassement",IF(J40&lt;0,"Engagé &gt; budget","")))</f>
        <v/>
      </c>
      <c r="O40" s="50">
        <f>IF($A40="","",MAX(0,$H40-$F40))</f>
        <v/>
      </c>
      <c r="P40" s="40">
        <f>IF($A40="","",IF($F40=0,"",$O40/$F40))</f>
        <v/>
      </c>
      <c r="Q40" s="64">
        <f>IF($A40="","",IF($O40=0,"",RANK.EQ($O40,$O$2:$O$200,0)+COUNTIF($O$2:$O40,$O40)-1))</f>
        <v/>
      </c>
    </row>
    <row r="41">
      <c r="A41" s="15" t="n"/>
      <c r="B41" s="15" t="n"/>
      <c r="C41" s="15" t="n"/>
      <c r="D41" s="49" t="n"/>
      <c r="E41" s="49" t="n"/>
      <c r="F41" s="50">
        <f>IF($A41="","",D41+E41)</f>
        <v/>
      </c>
      <c r="G41" s="50">
        <f>IF($A41="","",SUMIFS(Engagements!$H$2:$H$200,Engagements!$C$2:$C$200,$A41,Engagements!$D$2:$D$200,$B41))</f>
        <v/>
      </c>
      <c r="H41" s="50">
        <f>IF($A41="","",SUMIFS(Factures_Paiements!$H$2:$H$200,Factures_Paiements!$D$2:$D$200,$A41,Factures_Paiements!$E$2:$E$200,$B41))</f>
        <v/>
      </c>
      <c r="I41" s="50">
        <f>IF($A41="","",SUMIFS(Factures_Paiements!$H$2:$H$200,Factures_Paiements!$D$2:$D$200,$A41,Factures_Paiements!$E$2:$E$200,$B41,Factures_Paiements!$J$2:$J$200,"Payée"))</f>
        <v/>
      </c>
      <c r="J41" s="50">
        <f>IF($A41="","",F41-G41)</f>
        <v/>
      </c>
      <c r="K41" s="50">
        <f>IF($A41="","",H41-I41)</f>
        <v/>
      </c>
      <c r="L41" s="50">
        <f>IF($A41="","",F41-H41)</f>
        <v/>
      </c>
      <c r="M41" s="40">
        <f>IF($A41="","",IF(F41=0,0,H41/F41))</f>
        <v/>
      </c>
      <c r="N41" s="19">
        <f>IF($A41="","",IF(H41&gt;F41,"Dépassement",IF(J41&lt;0,"Engagé &gt; budget","")))</f>
        <v/>
      </c>
      <c r="O41" s="50">
        <f>IF($A41="","",MAX(0,$H41-$F41))</f>
        <v/>
      </c>
      <c r="P41" s="40">
        <f>IF($A41="","",IF($F41=0,"",$O41/$F41))</f>
        <v/>
      </c>
      <c r="Q41" s="64">
        <f>IF($A41="","",IF($O41=0,"",RANK.EQ($O41,$O$2:$O$200,0)+COUNTIF($O$2:$O41,$O41)-1))</f>
        <v/>
      </c>
    </row>
    <row r="42">
      <c r="A42" s="15" t="n"/>
      <c r="B42" s="15" t="n"/>
      <c r="C42" s="15" t="n"/>
      <c r="D42" s="49" t="n"/>
      <c r="E42" s="49" t="n"/>
      <c r="F42" s="50">
        <f>IF($A42="","",D42+E42)</f>
        <v/>
      </c>
      <c r="G42" s="50">
        <f>IF($A42="","",SUMIFS(Engagements!$H$2:$H$200,Engagements!$C$2:$C$200,$A42,Engagements!$D$2:$D$200,$B42))</f>
        <v/>
      </c>
      <c r="H42" s="50">
        <f>IF($A42="","",SUMIFS(Factures_Paiements!$H$2:$H$200,Factures_Paiements!$D$2:$D$200,$A42,Factures_Paiements!$E$2:$E$200,$B42))</f>
        <v/>
      </c>
      <c r="I42" s="50">
        <f>IF($A42="","",SUMIFS(Factures_Paiements!$H$2:$H$200,Factures_Paiements!$D$2:$D$200,$A42,Factures_Paiements!$E$2:$E$200,$B42,Factures_Paiements!$J$2:$J$200,"Payée"))</f>
        <v/>
      </c>
      <c r="J42" s="50">
        <f>IF($A42="","",F42-G42)</f>
        <v/>
      </c>
      <c r="K42" s="50">
        <f>IF($A42="","",H42-I42)</f>
        <v/>
      </c>
      <c r="L42" s="50">
        <f>IF($A42="","",F42-H42)</f>
        <v/>
      </c>
      <c r="M42" s="40">
        <f>IF($A42="","",IF(F42=0,0,H42/F42))</f>
        <v/>
      </c>
      <c r="N42" s="19">
        <f>IF($A42="","",IF(H42&gt;F42,"Dépassement",IF(J42&lt;0,"Engagé &gt; budget","")))</f>
        <v/>
      </c>
      <c r="O42" s="50">
        <f>IF($A42="","",MAX(0,$H42-$F42))</f>
        <v/>
      </c>
      <c r="P42" s="40">
        <f>IF($A42="","",IF($F42=0,"",$O42/$F42))</f>
        <v/>
      </c>
      <c r="Q42" s="64">
        <f>IF($A42="","",IF($O42=0,"",RANK.EQ($O42,$O$2:$O$200,0)+COUNTIF($O$2:$O42,$O42)-1))</f>
        <v/>
      </c>
    </row>
    <row r="43">
      <c r="A43" s="15" t="n"/>
      <c r="B43" s="15" t="n"/>
      <c r="C43" s="15" t="n"/>
      <c r="D43" s="49" t="n"/>
      <c r="E43" s="49" t="n"/>
      <c r="F43" s="50">
        <f>IF($A43="","",D43+E43)</f>
        <v/>
      </c>
      <c r="G43" s="50">
        <f>IF($A43="","",SUMIFS(Engagements!$H$2:$H$200,Engagements!$C$2:$C$200,$A43,Engagements!$D$2:$D$200,$B43))</f>
        <v/>
      </c>
      <c r="H43" s="50">
        <f>IF($A43="","",SUMIFS(Factures_Paiements!$H$2:$H$200,Factures_Paiements!$D$2:$D$200,$A43,Factures_Paiements!$E$2:$E$200,$B43))</f>
        <v/>
      </c>
      <c r="I43" s="50">
        <f>IF($A43="","",SUMIFS(Factures_Paiements!$H$2:$H$200,Factures_Paiements!$D$2:$D$200,$A43,Factures_Paiements!$E$2:$E$200,$B43,Factures_Paiements!$J$2:$J$200,"Payée"))</f>
        <v/>
      </c>
      <c r="J43" s="50">
        <f>IF($A43="","",F43-G43)</f>
        <v/>
      </c>
      <c r="K43" s="50">
        <f>IF($A43="","",H43-I43)</f>
        <v/>
      </c>
      <c r="L43" s="50">
        <f>IF($A43="","",F43-H43)</f>
        <v/>
      </c>
      <c r="M43" s="40">
        <f>IF($A43="","",IF(F43=0,0,H43/F43))</f>
        <v/>
      </c>
      <c r="N43" s="19">
        <f>IF($A43="","",IF(H43&gt;F43,"Dépassement",IF(J43&lt;0,"Engagé &gt; budget","")))</f>
        <v/>
      </c>
      <c r="O43" s="50">
        <f>IF($A43="","",MAX(0,$H43-$F43))</f>
        <v/>
      </c>
      <c r="P43" s="40">
        <f>IF($A43="","",IF($F43=0,"",$O43/$F43))</f>
        <v/>
      </c>
      <c r="Q43" s="64">
        <f>IF($A43="","",IF($O43=0,"",RANK.EQ($O43,$O$2:$O$200,0)+COUNTIF($O$2:$O43,$O43)-1))</f>
        <v/>
      </c>
    </row>
    <row r="44">
      <c r="A44" s="15" t="n"/>
      <c r="B44" s="15" t="n"/>
      <c r="C44" s="15" t="n"/>
      <c r="D44" s="49" t="n"/>
      <c r="E44" s="49" t="n"/>
      <c r="F44" s="50">
        <f>IF($A44="","",D44+E44)</f>
        <v/>
      </c>
      <c r="G44" s="50">
        <f>IF($A44="","",SUMIFS(Engagements!$H$2:$H$200,Engagements!$C$2:$C$200,$A44,Engagements!$D$2:$D$200,$B44))</f>
        <v/>
      </c>
      <c r="H44" s="50">
        <f>IF($A44="","",SUMIFS(Factures_Paiements!$H$2:$H$200,Factures_Paiements!$D$2:$D$200,$A44,Factures_Paiements!$E$2:$E$200,$B44))</f>
        <v/>
      </c>
      <c r="I44" s="50">
        <f>IF($A44="","",SUMIFS(Factures_Paiements!$H$2:$H$200,Factures_Paiements!$D$2:$D$200,$A44,Factures_Paiements!$E$2:$E$200,$B44,Factures_Paiements!$J$2:$J$200,"Payée"))</f>
        <v/>
      </c>
      <c r="J44" s="50">
        <f>IF($A44="","",F44-G44)</f>
        <v/>
      </c>
      <c r="K44" s="50">
        <f>IF($A44="","",H44-I44)</f>
        <v/>
      </c>
      <c r="L44" s="50">
        <f>IF($A44="","",F44-H44)</f>
        <v/>
      </c>
      <c r="M44" s="40">
        <f>IF($A44="","",IF(F44=0,0,H44/F44))</f>
        <v/>
      </c>
      <c r="N44" s="19">
        <f>IF($A44="","",IF(H44&gt;F44,"Dépassement",IF(J44&lt;0,"Engagé &gt; budget","")))</f>
        <v/>
      </c>
      <c r="O44" s="50">
        <f>IF($A44="","",MAX(0,$H44-$F44))</f>
        <v/>
      </c>
      <c r="P44" s="40">
        <f>IF($A44="","",IF($F44=0,"",$O44/$F44))</f>
        <v/>
      </c>
      <c r="Q44" s="64">
        <f>IF($A44="","",IF($O44=0,"",RANK.EQ($O44,$O$2:$O$200,0)+COUNTIF($O$2:$O44,$O44)-1))</f>
        <v/>
      </c>
    </row>
    <row r="45">
      <c r="A45" s="15" t="n"/>
      <c r="B45" s="15" t="n"/>
      <c r="C45" s="15" t="n"/>
      <c r="D45" s="49" t="n"/>
      <c r="E45" s="49" t="n"/>
      <c r="F45" s="50">
        <f>IF($A45="","",D45+E45)</f>
        <v/>
      </c>
      <c r="G45" s="50">
        <f>IF($A45="","",SUMIFS(Engagements!$H$2:$H$200,Engagements!$C$2:$C$200,$A45,Engagements!$D$2:$D$200,$B45))</f>
        <v/>
      </c>
      <c r="H45" s="50">
        <f>IF($A45="","",SUMIFS(Factures_Paiements!$H$2:$H$200,Factures_Paiements!$D$2:$D$200,$A45,Factures_Paiements!$E$2:$E$200,$B45))</f>
        <v/>
      </c>
      <c r="I45" s="50">
        <f>IF($A45="","",SUMIFS(Factures_Paiements!$H$2:$H$200,Factures_Paiements!$D$2:$D$200,$A45,Factures_Paiements!$E$2:$E$200,$B45,Factures_Paiements!$J$2:$J$200,"Payée"))</f>
        <v/>
      </c>
      <c r="J45" s="50">
        <f>IF($A45="","",F45-G45)</f>
        <v/>
      </c>
      <c r="K45" s="50">
        <f>IF($A45="","",H45-I45)</f>
        <v/>
      </c>
      <c r="L45" s="50">
        <f>IF($A45="","",F45-H45)</f>
        <v/>
      </c>
      <c r="M45" s="40">
        <f>IF($A45="","",IF(F45=0,0,H45/F45))</f>
        <v/>
      </c>
      <c r="N45" s="19">
        <f>IF($A45="","",IF(H45&gt;F45,"Dépassement",IF(J45&lt;0,"Engagé &gt; budget","")))</f>
        <v/>
      </c>
      <c r="O45" s="50">
        <f>IF($A45="","",MAX(0,$H45-$F45))</f>
        <v/>
      </c>
      <c r="P45" s="40">
        <f>IF($A45="","",IF($F45=0,"",$O45/$F45))</f>
        <v/>
      </c>
      <c r="Q45" s="64">
        <f>IF($A45="","",IF($O45=0,"",RANK.EQ($O45,$O$2:$O$200,0)+COUNTIF($O$2:$O45,$O45)-1))</f>
        <v/>
      </c>
    </row>
    <row r="46">
      <c r="A46" s="15" t="n"/>
      <c r="B46" s="15" t="n"/>
      <c r="C46" s="15" t="n"/>
      <c r="D46" s="49" t="n"/>
      <c r="E46" s="49" t="n"/>
      <c r="F46" s="50">
        <f>IF($A46="","",D46+E46)</f>
        <v/>
      </c>
      <c r="G46" s="50">
        <f>IF($A46="","",SUMIFS(Engagements!$H$2:$H$200,Engagements!$C$2:$C$200,$A46,Engagements!$D$2:$D$200,$B46))</f>
        <v/>
      </c>
      <c r="H46" s="50">
        <f>IF($A46="","",SUMIFS(Factures_Paiements!$H$2:$H$200,Factures_Paiements!$D$2:$D$200,$A46,Factures_Paiements!$E$2:$E$200,$B46))</f>
        <v/>
      </c>
      <c r="I46" s="50">
        <f>IF($A46="","",SUMIFS(Factures_Paiements!$H$2:$H$200,Factures_Paiements!$D$2:$D$200,$A46,Factures_Paiements!$E$2:$E$200,$B46,Factures_Paiements!$J$2:$J$200,"Payée"))</f>
        <v/>
      </c>
      <c r="J46" s="50">
        <f>IF($A46="","",F46-G46)</f>
        <v/>
      </c>
      <c r="K46" s="50">
        <f>IF($A46="","",H46-I46)</f>
        <v/>
      </c>
      <c r="L46" s="50">
        <f>IF($A46="","",F46-H46)</f>
        <v/>
      </c>
      <c r="M46" s="40">
        <f>IF($A46="","",IF(F46=0,0,H46/F46))</f>
        <v/>
      </c>
      <c r="N46" s="19">
        <f>IF($A46="","",IF(H46&gt;F46,"Dépassement",IF(J46&lt;0,"Engagé &gt; budget","")))</f>
        <v/>
      </c>
      <c r="O46" s="50">
        <f>IF($A46="","",MAX(0,$H46-$F46))</f>
        <v/>
      </c>
      <c r="P46" s="40">
        <f>IF($A46="","",IF($F46=0,"",$O46/$F46))</f>
        <v/>
      </c>
      <c r="Q46" s="64">
        <f>IF($A46="","",IF($O46=0,"",RANK.EQ($O46,$O$2:$O$200,0)+COUNTIF($O$2:$O46,$O46)-1))</f>
        <v/>
      </c>
    </row>
    <row r="47">
      <c r="A47" s="15" t="n"/>
      <c r="B47" s="15" t="n"/>
      <c r="C47" s="15" t="n"/>
      <c r="D47" s="49" t="n"/>
      <c r="E47" s="49" t="n"/>
      <c r="F47" s="50">
        <f>IF($A47="","",D47+E47)</f>
        <v/>
      </c>
      <c r="G47" s="50">
        <f>IF($A47="","",SUMIFS(Engagements!$H$2:$H$200,Engagements!$C$2:$C$200,$A47,Engagements!$D$2:$D$200,$B47))</f>
        <v/>
      </c>
      <c r="H47" s="50">
        <f>IF($A47="","",SUMIFS(Factures_Paiements!$H$2:$H$200,Factures_Paiements!$D$2:$D$200,$A47,Factures_Paiements!$E$2:$E$200,$B47))</f>
        <v/>
      </c>
      <c r="I47" s="50">
        <f>IF($A47="","",SUMIFS(Factures_Paiements!$H$2:$H$200,Factures_Paiements!$D$2:$D$200,$A47,Factures_Paiements!$E$2:$E$200,$B47,Factures_Paiements!$J$2:$J$200,"Payée"))</f>
        <v/>
      </c>
      <c r="J47" s="50">
        <f>IF($A47="","",F47-G47)</f>
        <v/>
      </c>
      <c r="K47" s="50">
        <f>IF($A47="","",H47-I47)</f>
        <v/>
      </c>
      <c r="L47" s="50">
        <f>IF($A47="","",F47-H47)</f>
        <v/>
      </c>
      <c r="M47" s="40">
        <f>IF($A47="","",IF(F47=0,0,H47/F47))</f>
        <v/>
      </c>
      <c r="N47" s="19">
        <f>IF($A47="","",IF(H47&gt;F47,"Dépassement",IF(J47&lt;0,"Engagé &gt; budget","")))</f>
        <v/>
      </c>
      <c r="O47" s="50">
        <f>IF($A47="","",MAX(0,$H47-$F47))</f>
        <v/>
      </c>
      <c r="P47" s="40">
        <f>IF($A47="","",IF($F47=0,"",$O47/$F47))</f>
        <v/>
      </c>
      <c r="Q47" s="64">
        <f>IF($A47="","",IF($O47=0,"",RANK.EQ($O47,$O$2:$O$200,0)+COUNTIF($O$2:$O47,$O47)-1))</f>
        <v/>
      </c>
    </row>
    <row r="48">
      <c r="A48" s="15" t="n"/>
      <c r="B48" s="15" t="n"/>
      <c r="C48" s="15" t="n"/>
      <c r="D48" s="49" t="n"/>
      <c r="E48" s="49" t="n"/>
      <c r="F48" s="50">
        <f>IF($A48="","",D48+E48)</f>
        <v/>
      </c>
      <c r="G48" s="50">
        <f>IF($A48="","",SUMIFS(Engagements!$H$2:$H$200,Engagements!$C$2:$C$200,$A48,Engagements!$D$2:$D$200,$B48))</f>
        <v/>
      </c>
      <c r="H48" s="50">
        <f>IF($A48="","",SUMIFS(Factures_Paiements!$H$2:$H$200,Factures_Paiements!$D$2:$D$200,$A48,Factures_Paiements!$E$2:$E$200,$B48))</f>
        <v/>
      </c>
      <c r="I48" s="50">
        <f>IF($A48="","",SUMIFS(Factures_Paiements!$H$2:$H$200,Factures_Paiements!$D$2:$D$200,$A48,Factures_Paiements!$E$2:$E$200,$B48,Factures_Paiements!$J$2:$J$200,"Payée"))</f>
        <v/>
      </c>
      <c r="J48" s="50">
        <f>IF($A48="","",F48-G48)</f>
        <v/>
      </c>
      <c r="K48" s="50">
        <f>IF($A48="","",H48-I48)</f>
        <v/>
      </c>
      <c r="L48" s="50">
        <f>IF($A48="","",F48-H48)</f>
        <v/>
      </c>
      <c r="M48" s="40">
        <f>IF($A48="","",IF(F48=0,0,H48/F48))</f>
        <v/>
      </c>
      <c r="N48" s="19">
        <f>IF($A48="","",IF(H48&gt;F48,"Dépassement",IF(J48&lt;0,"Engagé &gt; budget","")))</f>
        <v/>
      </c>
      <c r="O48" s="50">
        <f>IF($A48="","",MAX(0,$H48-$F48))</f>
        <v/>
      </c>
      <c r="P48" s="40">
        <f>IF($A48="","",IF($F48=0,"",$O48/$F48))</f>
        <v/>
      </c>
      <c r="Q48" s="64">
        <f>IF($A48="","",IF($O48=0,"",RANK.EQ($O48,$O$2:$O$200,0)+COUNTIF($O$2:$O48,$O48)-1))</f>
        <v/>
      </c>
    </row>
    <row r="49">
      <c r="A49" s="15" t="n"/>
      <c r="B49" s="15" t="n"/>
      <c r="C49" s="15" t="n"/>
      <c r="D49" s="49" t="n"/>
      <c r="E49" s="49" t="n"/>
      <c r="F49" s="50">
        <f>IF($A49="","",D49+E49)</f>
        <v/>
      </c>
      <c r="G49" s="50">
        <f>IF($A49="","",SUMIFS(Engagements!$H$2:$H$200,Engagements!$C$2:$C$200,$A49,Engagements!$D$2:$D$200,$B49))</f>
        <v/>
      </c>
      <c r="H49" s="50">
        <f>IF($A49="","",SUMIFS(Factures_Paiements!$H$2:$H$200,Factures_Paiements!$D$2:$D$200,$A49,Factures_Paiements!$E$2:$E$200,$B49))</f>
        <v/>
      </c>
      <c r="I49" s="50">
        <f>IF($A49="","",SUMIFS(Factures_Paiements!$H$2:$H$200,Factures_Paiements!$D$2:$D$200,$A49,Factures_Paiements!$E$2:$E$200,$B49,Factures_Paiements!$J$2:$J$200,"Payée"))</f>
        <v/>
      </c>
      <c r="J49" s="50">
        <f>IF($A49="","",F49-G49)</f>
        <v/>
      </c>
      <c r="K49" s="50">
        <f>IF($A49="","",H49-I49)</f>
        <v/>
      </c>
      <c r="L49" s="50">
        <f>IF($A49="","",F49-H49)</f>
        <v/>
      </c>
      <c r="M49" s="40">
        <f>IF($A49="","",IF(F49=0,0,H49/F49))</f>
        <v/>
      </c>
      <c r="N49" s="19">
        <f>IF($A49="","",IF(H49&gt;F49,"Dépassement",IF(J49&lt;0,"Engagé &gt; budget","")))</f>
        <v/>
      </c>
      <c r="O49" s="50">
        <f>IF($A49="","",MAX(0,$H49-$F49))</f>
        <v/>
      </c>
      <c r="P49" s="40">
        <f>IF($A49="","",IF($F49=0,"",$O49/$F49))</f>
        <v/>
      </c>
      <c r="Q49" s="64">
        <f>IF($A49="","",IF($O49=0,"",RANK.EQ($O49,$O$2:$O$200,0)+COUNTIF($O$2:$O49,$O49)-1))</f>
        <v/>
      </c>
    </row>
    <row r="50">
      <c r="A50" s="15" t="n"/>
      <c r="B50" s="15" t="n"/>
      <c r="C50" s="15" t="n"/>
      <c r="D50" s="49" t="n"/>
      <c r="E50" s="49" t="n"/>
      <c r="F50" s="50">
        <f>IF($A50="","",D50+E50)</f>
        <v/>
      </c>
      <c r="G50" s="50">
        <f>IF($A50="","",SUMIFS(Engagements!$H$2:$H$200,Engagements!$C$2:$C$200,$A50,Engagements!$D$2:$D$200,$B50))</f>
        <v/>
      </c>
      <c r="H50" s="50">
        <f>IF($A50="","",SUMIFS(Factures_Paiements!$H$2:$H$200,Factures_Paiements!$D$2:$D$200,$A50,Factures_Paiements!$E$2:$E$200,$B50))</f>
        <v/>
      </c>
      <c r="I50" s="50">
        <f>IF($A50="","",SUMIFS(Factures_Paiements!$H$2:$H$200,Factures_Paiements!$D$2:$D$200,$A50,Factures_Paiements!$E$2:$E$200,$B50,Factures_Paiements!$J$2:$J$200,"Payée"))</f>
        <v/>
      </c>
      <c r="J50" s="50">
        <f>IF($A50="","",F50-G50)</f>
        <v/>
      </c>
      <c r="K50" s="50">
        <f>IF($A50="","",H50-I50)</f>
        <v/>
      </c>
      <c r="L50" s="50">
        <f>IF($A50="","",F50-H50)</f>
        <v/>
      </c>
      <c r="M50" s="40">
        <f>IF($A50="","",IF(F50=0,0,H50/F50))</f>
        <v/>
      </c>
      <c r="N50" s="19">
        <f>IF($A50="","",IF(H50&gt;F50,"Dépassement",IF(J50&lt;0,"Engagé &gt; budget","")))</f>
        <v/>
      </c>
      <c r="O50" s="50">
        <f>IF($A50="","",MAX(0,$H50-$F50))</f>
        <v/>
      </c>
      <c r="P50" s="40">
        <f>IF($A50="","",IF($F50=0,"",$O50/$F50))</f>
        <v/>
      </c>
      <c r="Q50" s="64">
        <f>IF($A50="","",IF($O50=0,"",RANK.EQ($O50,$O$2:$O$200,0)+COUNTIF($O$2:$O50,$O50)-1))</f>
        <v/>
      </c>
    </row>
    <row r="51">
      <c r="A51" s="15" t="n"/>
      <c r="B51" s="15" t="n"/>
      <c r="C51" s="15" t="n"/>
      <c r="D51" s="49" t="n"/>
      <c r="E51" s="49" t="n"/>
      <c r="F51" s="50">
        <f>IF($A51="","",D51+E51)</f>
        <v/>
      </c>
      <c r="G51" s="50">
        <f>IF($A51="","",SUMIFS(Engagements!$H$2:$H$200,Engagements!$C$2:$C$200,$A51,Engagements!$D$2:$D$200,$B51))</f>
        <v/>
      </c>
      <c r="H51" s="50">
        <f>IF($A51="","",SUMIFS(Factures_Paiements!$H$2:$H$200,Factures_Paiements!$D$2:$D$200,$A51,Factures_Paiements!$E$2:$E$200,$B51))</f>
        <v/>
      </c>
      <c r="I51" s="50">
        <f>IF($A51="","",SUMIFS(Factures_Paiements!$H$2:$H$200,Factures_Paiements!$D$2:$D$200,$A51,Factures_Paiements!$E$2:$E$200,$B51,Factures_Paiements!$J$2:$J$200,"Payée"))</f>
        <v/>
      </c>
      <c r="J51" s="50">
        <f>IF($A51="","",F51-G51)</f>
        <v/>
      </c>
      <c r="K51" s="50">
        <f>IF($A51="","",H51-I51)</f>
        <v/>
      </c>
      <c r="L51" s="50">
        <f>IF($A51="","",F51-H51)</f>
        <v/>
      </c>
      <c r="M51" s="40">
        <f>IF($A51="","",IF(F51=0,0,H51/F51))</f>
        <v/>
      </c>
      <c r="N51" s="19">
        <f>IF($A51="","",IF(H51&gt;F51,"Dépassement",IF(J51&lt;0,"Engagé &gt; budget","")))</f>
        <v/>
      </c>
      <c r="O51" s="50">
        <f>IF($A51="","",MAX(0,$H51-$F51))</f>
        <v/>
      </c>
      <c r="P51" s="40">
        <f>IF($A51="","",IF($F51=0,"",$O51/$F51))</f>
        <v/>
      </c>
      <c r="Q51" s="64">
        <f>IF($A51="","",IF($O51=0,"",RANK.EQ($O51,$O$2:$O$200,0)+COUNTIF($O$2:$O51,$O51)-1))</f>
        <v/>
      </c>
    </row>
    <row r="52">
      <c r="A52" s="15" t="n"/>
      <c r="B52" s="15" t="n"/>
      <c r="C52" s="15" t="n"/>
      <c r="D52" s="49" t="n"/>
      <c r="E52" s="49" t="n"/>
      <c r="F52" s="50">
        <f>IF($A52="","",D52+E52)</f>
        <v/>
      </c>
      <c r="G52" s="50">
        <f>IF($A52="","",SUMIFS(Engagements!$H$2:$H$200,Engagements!$C$2:$C$200,$A52,Engagements!$D$2:$D$200,$B52))</f>
        <v/>
      </c>
      <c r="H52" s="50">
        <f>IF($A52="","",SUMIFS(Factures_Paiements!$H$2:$H$200,Factures_Paiements!$D$2:$D$200,$A52,Factures_Paiements!$E$2:$E$200,$B52))</f>
        <v/>
      </c>
      <c r="I52" s="50">
        <f>IF($A52="","",SUMIFS(Factures_Paiements!$H$2:$H$200,Factures_Paiements!$D$2:$D$200,$A52,Factures_Paiements!$E$2:$E$200,$B52,Factures_Paiements!$J$2:$J$200,"Payée"))</f>
        <v/>
      </c>
      <c r="J52" s="50">
        <f>IF($A52="","",F52-G52)</f>
        <v/>
      </c>
      <c r="K52" s="50">
        <f>IF($A52="","",H52-I52)</f>
        <v/>
      </c>
      <c r="L52" s="50">
        <f>IF($A52="","",F52-H52)</f>
        <v/>
      </c>
      <c r="M52" s="40">
        <f>IF($A52="","",IF(F52=0,0,H52/F52))</f>
        <v/>
      </c>
      <c r="N52" s="19">
        <f>IF($A52="","",IF(H52&gt;F52,"Dépassement",IF(J52&lt;0,"Engagé &gt; budget","")))</f>
        <v/>
      </c>
      <c r="O52" s="50">
        <f>IF($A52="","",MAX(0,$H52-$F52))</f>
        <v/>
      </c>
      <c r="P52" s="40">
        <f>IF($A52="","",IF($F52=0,"",$O52/$F52))</f>
        <v/>
      </c>
      <c r="Q52" s="64">
        <f>IF($A52="","",IF($O52=0,"",RANK.EQ($O52,$O$2:$O$200,0)+COUNTIF($O$2:$O52,$O52)-1))</f>
        <v/>
      </c>
    </row>
    <row r="53">
      <c r="A53" s="15" t="n"/>
      <c r="B53" s="15" t="n"/>
      <c r="C53" s="15" t="n"/>
      <c r="D53" s="49" t="n"/>
      <c r="E53" s="49" t="n"/>
      <c r="F53" s="50">
        <f>IF($A53="","",D53+E53)</f>
        <v/>
      </c>
      <c r="G53" s="50">
        <f>IF($A53="","",SUMIFS(Engagements!$H$2:$H$200,Engagements!$C$2:$C$200,$A53,Engagements!$D$2:$D$200,$B53))</f>
        <v/>
      </c>
      <c r="H53" s="50">
        <f>IF($A53="","",SUMIFS(Factures_Paiements!$H$2:$H$200,Factures_Paiements!$D$2:$D$200,$A53,Factures_Paiements!$E$2:$E$200,$B53))</f>
        <v/>
      </c>
      <c r="I53" s="50">
        <f>IF($A53="","",SUMIFS(Factures_Paiements!$H$2:$H$200,Factures_Paiements!$D$2:$D$200,$A53,Factures_Paiements!$E$2:$E$200,$B53,Factures_Paiements!$J$2:$J$200,"Payée"))</f>
        <v/>
      </c>
      <c r="J53" s="50">
        <f>IF($A53="","",F53-G53)</f>
        <v/>
      </c>
      <c r="K53" s="50">
        <f>IF($A53="","",H53-I53)</f>
        <v/>
      </c>
      <c r="L53" s="50">
        <f>IF($A53="","",F53-H53)</f>
        <v/>
      </c>
      <c r="M53" s="40">
        <f>IF($A53="","",IF(F53=0,0,H53/F53))</f>
        <v/>
      </c>
      <c r="N53" s="19">
        <f>IF($A53="","",IF(H53&gt;F53,"Dépassement",IF(J53&lt;0,"Engagé &gt; budget","")))</f>
        <v/>
      </c>
      <c r="O53" s="50">
        <f>IF($A53="","",MAX(0,$H53-$F53))</f>
        <v/>
      </c>
      <c r="P53" s="40">
        <f>IF($A53="","",IF($F53=0,"",$O53/$F53))</f>
        <v/>
      </c>
      <c r="Q53" s="64">
        <f>IF($A53="","",IF($O53=0,"",RANK.EQ($O53,$O$2:$O$200,0)+COUNTIF($O$2:$O53,$O53)-1))</f>
        <v/>
      </c>
    </row>
    <row r="54">
      <c r="A54" s="15" t="n"/>
      <c r="B54" s="15" t="n"/>
      <c r="C54" s="15" t="n"/>
      <c r="D54" s="49" t="n"/>
      <c r="E54" s="49" t="n"/>
      <c r="F54" s="50">
        <f>IF($A54="","",D54+E54)</f>
        <v/>
      </c>
      <c r="G54" s="50">
        <f>IF($A54="","",SUMIFS(Engagements!$H$2:$H$200,Engagements!$C$2:$C$200,$A54,Engagements!$D$2:$D$200,$B54))</f>
        <v/>
      </c>
      <c r="H54" s="50">
        <f>IF($A54="","",SUMIFS(Factures_Paiements!$H$2:$H$200,Factures_Paiements!$D$2:$D$200,$A54,Factures_Paiements!$E$2:$E$200,$B54))</f>
        <v/>
      </c>
      <c r="I54" s="50">
        <f>IF($A54="","",SUMIFS(Factures_Paiements!$H$2:$H$200,Factures_Paiements!$D$2:$D$200,$A54,Factures_Paiements!$E$2:$E$200,$B54,Factures_Paiements!$J$2:$J$200,"Payée"))</f>
        <v/>
      </c>
      <c r="J54" s="50">
        <f>IF($A54="","",F54-G54)</f>
        <v/>
      </c>
      <c r="K54" s="50">
        <f>IF($A54="","",H54-I54)</f>
        <v/>
      </c>
      <c r="L54" s="50">
        <f>IF($A54="","",F54-H54)</f>
        <v/>
      </c>
      <c r="M54" s="40">
        <f>IF($A54="","",IF(F54=0,0,H54/F54))</f>
        <v/>
      </c>
      <c r="N54" s="19">
        <f>IF($A54="","",IF(H54&gt;F54,"Dépassement",IF(J54&lt;0,"Engagé &gt; budget","")))</f>
        <v/>
      </c>
      <c r="O54" s="50">
        <f>IF($A54="","",MAX(0,$H54-$F54))</f>
        <v/>
      </c>
      <c r="P54" s="40">
        <f>IF($A54="","",IF($F54=0,"",$O54/$F54))</f>
        <v/>
      </c>
      <c r="Q54" s="64">
        <f>IF($A54="","",IF($O54=0,"",RANK.EQ($O54,$O$2:$O$200,0)+COUNTIF($O$2:$O54,$O54)-1))</f>
        <v/>
      </c>
    </row>
    <row r="55">
      <c r="A55" s="15" t="n"/>
      <c r="B55" s="15" t="n"/>
      <c r="C55" s="15" t="n"/>
      <c r="D55" s="49" t="n"/>
      <c r="E55" s="49" t="n"/>
      <c r="F55" s="50">
        <f>IF($A55="","",D55+E55)</f>
        <v/>
      </c>
      <c r="G55" s="50">
        <f>IF($A55="","",SUMIFS(Engagements!$H$2:$H$200,Engagements!$C$2:$C$200,$A55,Engagements!$D$2:$D$200,$B55))</f>
        <v/>
      </c>
      <c r="H55" s="50">
        <f>IF($A55="","",SUMIFS(Factures_Paiements!$H$2:$H$200,Factures_Paiements!$D$2:$D$200,$A55,Factures_Paiements!$E$2:$E$200,$B55))</f>
        <v/>
      </c>
      <c r="I55" s="50">
        <f>IF($A55="","",SUMIFS(Factures_Paiements!$H$2:$H$200,Factures_Paiements!$D$2:$D$200,$A55,Factures_Paiements!$E$2:$E$200,$B55,Factures_Paiements!$J$2:$J$200,"Payée"))</f>
        <v/>
      </c>
      <c r="J55" s="50">
        <f>IF($A55="","",F55-G55)</f>
        <v/>
      </c>
      <c r="K55" s="50">
        <f>IF($A55="","",H55-I55)</f>
        <v/>
      </c>
      <c r="L55" s="50">
        <f>IF($A55="","",F55-H55)</f>
        <v/>
      </c>
      <c r="M55" s="40">
        <f>IF($A55="","",IF(F55=0,0,H55/F55))</f>
        <v/>
      </c>
      <c r="N55" s="19">
        <f>IF($A55="","",IF(H55&gt;F55,"Dépassement",IF(J55&lt;0,"Engagé &gt; budget","")))</f>
        <v/>
      </c>
      <c r="O55" s="50">
        <f>IF($A55="","",MAX(0,$H55-$F55))</f>
        <v/>
      </c>
      <c r="P55" s="40">
        <f>IF($A55="","",IF($F55=0,"",$O55/$F55))</f>
        <v/>
      </c>
      <c r="Q55" s="64">
        <f>IF($A55="","",IF($O55=0,"",RANK.EQ($O55,$O$2:$O$200,0)+COUNTIF($O$2:$O55,$O55)-1))</f>
        <v/>
      </c>
    </row>
    <row r="56">
      <c r="A56" s="15" t="n"/>
      <c r="B56" s="15" t="n"/>
      <c r="C56" s="15" t="n"/>
      <c r="D56" s="49" t="n"/>
      <c r="E56" s="49" t="n"/>
      <c r="F56" s="50">
        <f>IF($A56="","",D56+E56)</f>
        <v/>
      </c>
      <c r="G56" s="50">
        <f>IF($A56="","",SUMIFS(Engagements!$H$2:$H$200,Engagements!$C$2:$C$200,$A56,Engagements!$D$2:$D$200,$B56))</f>
        <v/>
      </c>
      <c r="H56" s="50">
        <f>IF($A56="","",SUMIFS(Factures_Paiements!$H$2:$H$200,Factures_Paiements!$D$2:$D$200,$A56,Factures_Paiements!$E$2:$E$200,$B56))</f>
        <v/>
      </c>
      <c r="I56" s="50">
        <f>IF($A56="","",SUMIFS(Factures_Paiements!$H$2:$H$200,Factures_Paiements!$D$2:$D$200,$A56,Factures_Paiements!$E$2:$E$200,$B56,Factures_Paiements!$J$2:$J$200,"Payée"))</f>
        <v/>
      </c>
      <c r="J56" s="50">
        <f>IF($A56="","",F56-G56)</f>
        <v/>
      </c>
      <c r="K56" s="50">
        <f>IF($A56="","",H56-I56)</f>
        <v/>
      </c>
      <c r="L56" s="50">
        <f>IF($A56="","",F56-H56)</f>
        <v/>
      </c>
      <c r="M56" s="40">
        <f>IF($A56="","",IF(F56=0,0,H56/F56))</f>
        <v/>
      </c>
      <c r="N56" s="19">
        <f>IF($A56="","",IF(H56&gt;F56,"Dépassement",IF(J56&lt;0,"Engagé &gt; budget","")))</f>
        <v/>
      </c>
      <c r="O56" s="50">
        <f>IF($A56="","",MAX(0,$H56-$F56))</f>
        <v/>
      </c>
      <c r="P56" s="40">
        <f>IF($A56="","",IF($F56=0,"",$O56/$F56))</f>
        <v/>
      </c>
      <c r="Q56" s="64">
        <f>IF($A56="","",IF($O56=0,"",RANK.EQ($O56,$O$2:$O$200,0)+COUNTIF($O$2:$O56,$O56)-1))</f>
        <v/>
      </c>
    </row>
    <row r="57">
      <c r="A57" s="15" t="n"/>
      <c r="B57" s="15" t="n"/>
      <c r="C57" s="15" t="n"/>
      <c r="D57" s="49" t="n"/>
      <c r="E57" s="49" t="n"/>
      <c r="F57" s="50">
        <f>IF($A57="","",D57+E57)</f>
        <v/>
      </c>
      <c r="G57" s="50">
        <f>IF($A57="","",SUMIFS(Engagements!$H$2:$H$200,Engagements!$C$2:$C$200,$A57,Engagements!$D$2:$D$200,$B57))</f>
        <v/>
      </c>
      <c r="H57" s="50">
        <f>IF($A57="","",SUMIFS(Factures_Paiements!$H$2:$H$200,Factures_Paiements!$D$2:$D$200,$A57,Factures_Paiements!$E$2:$E$200,$B57))</f>
        <v/>
      </c>
      <c r="I57" s="50">
        <f>IF($A57="","",SUMIFS(Factures_Paiements!$H$2:$H$200,Factures_Paiements!$D$2:$D$200,$A57,Factures_Paiements!$E$2:$E$200,$B57,Factures_Paiements!$J$2:$J$200,"Payée"))</f>
        <v/>
      </c>
      <c r="J57" s="50">
        <f>IF($A57="","",F57-G57)</f>
        <v/>
      </c>
      <c r="K57" s="50">
        <f>IF($A57="","",H57-I57)</f>
        <v/>
      </c>
      <c r="L57" s="50">
        <f>IF($A57="","",F57-H57)</f>
        <v/>
      </c>
      <c r="M57" s="40">
        <f>IF($A57="","",IF(F57=0,0,H57/F57))</f>
        <v/>
      </c>
      <c r="N57" s="19">
        <f>IF($A57="","",IF(H57&gt;F57,"Dépassement",IF(J57&lt;0,"Engagé &gt; budget","")))</f>
        <v/>
      </c>
      <c r="O57" s="50">
        <f>IF($A57="","",MAX(0,$H57-$F57))</f>
        <v/>
      </c>
      <c r="P57" s="40">
        <f>IF($A57="","",IF($F57=0,"",$O57/$F57))</f>
        <v/>
      </c>
      <c r="Q57" s="64">
        <f>IF($A57="","",IF($O57=0,"",RANK.EQ($O57,$O$2:$O$200,0)+COUNTIF($O$2:$O57,$O57)-1))</f>
        <v/>
      </c>
    </row>
    <row r="58">
      <c r="A58" s="15" t="n"/>
      <c r="B58" s="15" t="n"/>
      <c r="C58" s="15" t="n"/>
      <c r="D58" s="49" t="n"/>
      <c r="E58" s="49" t="n"/>
      <c r="F58" s="50">
        <f>IF($A58="","",D58+E58)</f>
        <v/>
      </c>
      <c r="G58" s="50">
        <f>IF($A58="","",SUMIFS(Engagements!$H$2:$H$200,Engagements!$C$2:$C$200,$A58,Engagements!$D$2:$D$200,$B58))</f>
        <v/>
      </c>
      <c r="H58" s="50">
        <f>IF($A58="","",SUMIFS(Factures_Paiements!$H$2:$H$200,Factures_Paiements!$D$2:$D$200,$A58,Factures_Paiements!$E$2:$E$200,$B58))</f>
        <v/>
      </c>
      <c r="I58" s="50">
        <f>IF($A58="","",SUMIFS(Factures_Paiements!$H$2:$H$200,Factures_Paiements!$D$2:$D$200,$A58,Factures_Paiements!$E$2:$E$200,$B58,Factures_Paiements!$J$2:$J$200,"Payée"))</f>
        <v/>
      </c>
      <c r="J58" s="50">
        <f>IF($A58="","",F58-G58)</f>
        <v/>
      </c>
      <c r="K58" s="50">
        <f>IF($A58="","",H58-I58)</f>
        <v/>
      </c>
      <c r="L58" s="50">
        <f>IF($A58="","",F58-H58)</f>
        <v/>
      </c>
      <c r="M58" s="40">
        <f>IF($A58="","",IF(F58=0,0,H58/F58))</f>
        <v/>
      </c>
      <c r="N58" s="19">
        <f>IF($A58="","",IF(H58&gt;F58,"Dépassement",IF(J58&lt;0,"Engagé &gt; budget","")))</f>
        <v/>
      </c>
      <c r="O58" s="50">
        <f>IF($A58="","",MAX(0,$H58-$F58))</f>
        <v/>
      </c>
      <c r="P58" s="40">
        <f>IF($A58="","",IF($F58=0,"",$O58/$F58))</f>
        <v/>
      </c>
      <c r="Q58" s="64">
        <f>IF($A58="","",IF($O58=0,"",RANK.EQ($O58,$O$2:$O$200,0)+COUNTIF($O$2:$O58,$O58)-1))</f>
        <v/>
      </c>
    </row>
    <row r="59">
      <c r="A59" s="15" t="n"/>
      <c r="B59" s="15" t="n"/>
      <c r="C59" s="15" t="n"/>
      <c r="D59" s="49" t="n"/>
      <c r="E59" s="49" t="n"/>
      <c r="F59" s="50">
        <f>IF($A59="","",D59+E59)</f>
        <v/>
      </c>
      <c r="G59" s="50">
        <f>IF($A59="","",SUMIFS(Engagements!$H$2:$H$200,Engagements!$C$2:$C$200,$A59,Engagements!$D$2:$D$200,$B59))</f>
        <v/>
      </c>
      <c r="H59" s="50">
        <f>IF($A59="","",SUMIFS(Factures_Paiements!$H$2:$H$200,Factures_Paiements!$D$2:$D$200,$A59,Factures_Paiements!$E$2:$E$200,$B59))</f>
        <v/>
      </c>
      <c r="I59" s="50">
        <f>IF($A59="","",SUMIFS(Factures_Paiements!$H$2:$H$200,Factures_Paiements!$D$2:$D$200,$A59,Factures_Paiements!$E$2:$E$200,$B59,Factures_Paiements!$J$2:$J$200,"Payée"))</f>
        <v/>
      </c>
      <c r="J59" s="50">
        <f>IF($A59="","",F59-G59)</f>
        <v/>
      </c>
      <c r="K59" s="50">
        <f>IF($A59="","",H59-I59)</f>
        <v/>
      </c>
      <c r="L59" s="50">
        <f>IF($A59="","",F59-H59)</f>
        <v/>
      </c>
      <c r="M59" s="40">
        <f>IF($A59="","",IF(F59=0,0,H59/F59))</f>
        <v/>
      </c>
      <c r="N59" s="19">
        <f>IF($A59="","",IF(H59&gt;F59,"Dépassement",IF(J59&lt;0,"Engagé &gt; budget","")))</f>
        <v/>
      </c>
      <c r="O59" s="50">
        <f>IF($A59="","",MAX(0,$H59-$F59))</f>
        <v/>
      </c>
      <c r="P59" s="40">
        <f>IF($A59="","",IF($F59=0,"",$O59/$F59))</f>
        <v/>
      </c>
      <c r="Q59" s="64">
        <f>IF($A59="","",IF($O59=0,"",RANK.EQ($O59,$O$2:$O$200,0)+COUNTIF($O$2:$O59,$O59)-1))</f>
        <v/>
      </c>
    </row>
    <row r="60">
      <c r="A60" s="15" t="n"/>
      <c r="B60" s="15" t="n"/>
      <c r="C60" s="15" t="n"/>
      <c r="D60" s="49" t="n"/>
      <c r="E60" s="49" t="n"/>
      <c r="F60" s="50">
        <f>IF($A60="","",D60+E60)</f>
        <v/>
      </c>
      <c r="G60" s="50">
        <f>IF($A60="","",SUMIFS(Engagements!$H$2:$H$200,Engagements!$C$2:$C$200,$A60,Engagements!$D$2:$D$200,$B60))</f>
        <v/>
      </c>
      <c r="H60" s="50">
        <f>IF($A60="","",SUMIFS(Factures_Paiements!$H$2:$H$200,Factures_Paiements!$D$2:$D$200,$A60,Factures_Paiements!$E$2:$E$200,$B60))</f>
        <v/>
      </c>
      <c r="I60" s="50">
        <f>IF($A60="","",SUMIFS(Factures_Paiements!$H$2:$H$200,Factures_Paiements!$D$2:$D$200,$A60,Factures_Paiements!$E$2:$E$200,$B60,Factures_Paiements!$J$2:$J$200,"Payée"))</f>
        <v/>
      </c>
      <c r="J60" s="50">
        <f>IF($A60="","",F60-G60)</f>
        <v/>
      </c>
      <c r="K60" s="50">
        <f>IF($A60="","",H60-I60)</f>
        <v/>
      </c>
      <c r="L60" s="50">
        <f>IF($A60="","",F60-H60)</f>
        <v/>
      </c>
      <c r="M60" s="40">
        <f>IF($A60="","",IF(F60=0,0,H60/F60))</f>
        <v/>
      </c>
      <c r="N60" s="19">
        <f>IF($A60="","",IF(H60&gt;F60,"Dépassement",IF(J60&lt;0,"Engagé &gt; budget","")))</f>
        <v/>
      </c>
      <c r="O60" s="50">
        <f>IF($A60="","",MAX(0,$H60-$F60))</f>
        <v/>
      </c>
      <c r="P60" s="40">
        <f>IF($A60="","",IF($F60=0,"",$O60/$F60))</f>
        <v/>
      </c>
      <c r="Q60" s="64">
        <f>IF($A60="","",IF($O60=0,"",RANK.EQ($O60,$O$2:$O$200,0)+COUNTIF($O$2:$O60,$O60)-1))</f>
        <v/>
      </c>
    </row>
    <row r="61">
      <c r="A61" s="15" t="n"/>
      <c r="B61" s="15" t="n"/>
      <c r="C61" s="15" t="n"/>
      <c r="D61" s="49" t="n"/>
      <c r="E61" s="49" t="n"/>
      <c r="F61" s="50">
        <f>IF($A61="","",D61+E61)</f>
        <v/>
      </c>
      <c r="G61" s="50">
        <f>IF($A61="","",SUMIFS(Engagements!$H$2:$H$200,Engagements!$C$2:$C$200,$A61,Engagements!$D$2:$D$200,$B61))</f>
        <v/>
      </c>
      <c r="H61" s="50">
        <f>IF($A61="","",SUMIFS(Factures_Paiements!$H$2:$H$200,Factures_Paiements!$D$2:$D$200,$A61,Factures_Paiements!$E$2:$E$200,$B61))</f>
        <v/>
      </c>
      <c r="I61" s="50">
        <f>IF($A61="","",SUMIFS(Factures_Paiements!$H$2:$H$200,Factures_Paiements!$D$2:$D$200,$A61,Factures_Paiements!$E$2:$E$200,$B61,Factures_Paiements!$J$2:$J$200,"Payée"))</f>
        <v/>
      </c>
      <c r="J61" s="50">
        <f>IF($A61="","",F61-G61)</f>
        <v/>
      </c>
      <c r="K61" s="50">
        <f>IF($A61="","",H61-I61)</f>
        <v/>
      </c>
      <c r="L61" s="50">
        <f>IF($A61="","",F61-H61)</f>
        <v/>
      </c>
      <c r="M61" s="40">
        <f>IF($A61="","",IF(F61=0,0,H61/F61))</f>
        <v/>
      </c>
      <c r="N61" s="19">
        <f>IF($A61="","",IF(H61&gt;F61,"Dépassement",IF(J61&lt;0,"Engagé &gt; budget","")))</f>
        <v/>
      </c>
      <c r="O61" s="50">
        <f>IF($A61="","",MAX(0,$H61-$F61))</f>
        <v/>
      </c>
      <c r="P61" s="40">
        <f>IF($A61="","",IF($F61=0,"",$O61/$F61))</f>
        <v/>
      </c>
      <c r="Q61" s="64">
        <f>IF($A61="","",IF($O61=0,"",RANK.EQ($O61,$O$2:$O$200,0)+COUNTIF($O$2:$O61,$O61)-1))</f>
        <v/>
      </c>
    </row>
    <row r="62">
      <c r="A62" s="15" t="n"/>
      <c r="B62" s="15" t="n"/>
      <c r="C62" s="15" t="n"/>
      <c r="D62" s="49" t="n"/>
      <c r="E62" s="49" t="n"/>
      <c r="F62" s="50">
        <f>IF($A62="","",D62+E62)</f>
        <v/>
      </c>
      <c r="G62" s="50">
        <f>IF($A62="","",SUMIFS(Engagements!$H$2:$H$200,Engagements!$C$2:$C$200,$A62,Engagements!$D$2:$D$200,$B62))</f>
        <v/>
      </c>
      <c r="H62" s="50">
        <f>IF($A62="","",SUMIFS(Factures_Paiements!$H$2:$H$200,Factures_Paiements!$D$2:$D$200,$A62,Factures_Paiements!$E$2:$E$200,$B62))</f>
        <v/>
      </c>
      <c r="I62" s="50">
        <f>IF($A62="","",SUMIFS(Factures_Paiements!$H$2:$H$200,Factures_Paiements!$D$2:$D$200,$A62,Factures_Paiements!$E$2:$E$200,$B62,Factures_Paiements!$J$2:$J$200,"Payée"))</f>
        <v/>
      </c>
      <c r="J62" s="50">
        <f>IF($A62="","",F62-G62)</f>
        <v/>
      </c>
      <c r="K62" s="50">
        <f>IF($A62="","",H62-I62)</f>
        <v/>
      </c>
      <c r="L62" s="50">
        <f>IF($A62="","",F62-H62)</f>
        <v/>
      </c>
      <c r="M62" s="40">
        <f>IF($A62="","",IF(F62=0,0,H62/F62))</f>
        <v/>
      </c>
      <c r="N62" s="19">
        <f>IF($A62="","",IF(H62&gt;F62,"Dépassement",IF(J62&lt;0,"Engagé &gt; budget","")))</f>
        <v/>
      </c>
      <c r="O62" s="50">
        <f>IF($A62="","",MAX(0,$H62-$F62))</f>
        <v/>
      </c>
      <c r="P62" s="40">
        <f>IF($A62="","",IF($F62=0,"",$O62/$F62))</f>
        <v/>
      </c>
      <c r="Q62" s="64">
        <f>IF($A62="","",IF($O62=0,"",RANK.EQ($O62,$O$2:$O$200,0)+COUNTIF($O$2:$O62,$O62)-1))</f>
        <v/>
      </c>
    </row>
    <row r="63">
      <c r="A63" s="15" t="n"/>
      <c r="B63" s="15" t="n"/>
      <c r="C63" s="15" t="n"/>
      <c r="D63" s="49" t="n"/>
      <c r="E63" s="49" t="n"/>
      <c r="F63" s="50">
        <f>IF($A63="","",D63+E63)</f>
        <v/>
      </c>
      <c r="G63" s="50">
        <f>IF($A63="","",SUMIFS(Engagements!$H$2:$H$200,Engagements!$C$2:$C$200,$A63,Engagements!$D$2:$D$200,$B63))</f>
        <v/>
      </c>
      <c r="H63" s="50">
        <f>IF($A63="","",SUMIFS(Factures_Paiements!$H$2:$H$200,Factures_Paiements!$D$2:$D$200,$A63,Factures_Paiements!$E$2:$E$200,$B63))</f>
        <v/>
      </c>
      <c r="I63" s="50">
        <f>IF($A63="","",SUMIFS(Factures_Paiements!$H$2:$H$200,Factures_Paiements!$D$2:$D$200,$A63,Factures_Paiements!$E$2:$E$200,$B63,Factures_Paiements!$J$2:$J$200,"Payée"))</f>
        <v/>
      </c>
      <c r="J63" s="50">
        <f>IF($A63="","",F63-G63)</f>
        <v/>
      </c>
      <c r="K63" s="50">
        <f>IF($A63="","",H63-I63)</f>
        <v/>
      </c>
      <c r="L63" s="50">
        <f>IF($A63="","",F63-H63)</f>
        <v/>
      </c>
      <c r="M63" s="40">
        <f>IF($A63="","",IF(F63=0,0,H63/F63))</f>
        <v/>
      </c>
      <c r="N63" s="19">
        <f>IF($A63="","",IF(H63&gt;F63,"Dépassement",IF(J63&lt;0,"Engagé &gt; budget","")))</f>
        <v/>
      </c>
      <c r="O63" s="50">
        <f>IF($A63="","",MAX(0,$H63-$F63))</f>
        <v/>
      </c>
      <c r="P63" s="40">
        <f>IF($A63="","",IF($F63=0,"",$O63/$F63))</f>
        <v/>
      </c>
      <c r="Q63" s="64">
        <f>IF($A63="","",IF($O63=0,"",RANK.EQ($O63,$O$2:$O$200,0)+COUNTIF($O$2:$O63,$O63)-1))</f>
        <v/>
      </c>
    </row>
    <row r="64">
      <c r="A64" s="15" t="n"/>
      <c r="B64" s="15" t="n"/>
      <c r="C64" s="15" t="n"/>
      <c r="D64" s="49" t="n"/>
      <c r="E64" s="49" t="n"/>
      <c r="F64" s="50">
        <f>IF($A64="","",D64+E64)</f>
        <v/>
      </c>
      <c r="G64" s="50">
        <f>IF($A64="","",SUMIFS(Engagements!$H$2:$H$200,Engagements!$C$2:$C$200,$A64,Engagements!$D$2:$D$200,$B64))</f>
        <v/>
      </c>
      <c r="H64" s="50">
        <f>IF($A64="","",SUMIFS(Factures_Paiements!$H$2:$H$200,Factures_Paiements!$D$2:$D$200,$A64,Factures_Paiements!$E$2:$E$200,$B64))</f>
        <v/>
      </c>
      <c r="I64" s="50">
        <f>IF($A64="","",SUMIFS(Factures_Paiements!$H$2:$H$200,Factures_Paiements!$D$2:$D$200,$A64,Factures_Paiements!$E$2:$E$200,$B64,Factures_Paiements!$J$2:$J$200,"Payée"))</f>
        <v/>
      </c>
      <c r="J64" s="50">
        <f>IF($A64="","",F64-G64)</f>
        <v/>
      </c>
      <c r="K64" s="50">
        <f>IF($A64="","",H64-I64)</f>
        <v/>
      </c>
      <c r="L64" s="50">
        <f>IF($A64="","",F64-H64)</f>
        <v/>
      </c>
      <c r="M64" s="40">
        <f>IF($A64="","",IF(F64=0,0,H64/F64))</f>
        <v/>
      </c>
      <c r="N64" s="19">
        <f>IF($A64="","",IF(H64&gt;F64,"Dépassement",IF(J64&lt;0,"Engagé &gt; budget","")))</f>
        <v/>
      </c>
      <c r="O64" s="50">
        <f>IF($A64="","",MAX(0,$H64-$F64))</f>
        <v/>
      </c>
      <c r="P64" s="40">
        <f>IF($A64="","",IF($F64=0,"",$O64/$F64))</f>
        <v/>
      </c>
      <c r="Q64" s="64">
        <f>IF($A64="","",IF($O64=0,"",RANK.EQ($O64,$O$2:$O$200,0)+COUNTIF($O$2:$O64,$O64)-1))</f>
        <v/>
      </c>
    </row>
    <row r="65">
      <c r="A65" s="15" t="n"/>
      <c r="B65" s="15" t="n"/>
      <c r="C65" s="15" t="n"/>
      <c r="D65" s="49" t="n"/>
      <c r="E65" s="49" t="n"/>
      <c r="F65" s="50">
        <f>IF($A65="","",D65+E65)</f>
        <v/>
      </c>
      <c r="G65" s="50">
        <f>IF($A65="","",SUMIFS(Engagements!$H$2:$H$200,Engagements!$C$2:$C$200,$A65,Engagements!$D$2:$D$200,$B65))</f>
        <v/>
      </c>
      <c r="H65" s="50">
        <f>IF($A65="","",SUMIFS(Factures_Paiements!$H$2:$H$200,Factures_Paiements!$D$2:$D$200,$A65,Factures_Paiements!$E$2:$E$200,$B65))</f>
        <v/>
      </c>
      <c r="I65" s="50">
        <f>IF($A65="","",SUMIFS(Factures_Paiements!$H$2:$H$200,Factures_Paiements!$D$2:$D$200,$A65,Factures_Paiements!$E$2:$E$200,$B65,Factures_Paiements!$J$2:$J$200,"Payée"))</f>
        <v/>
      </c>
      <c r="J65" s="50">
        <f>IF($A65="","",F65-G65)</f>
        <v/>
      </c>
      <c r="K65" s="50">
        <f>IF($A65="","",H65-I65)</f>
        <v/>
      </c>
      <c r="L65" s="50">
        <f>IF($A65="","",F65-H65)</f>
        <v/>
      </c>
      <c r="M65" s="40">
        <f>IF($A65="","",IF(F65=0,0,H65/F65))</f>
        <v/>
      </c>
      <c r="N65" s="19">
        <f>IF($A65="","",IF(H65&gt;F65,"Dépassement",IF(J65&lt;0,"Engagé &gt; budget","")))</f>
        <v/>
      </c>
      <c r="O65" s="50">
        <f>IF($A65="","",MAX(0,$H65-$F65))</f>
        <v/>
      </c>
      <c r="P65" s="40">
        <f>IF($A65="","",IF($F65=0,"",$O65/$F65))</f>
        <v/>
      </c>
      <c r="Q65" s="64">
        <f>IF($A65="","",IF($O65=0,"",RANK.EQ($O65,$O$2:$O$200,0)+COUNTIF($O$2:$O65,$O65)-1))</f>
        <v/>
      </c>
    </row>
    <row r="66">
      <c r="A66" s="15" t="n"/>
      <c r="B66" s="15" t="n"/>
      <c r="C66" s="15" t="n"/>
      <c r="D66" s="49" t="n"/>
      <c r="E66" s="49" t="n"/>
      <c r="F66" s="50">
        <f>IF($A66="","",D66+E66)</f>
        <v/>
      </c>
      <c r="G66" s="50">
        <f>IF($A66="","",SUMIFS(Engagements!$H$2:$H$200,Engagements!$C$2:$C$200,$A66,Engagements!$D$2:$D$200,$B66))</f>
        <v/>
      </c>
      <c r="H66" s="50">
        <f>IF($A66="","",SUMIFS(Factures_Paiements!$H$2:$H$200,Factures_Paiements!$D$2:$D$200,$A66,Factures_Paiements!$E$2:$E$200,$B66))</f>
        <v/>
      </c>
      <c r="I66" s="50">
        <f>IF($A66="","",SUMIFS(Factures_Paiements!$H$2:$H$200,Factures_Paiements!$D$2:$D$200,$A66,Factures_Paiements!$E$2:$E$200,$B66,Factures_Paiements!$J$2:$J$200,"Payée"))</f>
        <v/>
      </c>
      <c r="J66" s="50">
        <f>IF($A66="","",F66-G66)</f>
        <v/>
      </c>
      <c r="K66" s="50">
        <f>IF($A66="","",H66-I66)</f>
        <v/>
      </c>
      <c r="L66" s="50">
        <f>IF($A66="","",F66-H66)</f>
        <v/>
      </c>
      <c r="M66" s="40">
        <f>IF($A66="","",IF(F66=0,0,H66/F66))</f>
        <v/>
      </c>
      <c r="N66" s="19">
        <f>IF($A66="","",IF(H66&gt;F66,"Dépassement",IF(J66&lt;0,"Engagé &gt; budget","")))</f>
        <v/>
      </c>
      <c r="O66" s="50">
        <f>IF($A66="","",MAX(0,$H66-$F66))</f>
        <v/>
      </c>
      <c r="P66" s="40">
        <f>IF($A66="","",IF($F66=0,"",$O66/$F66))</f>
        <v/>
      </c>
      <c r="Q66" s="64">
        <f>IF($A66="","",IF($O66=0,"",RANK.EQ($O66,$O$2:$O$200,0)+COUNTIF($O$2:$O66,$O66)-1))</f>
        <v/>
      </c>
    </row>
    <row r="67">
      <c r="A67" s="15" t="n"/>
      <c r="B67" s="15" t="n"/>
      <c r="C67" s="15" t="n"/>
      <c r="D67" s="49" t="n"/>
      <c r="E67" s="49" t="n"/>
      <c r="F67" s="50">
        <f>IF($A67="","",D67+E67)</f>
        <v/>
      </c>
      <c r="G67" s="50">
        <f>IF($A67="","",SUMIFS(Engagements!$H$2:$H$200,Engagements!$C$2:$C$200,$A67,Engagements!$D$2:$D$200,$B67))</f>
        <v/>
      </c>
      <c r="H67" s="50">
        <f>IF($A67="","",SUMIFS(Factures_Paiements!$H$2:$H$200,Factures_Paiements!$D$2:$D$200,$A67,Factures_Paiements!$E$2:$E$200,$B67))</f>
        <v/>
      </c>
      <c r="I67" s="50">
        <f>IF($A67="","",SUMIFS(Factures_Paiements!$H$2:$H$200,Factures_Paiements!$D$2:$D$200,$A67,Factures_Paiements!$E$2:$E$200,$B67,Factures_Paiements!$J$2:$J$200,"Payée"))</f>
        <v/>
      </c>
      <c r="J67" s="50">
        <f>IF($A67="","",F67-G67)</f>
        <v/>
      </c>
      <c r="K67" s="50">
        <f>IF($A67="","",H67-I67)</f>
        <v/>
      </c>
      <c r="L67" s="50">
        <f>IF($A67="","",F67-H67)</f>
        <v/>
      </c>
      <c r="M67" s="40">
        <f>IF($A67="","",IF(F67=0,0,H67/F67))</f>
        <v/>
      </c>
      <c r="N67" s="19">
        <f>IF($A67="","",IF(H67&gt;F67,"Dépassement",IF(J67&lt;0,"Engagé &gt; budget","")))</f>
        <v/>
      </c>
      <c r="O67" s="50">
        <f>IF($A67="","",MAX(0,$H67-$F67))</f>
        <v/>
      </c>
      <c r="P67" s="40">
        <f>IF($A67="","",IF($F67=0,"",$O67/$F67))</f>
        <v/>
      </c>
      <c r="Q67" s="64">
        <f>IF($A67="","",IF($O67=0,"",RANK.EQ($O67,$O$2:$O$200,0)+COUNTIF($O$2:$O67,$O67)-1))</f>
        <v/>
      </c>
    </row>
    <row r="68">
      <c r="A68" s="15" t="n"/>
      <c r="B68" s="15" t="n"/>
      <c r="C68" s="15" t="n"/>
      <c r="D68" s="49" t="n"/>
      <c r="E68" s="49" t="n"/>
      <c r="F68" s="50">
        <f>IF($A68="","",D68+E68)</f>
        <v/>
      </c>
      <c r="G68" s="50">
        <f>IF($A68="","",SUMIFS(Engagements!$H$2:$H$200,Engagements!$C$2:$C$200,$A68,Engagements!$D$2:$D$200,$B68))</f>
        <v/>
      </c>
      <c r="H68" s="50">
        <f>IF($A68="","",SUMIFS(Factures_Paiements!$H$2:$H$200,Factures_Paiements!$D$2:$D$200,$A68,Factures_Paiements!$E$2:$E$200,$B68))</f>
        <v/>
      </c>
      <c r="I68" s="50">
        <f>IF($A68="","",SUMIFS(Factures_Paiements!$H$2:$H$200,Factures_Paiements!$D$2:$D$200,$A68,Factures_Paiements!$E$2:$E$200,$B68,Factures_Paiements!$J$2:$J$200,"Payée"))</f>
        <v/>
      </c>
      <c r="J68" s="50">
        <f>IF($A68="","",F68-G68)</f>
        <v/>
      </c>
      <c r="K68" s="50">
        <f>IF($A68="","",H68-I68)</f>
        <v/>
      </c>
      <c r="L68" s="50">
        <f>IF($A68="","",F68-H68)</f>
        <v/>
      </c>
      <c r="M68" s="40">
        <f>IF($A68="","",IF(F68=0,0,H68/F68))</f>
        <v/>
      </c>
      <c r="N68" s="19">
        <f>IF($A68="","",IF(H68&gt;F68,"Dépassement",IF(J68&lt;0,"Engagé &gt; budget","")))</f>
        <v/>
      </c>
      <c r="O68" s="50">
        <f>IF($A68="","",MAX(0,$H68-$F68))</f>
        <v/>
      </c>
      <c r="P68" s="40">
        <f>IF($A68="","",IF($F68=0,"",$O68/$F68))</f>
        <v/>
      </c>
      <c r="Q68" s="64">
        <f>IF($A68="","",IF($O68=0,"",RANK.EQ($O68,$O$2:$O$200,0)+COUNTIF($O$2:$O68,$O68)-1))</f>
        <v/>
      </c>
    </row>
    <row r="69">
      <c r="A69" s="15" t="n"/>
      <c r="B69" s="15" t="n"/>
      <c r="C69" s="15" t="n"/>
      <c r="D69" s="49" t="n"/>
      <c r="E69" s="49" t="n"/>
      <c r="F69" s="50">
        <f>IF($A69="","",D69+E69)</f>
        <v/>
      </c>
      <c r="G69" s="50">
        <f>IF($A69="","",SUMIFS(Engagements!$H$2:$H$200,Engagements!$C$2:$C$200,$A69,Engagements!$D$2:$D$200,$B69))</f>
        <v/>
      </c>
      <c r="H69" s="50">
        <f>IF($A69="","",SUMIFS(Factures_Paiements!$H$2:$H$200,Factures_Paiements!$D$2:$D$200,$A69,Factures_Paiements!$E$2:$E$200,$B69))</f>
        <v/>
      </c>
      <c r="I69" s="50">
        <f>IF($A69="","",SUMIFS(Factures_Paiements!$H$2:$H$200,Factures_Paiements!$D$2:$D$200,$A69,Factures_Paiements!$E$2:$E$200,$B69,Factures_Paiements!$J$2:$J$200,"Payée"))</f>
        <v/>
      </c>
      <c r="J69" s="50">
        <f>IF($A69="","",F69-G69)</f>
        <v/>
      </c>
      <c r="K69" s="50">
        <f>IF($A69="","",H69-I69)</f>
        <v/>
      </c>
      <c r="L69" s="50">
        <f>IF($A69="","",F69-H69)</f>
        <v/>
      </c>
      <c r="M69" s="40">
        <f>IF($A69="","",IF(F69=0,0,H69/F69))</f>
        <v/>
      </c>
      <c r="N69" s="19">
        <f>IF($A69="","",IF(H69&gt;F69,"Dépassement",IF(J69&lt;0,"Engagé &gt; budget","")))</f>
        <v/>
      </c>
      <c r="O69" s="50">
        <f>IF($A69="","",MAX(0,$H69-$F69))</f>
        <v/>
      </c>
      <c r="P69" s="40">
        <f>IF($A69="","",IF($F69=0,"",$O69/$F69))</f>
        <v/>
      </c>
      <c r="Q69" s="64">
        <f>IF($A69="","",IF($O69=0,"",RANK.EQ($O69,$O$2:$O$200,0)+COUNTIF($O$2:$O69,$O69)-1))</f>
        <v/>
      </c>
    </row>
    <row r="70">
      <c r="A70" s="15" t="n"/>
      <c r="B70" s="15" t="n"/>
      <c r="C70" s="15" t="n"/>
      <c r="D70" s="49" t="n"/>
      <c r="E70" s="49" t="n"/>
      <c r="F70" s="50">
        <f>IF($A70="","",D70+E70)</f>
        <v/>
      </c>
      <c r="G70" s="50">
        <f>IF($A70="","",SUMIFS(Engagements!$H$2:$H$200,Engagements!$C$2:$C$200,$A70,Engagements!$D$2:$D$200,$B70))</f>
        <v/>
      </c>
      <c r="H70" s="50">
        <f>IF($A70="","",SUMIFS(Factures_Paiements!$H$2:$H$200,Factures_Paiements!$D$2:$D$200,$A70,Factures_Paiements!$E$2:$E$200,$B70))</f>
        <v/>
      </c>
      <c r="I70" s="50">
        <f>IF($A70="","",SUMIFS(Factures_Paiements!$H$2:$H$200,Factures_Paiements!$D$2:$D$200,$A70,Factures_Paiements!$E$2:$E$200,$B70,Factures_Paiements!$J$2:$J$200,"Payée"))</f>
        <v/>
      </c>
      <c r="J70" s="50">
        <f>IF($A70="","",F70-G70)</f>
        <v/>
      </c>
      <c r="K70" s="50">
        <f>IF($A70="","",H70-I70)</f>
        <v/>
      </c>
      <c r="L70" s="50">
        <f>IF($A70="","",F70-H70)</f>
        <v/>
      </c>
      <c r="M70" s="40">
        <f>IF($A70="","",IF(F70=0,0,H70/F70))</f>
        <v/>
      </c>
      <c r="N70" s="19">
        <f>IF($A70="","",IF(H70&gt;F70,"Dépassement",IF(J70&lt;0,"Engagé &gt; budget","")))</f>
        <v/>
      </c>
      <c r="O70" s="50">
        <f>IF($A70="","",MAX(0,$H70-$F70))</f>
        <v/>
      </c>
      <c r="P70" s="40">
        <f>IF($A70="","",IF($F70=0,"",$O70/$F70))</f>
        <v/>
      </c>
      <c r="Q70" s="64">
        <f>IF($A70="","",IF($O70=0,"",RANK.EQ($O70,$O$2:$O$200,0)+COUNTIF($O$2:$O70,$O70)-1))</f>
        <v/>
      </c>
    </row>
    <row r="71">
      <c r="A71" s="15" t="n"/>
      <c r="B71" s="15" t="n"/>
      <c r="C71" s="15" t="n"/>
      <c r="D71" s="49" t="n"/>
      <c r="E71" s="49" t="n"/>
      <c r="F71" s="50">
        <f>IF($A71="","",D71+E71)</f>
        <v/>
      </c>
      <c r="G71" s="50">
        <f>IF($A71="","",SUMIFS(Engagements!$H$2:$H$200,Engagements!$C$2:$C$200,$A71,Engagements!$D$2:$D$200,$B71))</f>
        <v/>
      </c>
      <c r="H71" s="50">
        <f>IF($A71="","",SUMIFS(Factures_Paiements!$H$2:$H$200,Factures_Paiements!$D$2:$D$200,$A71,Factures_Paiements!$E$2:$E$200,$B71))</f>
        <v/>
      </c>
      <c r="I71" s="50">
        <f>IF($A71="","",SUMIFS(Factures_Paiements!$H$2:$H$200,Factures_Paiements!$D$2:$D$200,$A71,Factures_Paiements!$E$2:$E$200,$B71,Factures_Paiements!$J$2:$J$200,"Payée"))</f>
        <v/>
      </c>
      <c r="J71" s="50">
        <f>IF($A71="","",F71-G71)</f>
        <v/>
      </c>
      <c r="K71" s="50">
        <f>IF($A71="","",H71-I71)</f>
        <v/>
      </c>
      <c r="L71" s="50">
        <f>IF($A71="","",F71-H71)</f>
        <v/>
      </c>
      <c r="M71" s="40">
        <f>IF($A71="","",IF(F71=0,0,H71/F71))</f>
        <v/>
      </c>
      <c r="N71" s="19">
        <f>IF($A71="","",IF(H71&gt;F71,"Dépassement",IF(J71&lt;0,"Engagé &gt; budget","")))</f>
        <v/>
      </c>
      <c r="O71" s="50">
        <f>IF($A71="","",MAX(0,$H71-$F71))</f>
        <v/>
      </c>
      <c r="P71" s="40">
        <f>IF($A71="","",IF($F71=0,"",$O71/$F71))</f>
        <v/>
      </c>
      <c r="Q71" s="64">
        <f>IF($A71="","",IF($O71=0,"",RANK.EQ($O71,$O$2:$O$200,0)+COUNTIF($O$2:$O71,$O71)-1))</f>
        <v/>
      </c>
    </row>
    <row r="72">
      <c r="A72" s="15" t="n"/>
      <c r="B72" s="15" t="n"/>
      <c r="C72" s="15" t="n"/>
      <c r="D72" s="49" t="n"/>
      <c r="E72" s="49" t="n"/>
      <c r="F72" s="50">
        <f>IF($A72="","",D72+E72)</f>
        <v/>
      </c>
      <c r="G72" s="50">
        <f>IF($A72="","",SUMIFS(Engagements!$H$2:$H$200,Engagements!$C$2:$C$200,$A72,Engagements!$D$2:$D$200,$B72))</f>
        <v/>
      </c>
      <c r="H72" s="50">
        <f>IF($A72="","",SUMIFS(Factures_Paiements!$H$2:$H$200,Factures_Paiements!$D$2:$D$200,$A72,Factures_Paiements!$E$2:$E$200,$B72))</f>
        <v/>
      </c>
      <c r="I72" s="50">
        <f>IF($A72="","",SUMIFS(Factures_Paiements!$H$2:$H$200,Factures_Paiements!$D$2:$D$200,$A72,Factures_Paiements!$E$2:$E$200,$B72,Factures_Paiements!$J$2:$J$200,"Payée"))</f>
        <v/>
      </c>
      <c r="J72" s="50">
        <f>IF($A72="","",F72-G72)</f>
        <v/>
      </c>
      <c r="K72" s="50">
        <f>IF($A72="","",H72-I72)</f>
        <v/>
      </c>
      <c r="L72" s="50">
        <f>IF($A72="","",F72-H72)</f>
        <v/>
      </c>
      <c r="M72" s="40">
        <f>IF($A72="","",IF(F72=0,0,H72/F72))</f>
        <v/>
      </c>
      <c r="N72" s="19">
        <f>IF($A72="","",IF(H72&gt;F72,"Dépassement",IF(J72&lt;0,"Engagé &gt; budget","")))</f>
        <v/>
      </c>
      <c r="O72" s="50">
        <f>IF($A72="","",MAX(0,$H72-$F72))</f>
        <v/>
      </c>
      <c r="P72" s="40">
        <f>IF($A72="","",IF($F72=0,"",$O72/$F72))</f>
        <v/>
      </c>
      <c r="Q72" s="64">
        <f>IF($A72="","",IF($O72=0,"",RANK.EQ($O72,$O$2:$O$200,0)+COUNTIF($O$2:$O72,$O72)-1))</f>
        <v/>
      </c>
    </row>
    <row r="73">
      <c r="A73" s="15" t="n"/>
      <c r="B73" s="15" t="n"/>
      <c r="C73" s="15" t="n"/>
      <c r="D73" s="49" t="n"/>
      <c r="E73" s="49" t="n"/>
      <c r="F73" s="50">
        <f>IF($A73="","",D73+E73)</f>
        <v/>
      </c>
      <c r="G73" s="50">
        <f>IF($A73="","",SUMIFS(Engagements!$H$2:$H$200,Engagements!$C$2:$C$200,$A73,Engagements!$D$2:$D$200,$B73))</f>
        <v/>
      </c>
      <c r="H73" s="50">
        <f>IF($A73="","",SUMIFS(Factures_Paiements!$H$2:$H$200,Factures_Paiements!$D$2:$D$200,$A73,Factures_Paiements!$E$2:$E$200,$B73))</f>
        <v/>
      </c>
      <c r="I73" s="50">
        <f>IF($A73="","",SUMIFS(Factures_Paiements!$H$2:$H$200,Factures_Paiements!$D$2:$D$200,$A73,Factures_Paiements!$E$2:$E$200,$B73,Factures_Paiements!$J$2:$J$200,"Payée"))</f>
        <v/>
      </c>
      <c r="J73" s="50">
        <f>IF($A73="","",F73-G73)</f>
        <v/>
      </c>
      <c r="K73" s="50">
        <f>IF($A73="","",H73-I73)</f>
        <v/>
      </c>
      <c r="L73" s="50">
        <f>IF($A73="","",F73-H73)</f>
        <v/>
      </c>
      <c r="M73" s="40">
        <f>IF($A73="","",IF(F73=0,0,H73/F73))</f>
        <v/>
      </c>
      <c r="N73" s="19">
        <f>IF($A73="","",IF(H73&gt;F73,"Dépassement",IF(J73&lt;0,"Engagé &gt; budget","")))</f>
        <v/>
      </c>
      <c r="O73" s="50">
        <f>IF($A73="","",MAX(0,$H73-$F73))</f>
        <v/>
      </c>
      <c r="P73" s="40">
        <f>IF($A73="","",IF($F73=0,"",$O73/$F73))</f>
        <v/>
      </c>
      <c r="Q73" s="64">
        <f>IF($A73="","",IF($O73=0,"",RANK.EQ($O73,$O$2:$O$200,0)+COUNTIF($O$2:$O73,$O73)-1))</f>
        <v/>
      </c>
    </row>
    <row r="74">
      <c r="A74" s="15" t="n"/>
      <c r="B74" s="15" t="n"/>
      <c r="C74" s="15" t="n"/>
      <c r="D74" s="49" t="n"/>
      <c r="E74" s="49" t="n"/>
      <c r="F74" s="50">
        <f>IF($A74="","",D74+E74)</f>
        <v/>
      </c>
      <c r="G74" s="50">
        <f>IF($A74="","",SUMIFS(Engagements!$H$2:$H$200,Engagements!$C$2:$C$200,$A74,Engagements!$D$2:$D$200,$B74))</f>
        <v/>
      </c>
      <c r="H74" s="50">
        <f>IF($A74="","",SUMIFS(Factures_Paiements!$H$2:$H$200,Factures_Paiements!$D$2:$D$200,$A74,Factures_Paiements!$E$2:$E$200,$B74))</f>
        <v/>
      </c>
      <c r="I74" s="50">
        <f>IF($A74="","",SUMIFS(Factures_Paiements!$H$2:$H$200,Factures_Paiements!$D$2:$D$200,$A74,Factures_Paiements!$E$2:$E$200,$B74,Factures_Paiements!$J$2:$J$200,"Payée"))</f>
        <v/>
      </c>
      <c r="J74" s="50">
        <f>IF($A74="","",F74-G74)</f>
        <v/>
      </c>
      <c r="K74" s="50">
        <f>IF($A74="","",H74-I74)</f>
        <v/>
      </c>
      <c r="L74" s="50">
        <f>IF($A74="","",F74-H74)</f>
        <v/>
      </c>
      <c r="M74" s="40">
        <f>IF($A74="","",IF(F74=0,0,H74/F74))</f>
        <v/>
      </c>
      <c r="N74" s="19">
        <f>IF($A74="","",IF(H74&gt;F74,"Dépassement",IF(J74&lt;0,"Engagé &gt; budget","")))</f>
        <v/>
      </c>
      <c r="O74" s="50">
        <f>IF($A74="","",MAX(0,$H74-$F74))</f>
        <v/>
      </c>
      <c r="P74" s="40">
        <f>IF($A74="","",IF($F74=0,"",$O74/$F74))</f>
        <v/>
      </c>
      <c r="Q74" s="64">
        <f>IF($A74="","",IF($O74=0,"",RANK.EQ($O74,$O$2:$O$200,0)+COUNTIF($O$2:$O74,$O74)-1))</f>
        <v/>
      </c>
    </row>
    <row r="75">
      <c r="A75" s="15" t="n"/>
      <c r="B75" s="15" t="n"/>
      <c r="C75" s="15" t="n"/>
      <c r="D75" s="49" t="n"/>
      <c r="E75" s="49" t="n"/>
      <c r="F75" s="50">
        <f>IF($A75="","",D75+E75)</f>
        <v/>
      </c>
      <c r="G75" s="50">
        <f>IF($A75="","",SUMIFS(Engagements!$H$2:$H$200,Engagements!$C$2:$C$200,$A75,Engagements!$D$2:$D$200,$B75))</f>
        <v/>
      </c>
      <c r="H75" s="50">
        <f>IF($A75="","",SUMIFS(Factures_Paiements!$H$2:$H$200,Factures_Paiements!$D$2:$D$200,$A75,Factures_Paiements!$E$2:$E$200,$B75))</f>
        <v/>
      </c>
      <c r="I75" s="50">
        <f>IF($A75="","",SUMIFS(Factures_Paiements!$H$2:$H$200,Factures_Paiements!$D$2:$D$200,$A75,Factures_Paiements!$E$2:$E$200,$B75,Factures_Paiements!$J$2:$J$200,"Payée"))</f>
        <v/>
      </c>
      <c r="J75" s="50">
        <f>IF($A75="","",F75-G75)</f>
        <v/>
      </c>
      <c r="K75" s="50">
        <f>IF($A75="","",H75-I75)</f>
        <v/>
      </c>
      <c r="L75" s="50">
        <f>IF($A75="","",F75-H75)</f>
        <v/>
      </c>
      <c r="M75" s="40">
        <f>IF($A75="","",IF(F75=0,0,H75/F75))</f>
        <v/>
      </c>
      <c r="N75" s="19">
        <f>IF($A75="","",IF(H75&gt;F75,"Dépassement",IF(J75&lt;0,"Engagé &gt; budget","")))</f>
        <v/>
      </c>
      <c r="O75" s="50">
        <f>IF($A75="","",MAX(0,$H75-$F75))</f>
        <v/>
      </c>
      <c r="P75" s="40">
        <f>IF($A75="","",IF($F75=0,"",$O75/$F75))</f>
        <v/>
      </c>
      <c r="Q75" s="64">
        <f>IF($A75="","",IF($O75=0,"",RANK.EQ($O75,$O$2:$O$200,0)+COUNTIF($O$2:$O75,$O75)-1))</f>
        <v/>
      </c>
    </row>
    <row r="76">
      <c r="A76" s="15" t="n"/>
      <c r="B76" s="15" t="n"/>
      <c r="C76" s="15" t="n"/>
      <c r="D76" s="49" t="n"/>
      <c r="E76" s="49" t="n"/>
      <c r="F76" s="50">
        <f>IF($A76="","",D76+E76)</f>
        <v/>
      </c>
      <c r="G76" s="50">
        <f>IF($A76="","",SUMIFS(Engagements!$H$2:$H$200,Engagements!$C$2:$C$200,$A76,Engagements!$D$2:$D$200,$B76))</f>
        <v/>
      </c>
      <c r="H76" s="50">
        <f>IF($A76="","",SUMIFS(Factures_Paiements!$H$2:$H$200,Factures_Paiements!$D$2:$D$200,$A76,Factures_Paiements!$E$2:$E$200,$B76))</f>
        <v/>
      </c>
      <c r="I76" s="50">
        <f>IF($A76="","",SUMIFS(Factures_Paiements!$H$2:$H$200,Factures_Paiements!$D$2:$D$200,$A76,Factures_Paiements!$E$2:$E$200,$B76,Factures_Paiements!$J$2:$J$200,"Payée"))</f>
        <v/>
      </c>
      <c r="J76" s="50">
        <f>IF($A76="","",F76-G76)</f>
        <v/>
      </c>
      <c r="K76" s="50">
        <f>IF($A76="","",H76-I76)</f>
        <v/>
      </c>
      <c r="L76" s="50">
        <f>IF($A76="","",F76-H76)</f>
        <v/>
      </c>
      <c r="M76" s="40">
        <f>IF($A76="","",IF(F76=0,0,H76/F76))</f>
        <v/>
      </c>
      <c r="N76" s="19">
        <f>IF($A76="","",IF(H76&gt;F76,"Dépassement",IF(J76&lt;0,"Engagé &gt; budget","")))</f>
        <v/>
      </c>
      <c r="O76" s="50">
        <f>IF($A76="","",MAX(0,$H76-$F76))</f>
        <v/>
      </c>
      <c r="P76" s="40">
        <f>IF($A76="","",IF($F76=0,"",$O76/$F76))</f>
        <v/>
      </c>
      <c r="Q76" s="64">
        <f>IF($A76="","",IF($O76=0,"",RANK.EQ($O76,$O$2:$O$200,0)+COUNTIF($O$2:$O76,$O76)-1))</f>
        <v/>
      </c>
    </row>
    <row r="77">
      <c r="A77" s="15" t="n"/>
      <c r="B77" s="15" t="n"/>
      <c r="C77" s="15" t="n"/>
      <c r="D77" s="49" t="n"/>
      <c r="E77" s="49" t="n"/>
      <c r="F77" s="50">
        <f>IF($A77="","",D77+E77)</f>
        <v/>
      </c>
      <c r="G77" s="50">
        <f>IF($A77="","",SUMIFS(Engagements!$H$2:$H$200,Engagements!$C$2:$C$200,$A77,Engagements!$D$2:$D$200,$B77))</f>
        <v/>
      </c>
      <c r="H77" s="50">
        <f>IF($A77="","",SUMIFS(Factures_Paiements!$H$2:$H$200,Factures_Paiements!$D$2:$D$200,$A77,Factures_Paiements!$E$2:$E$200,$B77))</f>
        <v/>
      </c>
      <c r="I77" s="50">
        <f>IF($A77="","",SUMIFS(Factures_Paiements!$H$2:$H$200,Factures_Paiements!$D$2:$D$200,$A77,Factures_Paiements!$E$2:$E$200,$B77,Factures_Paiements!$J$2:$J$200,"Payée"))</f>
        <v/>
      </c>
      <c r="J77" s="50">
        <f>IF($A77="","",F77-G77)</f>
        <v/>
      </c>
      <c r="K77" s="50">
        <f>IF($A77="","",H77-I77)</f>
        <v/>
      </c>
      <c r="L77" s="50">
        <f>IF($A77="","",F77-H77)</f>
        <v/>
      </c>
      <c r="M77" s="40">
        <f>IF($A77="","",IF(F77=0,0,H77/F77))</f>
        <v/>
      </c>
      <c r="N77" s="19">
        <f>IF($A77="","",IF(H77&gt;F77,"Dépassement",IF(J77&lt;0,"Engagé &gt; budget","")))</f>
        <v/>
      </c>
      <c r="O77" s="50">
        <f>IF($A77="","",MAX(0,$H77-$F77))</f>
        <v/>
      </c>
      <c r="P77" s="40">
        <f>IF($A77="","",IF($F77=0,"",$O77/$F77))</f>
        <v/>
      </c>
      <c r="Q77" s="64">
        <f>IF($A77="","",IF($O77=0,"",RANK.EQ($O77,$O$2:$O$200,0)+COUNTIF($O$2:$O77,$O77)-1))</f>
        <v/>
      </c>
    </row>
    <row r="78">
      <c r="A78" s="15" t="n"/>
      <c r="B78" s="15" t="n"/>
      <c r="C78" s="15" t="n"/>
      <c r="D78" s="49" t="n"/>
      <c r="E78" s="49" t="n"/>
      <c r="F78" s="50">
        <f>IF($A78="","",D78+E78)</f>
        <v/>
      </c>
      <c r="G78" s="50">
        <f>IF($A78="","",SUMIFS(Engagements!$H$2:$H$200,Engagements!$C$2:$C$200,$A78,Engagements!$D$2:$D$200,$B78))</f>
        <v/>
      </c>
      <c r="H78" s="50">
        <f>IF($A78="","",SUMIFS(Factures_Paiements!$H$2:$H$200,Factures_Paiements!$D$2:$D$200,$A78,Factures_Paiements!$E$2:$E$200,$B78))</f>
        <v/>
      </c>
      <c r="I78" s="50">
        <f>IF($A78="","",SUMIFS(Factures_Paiements!$H$2:$H$200,Factures_Paiements!$D$2:$D$200,$A78,Factures_Paiements!$E$2:$E$200,$B78,Factures_Paiements!$J$2:$J$200,"Payée"))</f>
        <v/>
      </c>
      <c r="J78" s="50">
        <f>IF($A78="","",F78-G78)</f>
        <v/>
      </c>
      <c r="K78" s="50">
        <f>IF($A78="","",H78-I78)</f>
        <v/>
      </c>
      <c r="L78" s="50">
        <f>IF($A78="","",F78-H78)</f>
        <v/>
      </c>
      <c r="M78" s="40">
        <f>IF($A78="","",IF(F78=0,0,H78/F78))</f>
        <v/>
      </c>
      <c r="N78" s="19">
        <f>IF($A78="","",IF(H78&gt;F78,"Dépassement",IF(J78&lt;0,"Engagé &gt; budget","")))</f>
        <v/>
      </c>
      <c r="O78" s="50">
        <f>IF($A78="","",MAX(0,$H78-$F78))</f>
        <v/>
      </c>
      <c r="P78" s="40">
        <f>IF($A78="","",IF($F78=0,"",$O78/$F78))</f>
        <v/>
      </c>
      <c r="Q78" s="64">
        <f>IF($A78="","",IF($O78=0,"",RANK.EQ($O78,$O$2:$O$200,0)+COUNTIF($O$2:$O78,$O78)-1))</f>
        <v/>
      </c>
    </row>
    <row r="79">
      <c r="A79" s="15" t="n"/>
      <c r="B79" s="15" t="n"/>
      <c r="C79" s="15" t="n"/>
      <c r="D79" s="49" t="n"/>
      <c r="E79" s="49" t="n"/>
      <c r="F79" s="50">
        <f>IF($A79="","",D79+E79)</f>
        <v/>
      </c>
      <c r="G79" s="50">
        <f>IF($A79="","",SUMIFS(Engagements!$H$2:$H$200,Engagements!$C$2:$C$200,$A79,Engagements!$D$2:$D$200,$B79))</f>
        <v/>
      </c>
      <c r="H79" s="50">
        <f>IF($A79="","",SUMIFS(Factures_Paiements!$H$2:$H$200,Factures_Paiements!$D$2:$D$200,$A79,Factures_Paiements!$E$2:$E$200,$B79))</f>
        <v/>
      </c>
      <c r="I79" s="50">
        <f>IF($A79="","",SUMIFS(Factures_Paiements!$H$2:$H$200,Factures_Paiements!$D$2:$D$200,$A79,Factures_Paiements!$E$2:$E$200,$B79,Factures_Paiements!$J$2:$J$200,"Payée"))</f>
        <v/>
      </c>
      <c r="J79" s="50">
        <f>IF($A79="","",F79-G79)</f>
        <v/>
      </c>
      <c r="K79" s="50">
        <f>IF($A79="","",H79-I79)</f>
        <v/>
      </c>
      <c r="L79" s="50">
        <f>IF($A79="","",F79-H79)</f>
        <v/>
      </c>
      <c r="M79" s="40">
        <f>IF($A79="","",IF(F79=0,0,H79/F79))</f>
        <v/>
      </c>
      <c r="N79" s="19">
        <f>IF($A79="","",IF(H79&gt;F79,"Dépassement",IF(J79&lt;0,"Engagé &gt; budget","")))</f>
        <v/>
      </c>
      <c r="O79" s="50">
        <f>IF($A79="","",MAX(0,$H79-$F79))</f>
        <v/>
      </c>
      <c r="P79" s="40">
        <f>IF($A79="","",IF($F79=0,"",$O79/$F79))</f>
        <v/>
      </c>
      <c r="Q79" s="64">
        <f>IF($A79="","",IF($O79=0,"",RANK.EQ($O79,$O$2:$O$200,0)+COUNTIF($O$2:$O79,$O79)-1))</f>
        <v/>
      </c>
    </row>
    <row r="80">
      <c r="A80" s="15" t="n"/>
      <c r="B80" s="15" t="n"/>
      <c r="C80" s="15" t="n"/>
      <c r="D80" s="49" t="n"/>
      <c r="E80" s="49" t="n"/>
      <c r="F80" s="50">
        <f>IF($A80="","",D80+E80)</f>
        <v/>
      </c>
      <c r="G80" s="50">
        <f>IF($A80="","",SUMIFS(Engagements!$H$2:$H$200,Engagements!$C$2:$C$200,$A80,Engagements!$D$2:$D$200,$B80))</f>
        <v/>
      </c>
      <c r="H80" s="50">
        <f>IF($A80="","",SUMIFS(Factures_Paiements!$H$2:$H$200,Factures_Paiements!$D$2:$D$200,$A80,Factures_Paiements!$E$2:$E$200,$B80))</f>
        <v/>
      </c>
      <c r="I80" s="50">
        <f>IF($A80="","",SUMIFS(Factures_Paiements!$H$2:$H$200,Factures_Paiements!$D$2:$D$200,$A80,Factures_Paiements!$E$2:$E$200,$B80,Factures_Paiements!$J$2:$J$200,"Payée"))</f>
        <v/>
      </c>
      <c r="J80" s="50">
        <f>IF($A80="","",F80-G80)</f>
        <v/>
      </c>
      <c r="K80" s="50">
        <f>IF($A80="","",H80-I80)</f>
        <v/>
      </c>
      <c r="L80" s="50">
        <f>IF($A80="","",F80-H80)</f>
        <v/>
      </c>
      <c r="M80" s="40">
        <f>IF($A80="","",IF(F80=0,0,H80/F80))</f>
        <v/>
      </c>
      <c r="N80" s="19">
        <f>IF($A80="","",IF(H80&gt;F80,"Dépassement",IF(J80&lt;0,"Engagé &gt; budget","")))</f>
        <v/>
      </c>
      <c r="O80" s="50">
        <f>IF($A80="","",MAX(0,$H80-$F80))</f>
        <v/>
      </c>
      <c r="P80" s="40">
        <f>IF($A80="","",IF($F80=0,"",$O80/$F80))</f>
        <v/>
      </c>
      <c r="Q80" s="64">
        <f>IF($A80="","",IF($O80=0,"",RANK.EQ($O80,$O$2:$O$200,0)+COUNTIF($O$2:$O80,$O80)-1))</f>
        <v/>
      </c>
    </row>
    <row r="81">
      <c r="A81" s="15" t="n"/>
      <c r="B81" s="15" t="n"/>
      <c r="C81" s="15" t="n"/>
      <c r="D81" s="49" t="n"/>
      <c r="E81" s="49" t="n"/>
      <c r="F81" s="50">
        <f>IF($A81="","",D81+E81)</f>
        <v/>
      </c>
      <c r="G81" s="50">
        <f>IF($A81="","",SUMIFS(Engagements!$H$2:$H$200,Engagements!$C$2:$C$200,$A81,Engagements!$D$2:$D$200,$B81))</f>
        <v/>
      </c>
      <c r="H81" s="50">
        <f>IF($A81="","",SUMIFS(Factures_Paiements!$H$2:$H$200,Factures_Paiements!$D$2:$D$200,$A81,Factures_Paiements!$E$2:$E$200,$B81))</f>
        <v/>
      </c>
      <c r="I81" s="50">
        <f>IF($A81="","",SUMIFS(Factures_Paiements!$H$2:$H$200,Factures_Paiements!$D$2:$D$200,$A81,Factures_Paiements!$E$2:$E$200,$B81,Factures_Paiements!$J$2:$J$200,"Payée"))</f>
        <v/>
      </c>
      <c r="J81" s="50">
        <f>IF($A81="","",F81-G81)</f>
        <v/>
      </c>
      <c r="K81" s="50">
        <f>IF($A81="","",H81-I81)</f>
        <v/>
      </c>
      <c r="L81" s="50">
        <f>IF($A81="","",F81-H81)</f>
        <v/>
      </c>
      <c r="M81" s="40">
        <f>IF($A81="","",IF(F81=0,0,H81/F81))</f>
        <v/>
      </c>
      <c r="N81" s="19">
        <f>IF($A81="","",IF(H81&gt;F81,"Dépassement",IF(J81&lt;0,"Engagé &gt; budget","")))</f>
        <v/>
      </c>
      <c r="O81" s="50">
        <f>IF($A81="","",MAX(0,$H81-$F81))</f>
        <v/>
      </c>
      <c r="P81" s="40">
        <f>IF($A81="","",IF($F81=0,"",$O81/$F81))</f>
        <v/>
      </c>
      <c r="Q81" s="64">
        <f>IF($A81="","",IF($O81=0,"",RANK.EQ($O81,$O$2:$O$200,0)+COUNTIF($O$2:$O81,$O81)-1))</f>
        <v/>
      </c>
    </row>
    <row r="82">
      <c r="A82" s="15" t="n"/>
      <c r="B82" s="15" t="n"/>
      <c r="C82" s="15" t="n"/>
      <c r="D82" s="49" t="n"/>
      <c r="E82" s="49" t="n"/>
      <c r="F82" s="50">
        <f>IF($A82="","",D82+E82)</f>
        <v/>
      </c>
      <c r="G82" s="50">
        <f>IF($A82="","",SUMIFS(Engagements!$H$2:$H$200,Engagements!$C$2:$C$200,$A82,Engagements!$D$2:$D$200,$B82))</f>
        <v/>
      </c>
      <c r="H82" s="50">
        <f>IF($A82="","",SUMIFS(Factures_Paiements!$H$2:$H$200,Factures_Paiements!$D$2:$D$200,$A82,Factures_Paiements!$E$2:$E$200,$B82))</f>
        <v/>
      </c>
      <c r="I82" s="50">
        <f>IF($A82="","",SUMIFS(Factures_Paiements!$H$2:$H$200,Factures_Paiements!$D$2:$D$200,$A82,Factures_Paiements!$E$2:$E$200,$B82,Factures_Paiements!$J$2:$J$200,"Payée"))</f>
        <v/>
      </c>
      <c r="J82" s="50">
        <f>IF($A82="","",F82-G82)</f>
        <v/>
      </c>
      <c r="K82" s="50">
        <f>IF($A82="","",H82-I82)</f>
        <v/>
      </c>
      <c r="L82" s="50">
        <f>IF($A82="","",F82-H82)</f>
        <v/>
      </c>
      <c r="M82" s="40">
        <f>IF($A82="","",IF(F82=0,0,H82/F82))</f>
        <v/>
      </c>
      <c r="N82" s="19">
        <f>IF($A82="","",IF(H82&gt;F82,"Dépassement",IF(J82&lt;0,"Engagé &gt; budget","")))</f>
        <v/>
      </c>
      <c r="O82" s="50">
        <f>IF($A82="","",MAX(0,$H82-$F82))</f>
        <v/>
      </c>
      <c r="P82" s="40">
        <f>IF($A82="","",IF($F82=0,"",$O82/$F82))</f>
        <v/>
      </c>
      <c r="Q82" s="64">
        <f>IF($A82="","",IF($O82=0,"",RANK.EQ($O82,$O$2:$O$200,0)+COUNTIF($O$2:$O82,$O82)-1))</f>
        <v/>
      </c>
    </row>
    <row r="83">
      <c r="A83" s="15" t="n"/>
      <c r="B83" s="15" t="n"/>
      <c r="C83" s="15" t="n"/>
      <c r="D83" s="49" t="n"/>
      <c r="E83" s="49" t="n"/>
      <c r="F83" s="50">
        <f>IF($A83="","",D83+E83)</f>
        <v/>
      </c>
      <c r="G83" s="50">
        <f>IF($A83="","",SUMIFS(Engagements!$H$2:$H$200,Engagements!$C$2:$C$200,$A83,Engagements!$D$2:$D$200,$B83))</f>
        <v/>
      </c>
      <c r="H83" s="50">
        <f>IF($A83="","",SUMIFS(Factures_Paiements!$H$2:$H$200,Factures_Paiements!$D$2:$D$200,$A83,Factures_Paiements!$E$2:$E$200,$B83))</f>
        <v/>
      </c>
      <c r="I83" s="50">
        <f>IF($A83="","",SUMIFS(Factures_Paiements!$H$2:$H$200,Factures_Paiements!$D$2:$D$200,$A83,Factures_Paiements!$E$2:$E$200,$B83,Factures_Paiements!$J$2:$J$200,"Payée"))</f>
        <v/>
      </c>
      <c r="J83" s="50">
        <f>IF($A83="","",F83-G83)</f>
        <v/>
      </c>
      <c r="K83" s="50">
        <f>IF($A83="","",H83-I83)</f>
        <v/>
      </c>
      <c r="L83" s="50">
        <f>IF($A83="","",F83-H83)</f>
        <v/>
      </c>
      <c r="M83" s="40">
        <f>IF($A83="","",IF(F83=0,0,H83/F83))</f>
        <v/>
      </c>
      <c r="N83" s="19">
        <f>IF($A83="","",IF(H83&gt;F83,"Dépassement",IF(J83&lt;0,"Engagé &gt; budget","")))</f>
        <v/>
      </c>
      <c r="O83" s="50">
        <f>IF($A83="","",MAX(0,$H83-$F83))</f>
        <v/>
      </c>
      <c r="P83" s="40">
        <f>IF($A83="","",IF($F83=0,"",$O83/$F83))</f>
        <v/>
      </c>
      <c r="Q83" s="64">
        <f>IF($A83="","",IF($O83=0,"",RANK.EQ($O83,$O$2:$O$200,0)+COUNTIF($O$2:$O83,$O83)-1))</f>
        <v/>
      </c>
    </row>
    <row r="84">
      <c r="A84" s="15" t="n"/>
      <c r="B84" s="15" t="n"/>
      <c r="C84" s="15" t="n"/>
      <c r="D84" s="49" t="n"/>
      <c r="E84" s="49" t="n"/>
      <c r="F84" s="50">
        <f>IF($A84="","",D84+E84)</f>
        <v/>
      </c>
      <c r="G84" s="50">
        <f>IF($A84="","",SUMIFS(Engagements!$H$2:$H$200,Engagements!$C$2:$C$200,$A84,Engagements!$D$2:$D$200,$B84))</f>
        <v/>
      </c>
      <c r="H84" s="50">
        <f>IF($A84="","",SUMIFS(Factures_Paiements!$H$2:$H$200,Factures_Paiements!$D$2:$D$200,$A84,Factures_Paiements!$E$2:$E$200,$B84))</f>
        <v/>
      </c>
      <c r="I84" s="50">
        <f>IF($A84="","",SUMIFS(Factures_Paiements!$H$2:$H$200,Factures_Paiements!$D$2:$D$200,$A84,Factures_Paiements!$E$2:$E$200,$B84,Factures_Paiements!$J$2:$J$200,"Payée"))</f>
        <v/>
      </c>
      <c r="J84" s="50">
        <f>IF($A84="","",F84-G84)</f>
        <v/>
      </c>
      <c r="K84" s="50">
        <f>IF($A84="","",H84-I84)</f>
        <v/>
      </c>
      <c r="L84" s="50">
        <f>IF($A84="","",F84-H84)</f>
        <v/>
      </c>
      <c r="M84" s="40">
        <f>IF($A84="","",IF(F84=0,0,H84/F84))</f>
        <v/>
      </c>
      <c r="N84" s="19">
        <f>IF($A84="","",IF(H84&gt;F84,"Dépassement",IF(J84&lt;0,"Engagé &gt; budget","")))</f>
        <v/>
      </c>
      <c r="O84" s="50">
        <f>IF($A84="","",MAX(0,$H84-$F84))</f>
        <v/>
      </c>
      <c r="P84" s="40">
        <f>IF($A84="","",IF($F84=0,"",$O84/$F84))</f>
        <v/>
      </c>
      <c r="Q84" s="64">
        <f>IF($A84="","",IF($O84=0,"",RANK.EQ($O84,$O$2:$O$200,0)+COUNTIF($O$2:$O84,$O84)-1))</f>
        <v/>
      </c>
    </row>
    <row r="85">
      <c r="A85" s="15" t="n"/>
      <c r="B85" s="15" t="n"/>
      <c r="C85" s="15" t="n"/>
      <c r="D85" s="49" t="n"/>
      <c r="E85" s="49" t="n"/>
      <c r="F85" s="50">
        <f>IF($A85="","",D85+E85)</f>
        <v/>
      </c>
      <c r="G85" s="50">
        <f>IF($A85="","",SUMIFS(Engagements!$H$2:$H$200,Engagements!$C$2:$C$200,$A85,Engagements!$D$2:$D$200,$B85))</f>
        <v/>
      </c>
      <c r="H85" s="50">
        <f>IF($A85="","",SUMIFS(Factures_Paiements!$H$2:$H$200,Factures_Paiements!$D$2:$D$200,$A85,Factures_Paiements!$E$2:$E$200,$B85))</f>
        <v/>
      </c>
      <c r="I85" s="50">
        <f>IF($A85="","",SUMIFS(Factures_Paiements!$H$2:$H$200,Factures_Paiements!$D$2:$D$200,$A85,Factures_Paiements!$E$2:$E$200,$B85,Factures_Paiements!$J$2:$J$200,"Payée"))</f>
        <v/>
      </c>
      <c r="J85" s="50">
        <f>IF($A85="","",F85-G85)</f>
        <v/>
      </c>
      <c r="K85" s="50">
        <f>IF($A85="","",H85-I85)</f>
        <v/>
      </c>
      <c r="L85" s="50">
        <f>IF($A85="","",F85-H85)</f>
        <v/>
      </c>
      <c r="M85" s="40">
        <f>IF($A85="","",IF(F85=0,0,H85/F85))</f>
        <v/>
      </c>
      <c r="N85" s="19">
        <f>IF($A85="","",IF(H85&gt;F85,"Dépassement",IF(J85&lt;0,"Engagé &gt; budget","")))</f>
        <v/>
      </c>
      <c r="O85" s="50">
        <f>IF($A85="","",MAX(0,$H85-$F85))</f>
        <v/>
      </c>
      <c r="P85" s="40">
        <f>IF($A85="","",IF($F85=0,"",$O85/$F85))</f>
        <v/>
      </c>
      <c r="Q85" s="64">
        <f>IF($A85="","",IF($O85=0,"",RANK.EQ($O85,$O$2:$O$200,0)+COUNTIF($O$2:$O85,$O85)-1))</f>
        <v/>
      </c>
    </row>
    <row r="86">
      <c r="A86" s="15" t="n"/>
      <c r="B86" s="15" t="n"/>
      <c r="C86" s="15" t="n"/>
      <c r="D86" s="49" t="n"/>
      <c r="E86" s="49" t="n"/>
      <c r="F86" s="50">
        <f>IF($A86="","",D86+E86)</f>
        <v/>
      </c>
      <c r="G86" s="50">
        <f>IF($A86="","",SUMIFS(Engagements!$H$2:$H$200,Engagements!$C$2:$C$200,$A86,Engagements!$D$2:$D$200,$B86))</f>
        <v/>
      </c>
      <c r="H86" s="50">
        <f>IF($A86="","",SUMIFS(Factures_Paiements!$H$2:$H$200,Factures_Paiements!$D$2:$D$200,$A86,Factures_Paiements!$E$2:$E$200,$B86))</f>
        <v/>
      </c>
      <c r="I86" s="50">
        <f>IF($A86="","",SUMIFS(Factures_Paiements!$H$2:$H$200,Factures_Paiements!$D$2:$D$200,$A86,Factures_Paiements!$E$2:$E$200,$B86,Factures_Paiements!$J$2:$J$200,"Payée"))</f>
        <v/>
      </c>
      <c r="J86" s="50">
        <f>IF($A86="","",F86-G86)</f>
        <v/>
      </c>
      <c r="K86" s="50">
        <f>IF($A86="","",H86-I86)</f>
        <v/>
      </c>
      <c r="L86" s="50">
        <f>IF($A86="","",F86-H86)</f>
        <v/>
      </c>
      <c r="M86" s="40">
        <f>IF($A86="","",IF(F86=0,0,H86/F86))</f>
        <v/>
      </c>
      <c r="N86" s="19">
        <f>IF($A86="","",IF(H86&gt;F86,"Dépassement",IF(J86&lt;0,"Engagé &gt; budget","")))</f>
        <v/>
      </c>
      <c r="O86" s="50">
        <f>IF($A86="","",MAX(0,$H86-$F86))</f>
        <v/>
      </c>
      <c r="P86" s="40">
        <f>IF($A86="","",IF($F86=0,"",$O86/$F86))</f>
        <v/>
      </c>
      <c r="Q86" s="64">
        <f>IF($A86="","",IF($O86=0,"",RANK.EQ($O86,$O$2:$O$200,0)+COUNTIF($O$2:$O86,$O86)-1))</f>
        <v/>
      </c>
    </row>
    <row r="87">
      <c r="A87" s="15" t="n"/>
      <c r="B87" s="15" t="n"/>
      <c r="C87" s="15" t="n"/>
      <c r="D87" s="49" t="n"/>
      <c r="E87" s="49" t="n"/>
      <c r="F87" s="50">
        <f>IF($A87="","",D87+E87)</f>
        <v/>
      </c>
      <c r="G87" s="50">
        <f>IF($A87="","",SUMIFS(Engagements!$H$2:$H$200,Engagements!$C$2:$C$200,$A87,Engagements!$D$2:$D$200,$B87))</f>
        <v/>
      </c>
      <c r="H87" s="50">
        <f>IF($A87="","",SUMIFS(Factures_Paiements!$H$2:$H$200,Factures_Paiements!$D$2:$D$200,$A87,Factures_Paiements!$E$2:$E$200,$B87))</f>
        <v/>
      </c>
      <c r="I87" s="50">
        <f>IF($A87="","",SUMIFS(Factures_Paiements!$H$2:$H$200,Factures_Paiements!$D$2:$D$200,$A87,Factures_Paiements!$E$2:$E$200,$B87,Factures_Paiements!$J$2:$J$200,"Payée"))</f>
        <v/>
      </c>
      <c r="J87" s="50">
        <f>IF($A87="","",F87-G87)</f>
        <v/>
      </c>
      <c r="K87" s="50">
        <f>IF($A87="","",H87-I87)</f>
        <v/>
      </c>
      <c r="L87" s="50">
        <f>IF($A87="","",F87-H87)</f>
        <v/>
      </c>
      <c r="M87" s="40">
        <f>IF($A87="","",IF(F87=0,0,H87/F87))</f>
        <v/>
      </c>
      <c r="N87" s="19">
        <f>IF($A87="","",IF(H87&gt;F87,"Dépassement",IF(J87&lt;0,"Engagé &gt; budget","")))</f>
        <v/>
      </c>
      <c r="O87" s="50">
        <f>IF($A87="","",MAX(0,$H87-$F87))</f>
        <v/>
      </c>
      <c r="P87" s="40">
        <f>IF($A87="","",IF($F87=0,"",$O87/$F87))</f>
        <v/>
      </c>
      <c r="Q87" s="64">
        <f>IF($A87="","",IF($O87=0,"",RANK.EQ($O87,$O$2:$O$200,0)+COUNTIF($O$2:$O87,$O87)-1))</f>
        <v/>
      </c>
    </row>
    <row r="88">
      <c r="A88" s="15" t="n"/>
      <c r="B88" s="15" t="n"/>
      <c r="C88" s="15" t="n"/>
      <c r="D88" s="49" t="n"/>
      <c r="E88" s="49" t="n"/>
      <c r="F88" s="50">
        <f>IF($A88="","",D88+E88)</f>
        <v/>
      </c>
      <c r="G88" s="50">
        <f>IF($A88="","",SUMIFS(Engagements!$H$2:$H$200,Engagements!$C$2:$C$200,$A88,Engagements!$D$2:$D$200,$B88))</f>
        <v/>
      </c>
      <c r="H88" s="50">
        <f>IF($A88="","",SUMIFS(Factures_Paiements!$H$2:$H$200,Factures_Paiements!$D$2:$D$200,$A88,Factures_Paiements!$E$2:$E$200,$B88))</f>
        <v/>
      </c>
      <c r="I88" s="50">
        <f>IF($A88="","",SUMIFS(Factures_Paiements!$H$2:$H$200,Factures_Paiements!$D$2:$D$200,$A88,Factures_Paiements!$E$2:$E$200,$B88,Factures_Paiements!$J$2:$J$200,"Payée"))</f>
        <v/>
      </c>
      <c r="J88" s="50">
        <f>IF($A88="","",F88-G88)</f>
        <v/>
      </c>
      <c r="K88" s="50">
        <f>IF($A88="","",H88-I88)</f>
        <v/>
      </c>
      <c r="L88" s="50">
        <f>IF($A88="","",F88-H88)</f>
        <v/>
      </c>
      <c r="M88" s="40">
        <f>IF($A88="","",IF(F88=0,0,H88/F88))</f>
        <v/>
      </c>
      <c r="N88" s="19">
        <f>IF($A88="","",IF(H88&gt;F88,"Dépassement",IF(J88&lt;0,"Engagé &gt; budget","")))</f>
        <v/>
      </c>
      <c r="O88" s="50">
        <f>IF($A88="","",MAX(0,$H88-$F88))</f>
        <v/>
      </c>
      <c r="P88" s="40">
        <f>IF($A88="","",IF($F88=0,"",$O88/$F88))</f>
        <v/>
      </c>
      <c r="Q88" s="64">
        <f>IF($A88="","",IF($O88=0,"",RANK.EQ($O88,$O$2:$O$200,0)+COUNTIF($O$2:$O88,$O88)-1))</f>
        <v/>
      </c>
    </row>
    <row r="89">
      <c r="A89" s="15" t="n"/>
      <c r="B89" s="15" t="n"/>
      <c r="C89" s="15" t="n"/>
      <c r="D89" s="49" t="n"/>
      <c r="E89" s="49" t="n"/>
      <c r="F89" s="50">
        <f>IF($A89="","",D89+E89)</f>
        <v/>
      </c>
      <c r="G89" s="50">
        <f>IF($A89="","",SUMIFS(Engagements!$H$2:$H$200,Engagements!$C$2:$C$200,$A89,Engagements!$D$2:$D$200,$B89))</f>
        <v/>
      </c>
      <c r="H89" s="50">
        <f>IF($A89="","",SUMIFS(Factures_Paiements!$H$2:$H$200,Factures_Paiements!$D$2:$D$200,$A89,Factures_Paiements!$E$2:$E$200,$B89))</f>
        <v/>
      </c>
      <c r="I89" s="50">
        <f>IF($A89="","",SUMIFS(Factures_Paiements!$H$2:$H$200,Factures_Paiements!$D$2:$D$200,$A89,Factures_Paiements!$E$2:$E$200,$B89,Factures_Paiements!$J$2:$J$200,"Payée"))</f>
        <v/>
      </c>
      <c r="J89" s="50">
        <f>IF($A89="","",F89-G89)</f>
        <v/>
      </c>
      <c r="K89" s="50">
        <f>IF($A89="","",H89-I89)</f>
        <v/>
      </c>
      <c r="L89" s="50">
        <f>IF($A89="","",F89-H89)</f>
        <v/>
      </c>
      <c r="M89" s="40">
        <f>IF($A89="","",IF(F89=0,0,H89/F89))</f>
        <v/>
      </c>
      <c r="N89" s="19">
        <f>IF($A89="","",IF(H89&gt;F89,"Dépassement",IF(J89&lt;0,"Engagé &gt; budget","")))</f>
        <v/>
      </c>
      <c r="O89" s="50">
        <f>IF($A89="","",MAX(0,$H89-$F89))</f>
        <v/>
      </c>
      <c r="P89" s="40">
        <f>IF($A89="","",IF($F89=0,"",$O89/$F89))</f>
        <v/>
      </c>
      <c r="Q89" s="64">
        <f>IF($A89="","",IF($O89=0,"",RANK.EQ($O89,$O$2:$O$200,0)+COUNTIF($O$2:$O89,$O89)-1))</f>
        <v/>
      </c>
    </row>
    <row r="90">
      <c r="A90" s="15" t="n"/>
      <c r="B90" s="15" t="n"/>
      <c r="C90" s="15" t="n"/>
      <c r="D90" s="49" t="n"/>
      <c r="E90" s="49" t="n"/>
      <c r="F90" s="50">
        <f>IF($A90="","",D90+E90)</f>
        <v/>
      </c>
      <c r="G90" s="50">
        <f>IF($A90="","",SUMIFS(Engagements!$H$2:$H$200,Engagements!$C$2:$C$200,$A90,Engagements!$D$2:$D$200,$B90))</f>
        <v/>
      </c>
      <c r="H90" s="50">
        <f>IF($A90="","",SUMIFS(Factures_Paiements!$H$2:$H$200,Factures_Paiements!$D$2:$D$200,$A90,Factures_Paiements!$E$2:$E$200,$B90))</f>
        <v/>
      </c>
      <c r="I90" s="50">
        <f>IF($A90="","",SUMIFS(Factures_Paiements!$H$2:$H$200,Factures_Paiements!$D$2:$D$200,$A90,Factures_Paiements!$E$2:$E$200,$B90,Factures_Paiements!$J$2:$J$200,"Payée"))</f>
        <v/>
      </c>
      <c r="J90" s="50">
        <f>IF($A90="","",F90-G90)</f>
        <v/>
      </c>
      <c r="K90" s="50">
        <f>IF($A90="","",H90-I90)</f>
        <v/>
      </c>
      <c r="L90" s="50">
        <f>IF($A90="","",F90-H90)</f>
        <v/>
      </c>
      <c r="M90" s="40">
        <f>IF($A90="","",IF(F90=0,0,H90/F90))</f>
        <v/>
      </c>
      <c r="N90" s="19">
        <f>IF($A90="","",IF(H90&gt;F90,"Dépassement",IF(J90&lt;0,"Engagé &gt; budget","")))</f>
        <v/>
      </c>
      <c r="O90" s="50">
        <f>IF($A90="","",MAX(0,$H90-$F90))</f>
        <v/>
      </c>
      <c r="P90" s="40">
        <f>IF($A90="","",IF($F90=0,"",$O90/$F90))</f>
        <v/>
      </c>
      <c r="Q90" s="64">
        <f>IF($A90="","",IF($O90=0,"",RANK.EQ($O90,$O$2:$O$200,0)+COUNTIF($O$2:$O90,$O90)-1))</f>
        <v/>
      </c>
    </row>
    <row r="91">
      <c r="A91" s="15" t="n"/>
      <c r="B91" s="15" t="n"/>
      <c r="C91" s="15" t="n"/>
      <c r="D91" s="49" t="n"/>
      <c r="E91" s="49" t="n"/>
      <c r="F91" s="50">
        <f>IF($A91="","",D91+E91)</f>
        <v/>
      </c>
      <c r="G91" s="50">
        <f>IF($A91="","",SUMIFS(Engagements!$H$2:$H$200,Engagements!$C$2:$C$200,$A91,Engagements!$D$2:$D$200,$B91))</f>
        <v/>
      </c>
      <c r="H91" s="50">
        <f>IF($A91="","",SUMIFS(Factures_Paiements!$H$2:$H$200,Factures_Paiements!$D$2:$D$200,$A91,Factures_Paiements!$E$2:$E$200,$B91))</f>
        <v/>
      </c>
      <c r="I91" s="50">
        <f>IF($A91="","",SUMIFS(Factures_Paiements!$H$2:$H$200,Factures_Paiements!$D$2:$D$200,$A91,Factures_Paiements!$E$2:$E$200,$B91,Factures_Paiements!$J$2:$J$200,"Payée"))</f>
        <v/>
      </c>
      <c r="J91" s="50">
        <f>IF($A91="","",F91-G91)</f>
        <v/>
      </c>
      <c r="K91" s="50">
        <f>IF($A91="","",H91-I91)</f>
        <v/>
      </c>
      <c r="L91" s="50">
        <f>IF($A91="","",F91-H91)</f>
        <v/>
      </c>
      <c r="M91" s="40">
        <f>IF($A91="","",IF(F91=0,0,H91/F91))</f>
        <v/>
      </c>
      <c r="N91" s="19">
        <f>IF($A91="","",IF(H91&gt;F91,"Dépassement",IF(J91&lt;0,"Engagé &gt; budget","")))</f>
        <v/>
      </c>
      <c r="O91" s="50">
        <f>IF($A91="","",MAX(0,$H91-$F91))</f>
        <v/>
      </c>
      <c r="P91" s="40">
        <f>IF($A91="","",IF($F91=0,"",$O91/$F91))</f>
        <v/>
      </c>
      <c r="Q91" s="64">
        <f>IF($A91="","",IF($O91=0,"",RANK.EQ($O91,$O$2:$O$200,0)+COUNTIF($O$2:$O91,$O91)-1))</f>
        <v/>
      </c>
    </row>
    <row r="92">
      <c r="A92" s="15" t="n"/>
      <c r="B92" s="15" t="n"/>
      <c r="C92" s="15" t="n"/>
      <c r="D92" s="49" t="n"/>
      <c r="E92" s="49" t="n"/>
      <c r="F92" s="50">
        <f>IF($A92="","",D92+E92)</f>
        <v/>
      </c>
      <c r="G92" s="50">
        <f>IF($A92="","",SUMIFS(Engagements!$H$2:$H$200,Engagements!$C$2:$C$200,$A92,Engagements!$D$2:$D$200,$B92))</f>
        <v/>
      </c>
      <c r="H92" s="50">
        <f>IF($A92="","",SUMIFS(Factures_Paiements!$H$2:$H$200,Factures_Paiements!$D$2:$D$200,$A92,Factures_Paiements!$E$2:$E$200,$B92))</f>
        <v/>
      </c>
      <c r="I92" s="50">
        <f>IF($A92="","",SUMIFS(Factures_Paiements!$H$2:$H$200,Factures_Paiements!$D$2:$D$200,$A92,Factures_Paiements!$E$2:$E$200,$B92,Factures_Paiements!$J$2:$J$200,"Payée"))</f>
        <v/>
      </c>
      <c r="J92" s="50">
        <f>IF($A92="","",F92-G92)</f>
        <v/>
      </c>
      <c r="K92" s="50">
        <f>IF($A92="","",H92-I92)</f>
        <v/>
      </c>
      <c r="L92" s="50">
        <f>IF($A92="","",F92-H92)</f>
        <v/>
      </c>
      <c r="M92" s="40">
        <f>IF($A92="","",IF(F92=0,0,H92/F92))</f>
        <v/>
      </c>
      <c r="N92" s="19">
        <f>IF($A92="","",IF(H92&gt;F92,"Dépassement",IF(J92&lt;0,"Engagé &gt; budget","")))</f>
        <v/>
      </c>
      <c r="O92" s="50">
        <f>IF($A92="","",MAX(0,$H92-$F92))</f>
        <v/>
      </c>
      <c r="P92" s="40">
        <f>IF($A92="","",IF($F92=0,"",$O92/$F92))</f>
        <v/>
      </c>
      <c r="Q92" s="64">
        <f>IF($A92="","",IF($O92=0,"",RANK.EQ($O92,$O$2:$O$200,0)+COUNTIF($O$2:$O92,$O92)-1))</f>
        <v/>
      </c>
    </row>
    <row r="93">
      <c r="A93" s="15" t="n"/>
      <c r="B93" s="15" t="n"/>
      <c r="C93" s="15" t="n"/>
      <c r="D93" s="49" t="n"/>
      <c r="E93" s="49" t="n"/>
      <c r="F93" s="50">
        <f>IF($A93="","",D93+E93)</f>
        <v/>
      </c>
      <c r="G93" s="50">
        <f>IF($A93="","",SUMIFS(Engagements!$H$2:$H$200,Engagements!$C$2:$C$200,$A93,Engagements!$D$2:$D$200,$B93))</f>
        <v/>
      </c>
      <c r="H93" s="50">
        <f>IF($A93="","",SUMIFS(Factures_Paiements!$H$2:$H$200,Factures_Paiements!$D$2:$D$200,$A93,Factures_Paiements!$E$2:$E$200,$B93))</f>
        <v/>
      </c>
      <c r="I93" s="50">
        <f>IF($A93="","",SUMIFS(Factures_Paiements!$H$2:$H$200,Factures_Paiements!$D$2:$D$200,$A93,Factures_Paiements!$E$2:$E$200,$B93,Factures_Paiements!$J$2:$J$200,"Payée"))</f>
        <v/>
      </c>
      <c r="J93" s="50">
        <f>IF($A93="","",F93-G93)</f>
        <v/>
      </c>
      <c r="K93" s="50">
        <f>IF($A93="","",H93-I93)</f>
        <v/>
      </c>
      <c r="L93" s="50">
        <f>IF($A93="","",F93-H93)</f>
        <v/>
      </c>
      <c r="M93" s="40">
        <f>IF($A93="","",IF(F93=0,0,H93/F93))</f>
        <v/>
      </c>
      <c r="N93" s="19">
        <f>IF($A93="","",IF(H93&gt;F93,"Dépassement",IF(J93&lt;0,"Engagé &gt; budget","")))</f>
        <v/>
      </c>
      <c r="O93" s="50">
        <f>IF($A93="","",MAX(0,$H93-$F93))</f>
        <v/>
      </c>
      <c r="P93" s="40">
        <f>IF($A93="","",IF($F93=0,"",$O93/$F93))</f>
        <v/>
      </c>
      <c r="Q93" s="64">
        <f>IF($A93="","",IF($O93=0,"",RANK.EQ($O93,$O$2:$O$200,0)+COUNTIF($O$2:$O93,$O93)-1))</f>
        <v/>
      </c>
    </row>
    <row r="94">
      <c r="A94" s="15" t="n"/>
      <c r="B94" s="15" t="n"/>
      <c r="C94" s="15" t="n"/>
      <c r="D94" s="49" t="n"/>
      <c r="E94" s="49" t="n"/>
      <c r="F94" s="50">
        <f>IF($A94="","",D94+E94)</f>
        <v/>
      </c>
      <c r="G94" s="50">
        <f>IF($A94="","",SUMIFS(Engagements!$H$2:$H$200,Engagements!$C$2:$C$200,$A94,Engagements!$D$2:$D$200,$B94))</f>
        <v/>
      </c>
      <c r="H94" s="50">
        <f>IF($A94="","",SUMIFS(Factures_Paiements!$H$2:$H$200,Factures_Paiements!$D$2:$D$200,$A94,Factures_Paiements!$E$2:$E$200,$B94))</f>
        <v/>
      </c>
      <c r="I94" s="50">
        <f>IF($A94="","",SUMIFS(Factures_Paiements!$H$2:$H$200,Factures_Paiements!$D$2:$D$200,$A94,Factures_Paiements!$E$2:$E$200,$B94,Factures_Paiements!$J$2:$J$200,"Payée"))</f>
        <v/>
      </c>
      <c r="J94" s="50">
        <f>IF($A94="","",F94-G94)</f>
        <v/>
      </c>
      <c r="K94" s="50">
        <f>IF($A94="","",H94-I94)</f>
        <v/>
      </c>
      <c r="L94" s="50">
        <f>IF($A94="","",F94-H94)</f>
        <v/>
      </c>
      <c r="M94" s="40">
        <f>IF($A94="","",IF(F94=0,0,H94/F94))</f>
        <v/>
      </c>
      <c r="N94" s="19">
        <f>IF($A94="","",IF(H94&gt;F94,"Dépassement",IF(J94&lt;0,"Engagé &gt; budget","")))</f>
        <v/>
      </c>
      <c r="O94" s="50">
        <f>IF($A94="","",MAX(0,$H94-$F94))</f>
        <v/>
      </c>
      <c r="P94" s="40">
        <f>IF($A94="","",IF($F94=0,"",$O94/$F94))</f>
        <v/>
      </c>
      <c r="Q94" s="64">
        <f>IF($A94="","",IF($O94=0,"",RANK.EQ($O94,$O$2:$O$200,0)+COUNTIF($O$2:$O94,$O94)-1))</f>
        <v/>
      </c>
    </row>
    <row r="95">
      <c r="A95" s="15" t="n"/>
      <c r="B95" s="15" t="n"/>
      <c r="C95" s="15" t="n"/>
      <c r="D95" s="49" t="n"/>
      <c r="E95" s="49" t="n"/>
      <c r="F95" s="50">
        <f>IF($A95="","",D95+E95)</f>
        <v/>
      </c>
      <c r="G95" s="50">
        <f>IF($A95="","",SUMIFS(Engagements!$H$2:$H$200,Engagements!$C$2:$C$200,$A95,Engagements!$D$2:$D$200,$B95))</f>
        <v/>
      </c>
      <c r="H95" s="50">
        <f>IF($A95="","",SUMIFS(Factures_Paiements!$H$2:$H$200,Factures_Paiements!$D$2:$D$200,$A95,Factures_Paiements!$E$2:$E$200,$B95))</f>
        <v/>
      </c>
      <c r="I95" s="50">
        <f>IF($A95="","",SUMIFS(Factures_Paiements!$H$2:$H$200,Factures_Paiements!$D$2:$D$200,$A95,Factures_Paiements!$E$2:$E$200,$B95,Factures_Paiements!$J$2:$J$200,"Payée"))</f>
        <v/>
      </c>
      <c r="J95" s="50">
        <f>IF($A95="","",F95-G95)</f>
        <v/>
      </c>
      <c r="K95" s="50">
        <f>IF($A95="","",H95-I95)</f>
        <v/>
      </c>
      <c r="L95" s="50">
        <f>IF($A95="","",F95-H95)</f>
        <v/>
      </c>
      <c r="M95" s="40">
        <f>IF($A95="","",IF(F95=0,0,H95/F95))</f>
        <v/>
      </c>
      <c r="N95" s="19">
        <f>IF($A95="","",IF(H95&gt;F95,"Dépassement",IF(J95&lt;0,"Engagé &gt; budget","")))</f>
        <v/>
      </c>
      <c r="O95" s="50">
        <f>IF($A95="","",MAX(0,$H95-$F95))</f>
        <v/>
      </c>
      <c r="P95" s="40">
        <f>IF($A95="","",IF($F95=0,"",$O95/$F95))</f>
        <v/>
      </c>
      <c r="Q95" s="64">
        <f>IF($A95="","",IF($O95=0,"",RANK.EQ($O95,$O$2:$O$200,0)+COUNTIF($O$2:$O95,$O95)-1))</f>
        <v/>
      </c>
    </row>
    <row r="96">
      <c r="A96" s="15" t="n"/>
      <c r="B96" s="15" t="n"/>
      <c r="C96" s="15" t="n"/>
      <c r="D96" s="49" t="n"/>
      <c r="E96" s="49" t="n"/>
      <c r="F96" s="50">
        <f>IF($A96="","",D96+E96)</f>
        <v/>
      </c>
      <c r="G96" s="50">
        <f>IF($A96="","",SUMIFS(Engagements!$H$2:$H$200,Engagements!$C$2:$C$200,$A96,Engagements!$D$2:$D$200,$B96))</f>
        <v/>
      </c>
      <c r="H96" s="50">
        <f>IF($A96="","",SUMIFS(Factures_Paiements!$H$2:$H$200,Factures_Paiements!$D$2:$D$200,$A96,Factures_Paiements!$E$2:$E$200,$B96))</f>
        <v/>
      </c>
      <c r="I96" s="50">
        <f>IF($A96="","",SUMIFS(Factures_Paiements!$H$2:$H$200,Factures_Paiements!$D$2:$D$200,$A96,Factures_Paiements!$E$2:$E$200,$B96,Factures_Paiements!$J$2:$J$200,"Payée"))</f>
        <v/>
      </c>
      <c r="J96" s="50">
        <f>IF($A96="","",F96-G96)</f>
        <v/>
      </c>
      <c r="K96" s="50">
        <f>IF($A96="","",H96-I96)</f>
        <v/>
      </c>
      <c r="L96" s="50">
        <f>IF($A96="","",F96-H96)</f>
        <v/>
      </c>
      <c r="M96" s="40">
        <f>IF($A96="","",IF(F96=0,0,H96/F96))</f>
        <v/>
      </c>
      <c r="N96" s="19">
        <f>IF($A96="","",IF(H96&gt;F96,"Dépassement",IF(J96&lt;0,"Engagé &gt; budget","")))</f>
        <v/>
      </c>
      <c r="O96" s="50">
        <f>IF($A96="","",MAX(0,$H96-$F96))</f>
        <v/>
      </c>
      <c r="P96" s="40">
        <f>IF($A96="","",IF($F96=0,"",$O96/$F96))</f>
        <v/>
      </c>
      <c r="Q96" s="64">
        <f>IF($A96="","",IF($O96=0,"",RANK.EQ($O96,$O$2:$O$200,0)+COUNTIF($O$2:$O96,$O96)-1))</f>
        <v/>
      </c>
    </row>
    <row r="97">
      <c r="A97" s="15" t="n"/>
      <c r="B97" s="15" t="n"/>
      <c r="C97" s="15" t="n"/>
      <c r="D97" s="49" t="n"/>
      <c r="E97" s="49" t="n"/>
      <c r="F97" s="50">
        <f>IF($A97="","",D97+E97)</f>
        <v/>
      </c>
      <c r="G97" s="50">
        <f>IF($A97="","",SUMIFS(Engagements!$H$2:$H$200,Engagements!$C$2:$C$200,$A97,Engagements!$D$2:$D$200,$B97))</f>
        <v/>
      </c>
      <c r="H97" s="50">
        <f>IF($A97="","",SUMIFS(Factures_Paiements!$H$2:$H$200,Factures_Paiements!$D$2:$D$200,$A97,Factures_Paiements!$E$2:$E$200,$B97))</f>
        <v/>
      </c>
      <c r="I97" s="50">
        <f>IF($A97="","",SUMIFS(Factures_Paiements!$H$2:$H$200,Factures_Paiements!$D$2:$D$200,$A97,Factures_Paiements!$E$2:$E$200,$B97,Factures_Paiements!$J$2:$J$200,"Payée"))</f>
        <v/>
      </c>
      <c r="J97" s="50">
        <f>IF($A97="","",F97-G97)</f>
        <v/>
      </c>
      <c r="K97" s="50">
        <f>IF($A97="","",H97-I97)</f>
        <v/>
      </c>
      <c r="L97" s="50">
        <f>IF($A97="","",F97-H97)</f>
        <v/>
      </c>
      <c r="M97" s="40">
        <f>IF($A97="","",IF(F97=0,0,H97/F97))</f>
        <v/>
      </c>
      <c r="N97" s="19">
        <f>IF($A97="","",IF(H97&gt;F97,"Dépassement",IF(J97&lt;0,"Engagé &gt; budget","")))</f>
        <v/>
      </c>
      <c r="O97" s="50">
        <f>IF($A97="","",MAX(0,$H97-$F97))</f>
        <v/>
      </c>
      <c r="P97" s="40">
        <f>IF($A97="","",IF($F97=0,"",$O97/$F97))</f>
        <v/>
      </c>
      <c r="Q97" s="64">
        <f>IF($A97="","",IF($O97=0,"",RANK.EQ($O97,$O$2:$O$200,0)+COUNTIF($O$2:$O97,$O97)-1))</f>
        <v/>
      </c>
    </row>
    <row r="98">
      <c r="A98" s="15" t="n"/>
      <c r="B98" s="15" t="n"/>
      <c r="C98" s="15" t="n"/>
      <c r="D98" s="49" t="n"/>
      <c r="E98" s="49" t="n"/>
      <c r="F98" s="50">
        <f>IF($A98="","",D98+E98)</f>
        <v/>
      </c>
      <c r="G98" s="50">
        <f>IF($A98="","",SUMIFS(Engagements!$H$2:$H$200,Engagements!$C$2:$C$200,$A98,Engagements!$D$2:$D$200,$B98))</f>
        <v/>
      </c>
      <c r="H98" s="50">
        <f>IF($A98="","",SUMIFS(Factures_Paiements!$H$2:$H$200,Factures_Paiements!$D$2:$D$200,$A98,Factures_Paiements!$E$2:$E$200,$B98))</f>
        <v/>
      </c>
      <c r="I98" s="50">
        <f>IF($A98="","",SUMIFS(Factures_Paiements!$H$2:$H$200,Factures_Paiements!$D$2:$D$200,$A98,Factures_Paiements!$E$2:$E$200,$B98,Factures_Paiements!$J$2:$J$200,"Payée"))</f>
        <v/>
      </c>
      <c r="J98" s="50">
        <f>IF($A98="","",F98-G98)</f>
        <v/>
      </c>
      <c r="K98" s="50">
        <f>IF($A98="","",H98-I98)</f>
        <v/>
      </c>
      <c r="L98" s="50">
        <f>IF($A98="","",F98-H98)</f>
        <v/>
      </c>
      <c r="M98" s="40">
        <f>IF($A98="","",IF(F98=0,0,H98/F98))</f>
        <v/>
      </c>
      <c r="N98" s="19">
        <f>IF($A98="","",IF(H98&gt;F98,"Dépassement",IF(J98&lt;0,"Engagé &gt; budget","")))</f>
        <v/>
      </c>
      <c r="O98" s="50">
        <f>IF($A98="","",MAX(0,$H98-$F98))</f>
        <v/>
      </c>
      <c r="P98" s="40">
        <f>IF($A98="","",IF($F98=0,"",$O98/$F98))</f>
        <v/>
      </c>
      <c r="Q98" s="64">
        <f>IF($A98="","",IF($O98=0,"",RANK.EQ($O98,$O$2:$O$200,0)+COUNTIF($O$2:$O98,$O98)-1))</f>
        <v/>
      </c>
    </row>
    <row r="99">
      <c r="A99" s="15" t="n"/>
      <c r="B99" s="15" t="n"/>
      <c r="C99" s="15" t="n"/>
      <c r="D99" s="49" t="n"/>
      <c r="E99" s="49" t="n"/>
      <c r="F99" s="50">
        <f>IF($A99="","",D99+E99)</f>
        <v/>
      </c>
      <c r="G99" s="50">
        <f>IF($A99="","",SUMIFS(Engagements!$H$2:$H$200,Engagements!$C$2:$C$200,$A99,Engagements!$D$2:$D$200,$B99))</f>
        <v/>
      </c>
      <c r="H99" s="50">
        <f>IF($A99="","",SUMIFS(Factures_Paiements!$H$2:$H$200,Factures_Paiements!$D$2:$D$200,$A99,Factures_Paiements!$E$2:$E$200,$B99))</f>
        <v/>
      </c>
      <c r="I99" s="50">
        <f>IF($A99="","",SUMIFS(Factures_Paiements!$H$2:$H$200,Factures_Paiements!$D$2:$D$200,$A99,Factures_Paiements!$E$2:$E$200,$B99,Factures_Paiements!$J$2:$J$200,"Payée"))</f>
        <v/>
      </c>
      <c r="J99" s="50">
        <f>IF($A99="","",F99-G99)</f>
        <v/>
      </c>
      <c r="K99" s="50">
        <f>IF($A99="","",H99-I99)</f>
        <v/>
      </c>
      <c r="L99" s="50">
        <f>IF($A99="","",F99-H99)</f>
        <v/>
      </c>
      <c r="M99" s="40">
        <f>IF($A99="","",IF(F99=0,0,H99/F99))</f>
        <v/>
      </c>
      <c r="N99" s="19">
        <f>IF($A99="","",IF(H99&gt;F99,"Dépassement",IF(J99&lt;0,"Engagé &gt; budget","")))</f>
        <v/>
      </c>
      <c r="O99" s="50">
        <f>IF($A99="","",MAX(0,$H99-$F99))</f>
        <v/>
      </c>
      <c r="P99" s="40">
        <f>IF($A99="","",IF($F99=0,"",$O99/$F99))</f>
        <v/>
      </c>
      <c r="Q99" s="64">
        <f>IF($A99="","",IF($O99=0,"",RANK.EQ($O99,$O$2:$O$200,0)+COUNTIF($O$2:$O99,$O99)-1))</f>
        <v/>
      </c>
    </row>
    <row r="100">
      <c r="A100" s="15" t="n"/>
      <c r="B100" s="15" t="n"/>
      <c r="C100" s="15" t="n"/>
      <c r="D100" s="49" t="n"/>
      <c r="E100" s="49" t="n"/>
      <c r="F100" s="50">
        <f>IF($A100="","",D100+E100)</f>
        <v/>
      </c>
      <c r="G100" s="50">
        <f>IF($A100="","",SUMIFS(Engagements!$H$2:$H$200,Engagements!$C$2:$C$200,$A100,Engagements!$D$2:$D$200,$B100))</f>
        <v/>
      </c>
      <c r="H100" s="50">
        <f>IF($A100="","",SUMIFS(Factures_Paiements!$H$2:$H$200,Factures_Paiements!$D$2:$D$200,$A100,Factures_Paiements!$E$2:$E$200,$B100))</f>
        <v/>
      </c>
      <c r="I100" s="50">
        <f>IF($A100="","",SUMIFS(Factures_Paiements!$H$2:$H$200,Factures_Paiements!$D$2:$D$200,$A100,Factures_Paiements!$E$2:$E$200,$B100,Factures_Paiements!$J$2:$J$200,"Payée"))</f>
        <v/>
      </c>
      <c r="J100" s="50">
        <f>IF($A100="","",F100-G100)</f>
        <v/>
      </c>
      <c r="K100" s="50">
        <f>IF($A100="","",H100-I100)</f>
        <v/>
      </c>
      <c r="L100" s="50">
        <f>IF($A100="","",F100-H100)</f>
        <v/>
      </c>
      <c r="M100" s="40">
        <f>IF($A100="","",IF(F100=0,0,H100/F100))</f>
        <v/>
      </c>
      <c r="N100" s="19">
        <f>IF($A100="","",IF(H100&gt;F100,"Dépassement",IF(J100&lt;0,"Engagé &gt; budget","")))</f>
        <v/>
      </c>
      <c r="O100" s="50">
        <f>IF($A100="","",MAX(0,$H100-$F100))</f>
        <v/>
      </c>
      <c r="P100" s="40">
        <f>IF($A100="","",IF($F100=0,"",$O100/$F100))</f>
        <v/>
      </c>
      <c r="Q100" s="64">
        <f>IF($A100="","",IF($O100=0,"",RANK.EQ($O100,$O$2:$O$200,0)+COUNTIF($O$2:$O100,$O100)-1))</f>
        <v/>
      </c>
    </row>
    <row r="101">
      <c r="A101" s="15" t="n"/>
      <c r="B101" s="15" t="n"/>
      <c r="C101" s="15" t="n"/>
      <c r="D101" s="49" t="n"/>
      <c r="E101" s="49" t="n"/>
      <c r="F101" s="50">
        <f>IF($A101="","",D101+E101)</f>
        <v/>
      </c>
      <c r="G101" s="50">
        <f>IF($A101="","",SUMIFS(Engagements!$H$2:$H$200,Engagements!$C$2:$C$200,$A101,Engagements!$D$2:$D$200,$B101))</f>
        <v/>
      </c>
      <c r="H101" s="50">
        <f>IF($A101="","",SUMIFS(Factures_Paiements!$H$2:$H$200,Factures_Paiements!$D$2:$D$200,$A101,Factures_Paiements!$E$2:$E$200,$B101))</f>
        <v/>
      </c>
      <c r="I101" s="50">
        <f>IF($A101="","",SUMIFS(Factures_Paiements!$H$2:$H$200,Factures_Paiements!$D$2:$D$200,$A101,Factures_Paiements!$E$2:$E$200,$B101,Factures_Paiements!$J$2:$J$200,"Payée"))</f>
        <v/>
      </c>
      <c r="J101" s="50">
        <f>IF($A101="","",F101-G101)</f>
        <v/>
      </c>
      <c r="K101" s="50">
        <f>IF($A101="","",H101-I101)</f>
        <v/>
      </c>
      <c r="L101" s="50">
        <f>IF($A101="","",F101-H101)</f>
        <v/>
      </c>
      <c r="M101" s="40">
        <f>IF($A101="","",IF(F101=0,0,H101/F101))</f>
        <v/>
      </c>
      <c r="N101" s="19">
        <f>IF($A101="","",IF(H101&gt;F101,"Dépassement",IF(J101&lt;0,"Engagé &gt; budget","")))</f>
        <v/>
      </c>
      <c r="O101" s="50">
        <f>IF($A101="","",MAX(0,$H101-$F101))</f>
        <v/>
      </c>
      <c r="P101" s="40">
        <f>IF($A101="","",IF($F101=0,"",$O101/$F101))</f>
        <v/>
      </c>
      <c r="Q101" s="64">
        <f>IF($A101="","",IF($O101=0,"",RANK.EQ($O101,$O$2:$O$200,0)+COUNTIF($O$2:$O101,$O101)-1))</f>
        <v/>
      </c>
    </row>
    <row r="102">
      <c r="A102" s="15" t="n"/>
      <c r="B102" s="15" t="n"/>
      <c r="C102" s="15" t="n"/>
      <c r="D102" s="49" t="n"/>
      <c r="E102" s="49" t="n"/>
      <c r="F102" s="50">
        <f>IF($A102="","",D102+E102)</f>
        <v/>
      </c>
      <c r="G102" s="50">
        <f>IF($A102="","",SUMIFS(Engagements!$H$2:$H$200,Engagements!$C$2:$C$200,$A102,Engagements!$D$2:$D$200,$B102))</f>
        <v/>
      </c>
      <c r="H102" s="50">
        <f>IF($A102="","",SUMIFS(Factures_Paiements!$H$2:$H$200,Factures_Paiements!$D$2:$D$200,$A102,Factures_Paiements!$E$2:$E$200,$B102))</f>
        <v/>
      </c>
      <c r="I102" s="50">
        <f>IF($A102="","",SUMIFS(Factures_Paiements!$H$2:$H$200,Factures_Paiements!$D$2:$D$200,$A102,Factures_Paiements!$E$2:$E$200,$B102,Factures_Paiements!$J$2:$J$200,"Payée"))</f>
        <v/>
      </c>
      <c r="J102" s="50">
        <f>IF($A102="","",F102-G102)</f>
        <v/>
      </c>
      <c r="K102" s="50">
        <f>IF($A102="","",H102-I102)</f>
        <v/>
      </c>
      <c r="L102" s="50">
        <f>IF($A102="","",F102-H102)</f>
        <v/>
      </c>
      <c r="M102" s="40">
        <f>IF($A102="","",IF(F102=0,0,H102/F102))</f>
        <v/>
      </c>
      <c r="N102" s="19">
        <f>IF($A102="","",IF(H102&gt;F102,"Dépassement",IF(J102&lt;0,"Engagé &gt; budget","")))</f>
        <v/>
      </c>
      <c r="O102" s="50">
        <f>IF($A102="","",MAX(0,$H102-$F102))</f>
        <v/>
      </c>
      <c r="P102" s="40">
        <f>IF($A102="","",IF($F102=0,"",$O102/$F102))</f>
        <v/>
      </c>
      <c r="Q102" s="64">
        <f>IF($A102="","",IF($O102=0,"",RANK.EQ($O102,$O$2:$O$200,0)+COUNTIF($O$2:$O102,$O102)-1))</f>
        <v/>
      </c>
    </row>
    <row r="103">
      <c r="A103" s="15" t="n"/>
      <c r="B103" s="15" t="n"/>
      <c r="C103" s="15" t="n"/>
      <c r="D103" s="49" t="n"/>
      <c r="E103" s="49" t="n"/>
      <c r="F103" s="50">
        <f>IF($A103="","",D103+E103)</f>
        <v/>
      </c>
      <c r="G103" s="50">
        <f>IF($A103="","",SUMIFS(Engagements!$H$2:$H$200,Engagements!$C$2:$C$200,$A103,Engagements!$D$2:$D$200,$B103))</f>
        <v/>
      </c>
      <c r="H103" s="50">
        <f>IF($A103="","",SUMIFS(Factures_Paiements!$H$2:$H$200,Factures_Paiements!$D$2:$D$200,$A103,Factures_Paiements!$E$2:$E$200,$B103))</f>
        <v/>
      </c>
      <c r="I103" s="50">
        <f>IF($A103="","",SUMIFS(Factures_Paiements!$H$2:$H$200,Factures_Paiements!$D$2:$D$200,$A103,Factures_Paiements!$E$2:$E$200,$B103,Factures_Paiements!$J$2:$J$200,"Payée"))</f>
        <v/>
      </c>
      <c r="J103" s="50">
        <f>IF($A103="","",F103-G103)</f>
        <v/>
      </c>
      <c r="K103" s="50">
        <f>IF($A103="","",H103-I103)</f>
        <v/>
      </c>
      <c r="L103" s="50">
        <f>IF($A103="","",F103-H103)</f>
        <v/>
      </c>
      <c r="M103" s="40">
        <f>IF($A103="","",IF(F103=0,0,H103/F103))</f>
        <v/>
      </c>
      <c r="N103" s="19">
        <f>IF($A103="","",IF(H103&gt;F103,"Dépassement",IF(J103&lt;0,"Engagé &gt; budget","")))</f>
        <v/>
      </c>
      <c r="O103" s="50">
        <f>IF($A103="","",MAX(0,$H103-$F103))</f>
        <v/>
      </c>
      <c r="P103" s="40">
        <f>IF($A103="","",IF($F103=0,"",$O103/$F103))</f>
        <v/>
      </c>
      <c r="Q103" s="64">
        <f>IF($A103="","",IF($O103=0,"",RANK.EQ($O103,$O$2:$O$200,0)+COUNTIF($O$2:$O103,$O103)-1))</f>
        <v/>
      </c>
    </row>
    <row r="104">
      <c r="A104" s="15" t="n"/>
      <c r="B104" s="15" t="n"/>
      <c r="C104" s="15" t="n"/>
      <c r="D104" s="49" t="n"/>
      <c r="E104" s="49" t="n"/>
      <c r="F104" s="50">
        <f>IF($A104="","",D104+E104)</f>
        <v/>
      </c>
      <c r="G104" s="50">
        <f>IF($A104="","",SUMIFS(Engagements!$H$2:$H$200,Engagements!$C$2:$C$200,$A104,Engagements!$D$2:$D$200,$B104))</f>
        <v/>
      </c>
      <c r="H104" s="50">
        <f>IF($A104="","",SUMIFS(Factures_Paiements!$H$2:$H$200,Factures_Paiements!$D$2:$D$200,$A104,Factures_Paiements!$E$2:$E$200,$B104))</f>
        <v/>
      </c>
      <c r="I104" s="50">
        <f>IF($A104="","",SUMIFS(Factures_Paiements!$H$2:$H$200,Factures_Paiements!$D$2:$D$200,$A104,Factures_Paiements!$E$2:$E$200,$B104,Factures_Paiements!$J$2:$J$200,"Payée"))</f>
        <v/>
      </c>
      <c r="J104" s="50">
        <f>IF($A104="","",F104-G104)</f>
        <v/>
      </c>
      <c r="K104" s="50">
        <f>IF($A104="","",H104-I104)</f>
        <v/>
      </c>
      <c r="L104" s="50">
        <f>IF($A104="","",F104-H104)</f>
        <v/>
      </c>
      <c r="M104" s="40">
        <f>IF($A104="","",IF(F104=0,0,H104/F104))</f>
        <v/>
      </c>
      <c r="N104" s="19">
        <f>IF($A104="","",IF(H104&gt;F104,"Dépassement",IF(J104&lt;0,"Engagé &gt; budget","")))</f>
        <v/>
      </c>
      <c r="O104" s="50">
        <f>IF($A104="","",MAX(0,$H104-$F104))</f>
        <v/>
      </c>
      <c r="P104" s="40">
        <f>IF($A104="","",IF($F104=0,"",$O104/$F104))</f>
        <v/>
      </c>
      <c r="Q104" s="64">
        <f>IF($A104="","",IF($O104=0,"",RANK.EQ($O104,$O$2:$O$200,0)+COUNTIF($O$2:$O104,$O104)-1))</f>
        <v/>
      </c>
    </row>
    <row r="105">
      <c r="A105" s="15" t="n"/>
      <c r="B105" s="15" t="n"/>
      <c r="C105" s="15" t="n"/>
      <c r="D105" s="49" t="n"/>
      <c r="E105" s="49" t="n"/>
      <c r="F105" s="50">
        <f>IF($A105="","",D105+E105)</f>
        <v/>
      </c>
      <c r="G105" s="50">
        <f>IF($A105="","",SUMIFS(Engagements!$H$2:$H$200,Engagements!$C$2:$C$200,$A105,Engagements!$D$2:$D$200,$B105))</f>
        <v/>
      </c>
      <c r="H105" s="50">
        <f>IF($A105="","",SUMIFS(Factures_Paiements!$H$2:$H$200,Factures_Paiements!$D$2:$D$200,$A105,Factures_Paiements!$E$2:$E$200,$B105))</f>
        <v/>
      </c>
      <c r="I105" s="50">
        <f>IF($A105="","",SUMIFS(Factures_Paiements!$H$2:$H$200,Factures_Paiements!$D$2:$D$200,$A105,Factures_Paiements!$E$2:$E$200,$B105,Factures_Paiements!$J$2:$J$200,"Payée"))</f>
        <v/>
      </c>
      <c r="J105" s="50">
        <f>IF($A105="","",F105-G105)</f>
        <v/>
      </c>
      <c r="K105" s="50">
        <f>IF($A105="","",H105-I105)</f>
        <v/>
      </c>
      <c r="L105" s="50">
        <f>IF($A105="","",F105-H105)</f>
        <v/>
      </c>
      <c r="M105" s="40">
        <f>IF($A105="","",IF(F105=0,0,H105/F105))</f>
        <v/>
      </c>
      <c r="N105" s="19">
        <f>IF($A105="","",IF(H105&gt;F105,"Dépassement",IF(J105&lt;0,"Engagé &gt; budget","")))</f>
        <v/>
      </c>
      <c r="O105" s="50">
        <f>IF($A105="","",MAX(0,$H105-$F105))</f>
        <v/>
      </c>
      <c r="P105" s="40">
        <f>IF($A105="","",IF($F105=0,"",$O105/$F105))</f>
        <v/>
      </c>
      <c r="Q105" s="64">
        <f>IF($A105="","",IF($O105=0,"",RANK.EQ($O105,$O$2:$O$200,0)+COUNTIF($O$2:$O105,$O105)-1))</f>
        <v/>
      </c>
    </row>
    <row r="106">
      <c r="A106" s="15" t="n"/>
      <c r="B106" s="15" t="n"/>
      <c r="C106" s="15" t="n"/>
      <c r="D106" s="49" t="n"/>
      <c r="E106" s="49" t="n"/>
      <c r="F106" s="50">
        <f>IF($A106="","",D106+E106)</f>
        <v/>
      </c>
      <c r="G106" s="50">
        <f>IF($A106="","",SUMIFS(Engagements!$H$2:$H$200,Engagements!$C$2:$C$200,$A106,Engagements!$D$2:$D$200,$B106))</f>
        <v/>
      </c>
      <c r="H106" s="50">
        <f>IF($A106="","",SUMIFS(Factures_Paiements!$H$2:$H$200,Factures_Paiements!$D$2:$D$200,$A106,Factures_Paiements!$E$2:$E$200,$B106))</f>
        <v/>
      </c>
      <c r="I106" s="50">
        <f>IF($A106="","",SUMIFS(Factures_Paiements!$H$2:$H$200,Factures_Paiements!$D$2:$D$200,$A106,Factures_Paiements!$E$2:$E$200,$B106,Factures_Paiements!$J$2:$J$200,"Payée"))</f>
        <v/>
      </c>
      <c r="J106" s="50">
        <f>IF($A106="","",F106-G106)</f>
        <v/>
      </c>
      <c r="K106" s="50">
        <f>IF($A106="","",H106-I106)</f>
        <v/>
      </c>
      <c r="L106" s="50">
        <f>IF($A106="","",F106-H106)</f>
        <v/>
      </c>
      <c r="M106" s="40">
        <f>IF($A106="","",IF(F106=0,0,H106/F106))</f>
        <v/>
      </c>
      <c r="N106" s="19">
        <f>IF($A106="","",IF(H106&gt;F106,"Dépassement",IF(J106&lt;0,"Engagé &gt; budget","")))</f>
        <v/>
      </c>
      <c r="O106" s="50">
        <f>IF($A106="","",MAX(0,$H106-$F106))</f>
        <v/>
      </c>
      <c r="P106" s="40">
        <f>IF($A106="","",IF($F106=0,"",$O106/$F106))</f>
        <v/>
      </c>
      <c r="Q106" s="64">
        <f>IF($A106="","",IF($O106=0,"",RANK.EQ($O106,$O$2:$O$200,0)+COUNTIF($O$2:$O106,$O106)-1))</f>
        <v/>
      </c>
    </row>
    <row r="107">
      <c r="A107" s="15" t="n"/>
      <c r="B107" s="15" t="n"/>
      <c r="C107" s="15" t="n"/>
      <c r="D107" s="49" t="n"/>
      <c r="E107" s="49" t="n"/>
      <c r="F107" s="50">
        <f>IF($A107="","",D107+E107)</f>
        <v/>
      </c>
      <c r="G107" s="50">
        <f>IF($A107="","",SUMIFS(Engagements!$H$2:$H$200,Engagements!$C$2:$C$200,$A107,Engagements!$D$2:$D$200,$B107))</f>
        <v/>
      </c>
      <c r="H107" s="50">
        <f>IF($A107="","",SUMIFS(Factures_Paiements!$H$2:$H$200,Factures_Paiements!$D$2:$D$200,$A107,Factures_Paiements!$E$2:$E$200,$B107))</f>
        <v/>
      </c>
      <c r="I107" s="50">
        <f>IF($A107="","",SUMIFS(Factures_Paiements!$H$2:$H$200,Factures_Paiements!$D$2:$D$200,$A107,Factures_Paiements!$E$2:$E$200,$B107,Factures_Paiements!$J$2:$J$200,"Payée"))</f>
        <v/>
      </c>
      <c r="J107" s="50">
        <f>IF($A107="","",F107-G107)</f>
        <v/>
      </c>
      <c r="K107" s="50">
        <f>IF($A107="","",H107-I107)</f>
        <v/>
      </c>
      <c r="L107" s="50">
        <f>IF($A107="","",F107-H107)</f>
        <v/>
      </c>
      <c r="M107" s="40">
        <f>IF($A107="","",IF(F107=0,0,H107/F107))</f>
        <v/>
      </c>
      <c r="N107" s="19">
        <f>IF($A107="","",IF(H107&gt;F107,"Dépassement",IF(J107&lt;0,"Engagé &gt; budget","")))</f>
        <v/>
      </c>
      <c r="O107" s="50">
        <f>IF($A107="","",MAX(0,$H107-$F107))</f>
        <v/>
      </c>
      <c r="P107" s="40">
        <f>IF($A107="","",IF($F107=0,"",$O107/$F107))</f>
        <v/>
      </c>
      <c r="Q107" s="64">
        <f>IF($A107="","",IF($O107=0,"",RANK.EQ($O107,$O$2:$O$200,0)+COUNTIF($O$2:$O107,$O107)-1))</f>
        <v/>
      </c>
    </row>
    <row r="108">
      <c r="A108" s="15" t="n"/>
      <c r="B108" s="15" t="n"/>
      <c r="C108" s="15" t="n"/>
      <c r="D108" s="49" t="n"/>
      <c r="E108" s="49" t="n"/>
      <c r="F108" s="50">
        <f>IF($A108="","",D108+E108)</f>
        <v/>
      </c>
      <c r="G108" s="50">
        <f>IF($A108="","",SUMIFS(Engagements!$H$2:$H$200,Engagements!$C$2:$C$200,$A108,Engagements!$D$2:$D$200,$B108))</f>
        <v/>
      </c>
      <c r="H108" s="50">
        <f>IF($A108="","",SUMIFS(Factures_Paiements!$H$2:$H$200,Factures_Paiements!$D$2:$D$200,$A108,Factures_Paiements!$E$2:$E$200,$B108))</f>
        <v/>
      </c>
      <c r="I108" s="50">
        <f>IF($A108="","",SUMIFS(Factures_Paiements!$H$2:$H$200,Factures_Paiements!$D$2:$D$200,$A108,Factures_Paiements!$E$2:$E$200,$B108,Factures_Paiements!$J$2:$J$200,"Payée"))</f>
        <v/>
      </c>
      <c r="J108" s="50">
        <f>IF($A108="","",F108-G108)</f>
        <v/>
      </c>
      <c r="K108" s="50">
        <f>IF($A108="","",H108-I108)</f>
        <v/>
      </c>
      <c r="L108" s="50">
        <f>IF($A108="","",F108-H108)</f>
        <v/>
      </c>
      <c r="M108" s="40">
        <f>IF($A108="","",IF(F108=0,0,H108/F108))</f>
        <v/>
      </c>
      <c r="N108" s="19">
        <f>IF($A108="","",IF(H108&gt;F108,"Dépassement",IF(J108&lt;0,"Engagé &gt; budget","")))</f>
        <v/>
      </c>
      <c r="O108" s="50">
        <f>IF($A108="","",MAX(0,$H108-$F108))</f>
        <v/>
      </c>
      <c r="P108" s="40">
        <f>IF($A108="","",IF($F108=0,"",$O108/$F108))</f>
        <v/>
      </c>
      <c r="Q108" s="64">
        <f>IF($A108="","",IF($O108=0,"",RANK.EQ($O108,$O$2:$O$200,0)+COUNTIF($O$2:$O108,$O108)-1))</f>
        <v/>
      </c>
    </row>
    <row r="109">
      <c r="A109" s="15" t="n"/>
      <c r="B109" s="15" t="n"/>
      <c r="C109" s="15" t="n"/>
      <c r="D109" s="49" t="n"/>
      <c r="E109" s="49" t="n"/>
      <c r="F109" s="50">
        <f>IF($A109="","",D109+E109)</f>
        <v/>
      </c>
      <c r="G109" s="50">
        <f>IF($A109="","",SUMIFS(Engagements!$H$2:$H$200,Engagements!$C$2:$C$200,$A109,Engagements!$D$2:$D$200,$B109))</f>
        <v/>
      </c>
      <c r="H109" s="50">
        <f>IF($A109="","",SUMIFS(Factures_Paiements!$H$2:$H$200,Factures_Paiements!$D$2:$D$200,$A109,Factures_Paiements!$E$2:$E$200,$B109))</f>
        <v/>
      </c>
      <c r="I109" s="50">
        <f>IF($A109="","",SUMIFS(Factures_Paiements!$H$2:$H$200,Factures_Paiements!$D$2:$D$200,$A109,Factures_Paiements!$E$2:$E$200,$B109,Factures_Paiements!$J$2:$J$200,"Payée"))</f>
        <v/>
      </c>
      <c r="J109" s="50">
        <f>IF($A109="","",F109-G109)</f>
        <v/>
      </c>
      <c r="K109" s="50">
        <f>IF($A109="","",H109-I109)</f>
        <v/>
      </c>
      <c r="L109" s="50">
        <f>IF($A109="","",F109-H109)</f>
        <v/>
      </c>
      <c r="M109" s="40">
        <f>IF($A109="","",IF(F109=0,0,H109/F109))</f>
        <v/>
      </c>
      <c r="N109" s="19">
        <f>IF($A109="","",IF(H109&gt;F109,"Dépassement",IF(J109&lt;0,"Engagé &gt; budget","")))</f>
        <v/>
      </c>
      <c r="O109" s="50">
        <f>IF($A109="","",MAX(0,$H109-$F109))</f>
        <v/>
      </c>
      <c r="P109" s="40">
        <f>IF($A109="","",IF($F109=0,"",$O109/$F109))</f>
        <v/>
      </c>
      <c r="Q109" s="64">
        <f>IF($A109="","",IF($O109=0,"",RANK.EQ($O109,$O$2:$O$200,0)+COUNTIF($O$2:$O109,$O109)-1))</f>
        <v/>
      </c>
    </row>
    <row r="110">
      <c r="A110" s="15" t="n"/>
      <c r="B110" s="15" t="n"/>
      <c r="C110" s="15" t="n"/>
      <c r="D110" s="49" t="n"/>
      <c r="E110" s="49" t="n"/>
      <c r="F110" s="50">
        <f>IF($A110="","",D110+E110)</f>
        <v/>
      </c>
      <c r="G110" s="50">
        <f>IF($A110="","",SUMIFS(Engagements!$H$2:$H$200,Engagements!$C$2:$C$200,$A110,Engagements!$D$2:$D$200,$B110))</f>
        <v/>
      </c>
      <c r="H110" s="50">
        <f>IF($A110="","",SUMIFS(Factures_Paiements!$H$2:$H$200,Factures_Paiements!$D$2:$D$200,$A110,Factures_Paiements!$E$2:$E$200,$B110))</f>
        <v/>
      </c>
      <c r="I110" s="50">
        <f>IF($A110="","",SUMIFS(Factures_Paiements!$H$2:$H$200,Factures_Paiements!$D$2:$D$200,$A110,Factures_Paiements!$E$2:$E$200,$B110,Factures_Paiements!$J$2:$J$200,"Payée"))</f>
        <v/>
      </c>
      <c r="J110" s="50">
        <f>IF($A110="","",F110-G110)</f>
        <v/>
      </c>
      <c r="K110" s="50">
        <f>IF($A110="","",H110-I110)</f>
        <v/>
      </c>
      <c r="L110" s="50">
        <f>IF($A110="","",F110-H110)</f>
        <v/>
      </c>
      <c r="M110" s="40">
        <f>IF($A110="","",IF(F110=0,0,H110/F110))</f>
        <v/>
      </c>
      <c r="N110" s="19">
        <f>IF($A110="","",IF(H110&gt;F110,"Dépassement",IF(J110&lt;0,"Engagé &gt; budget","")))</f>
        <v/>
      </c>
      <c r="O110" s="50">
        <f>IF($A110="","",MAX(0,$H110-$F110))</f>
        <v/>
      </c>
      <c r="P110" s="40">
        <f>IF($A110="","",IF($F110=0,"",$O110/$F110))</f>
        <v/>
      </c>
      <c r="Q110" s="64">
        <f>IF($A110="","",IF($O110=0,"",RANK.EQ($O110,$O$2:$O$200,0)+COUNTIF($O$2:$O110,$O110)-1))</f>
        <v/>
      </c>
    </row>
    <row r="111">
      <c r="A111" s="15" t="n"/>
      <c r="B111" s="15" t="n"/>
      <c r="C111" s="15" t="n"/>
      <c r="D111" s="49" t="n"/>
      <c r="E111" s="49" t="n"/>
      <c r="F111" s="50">
        <f>IF($A111="","",D111+E111)</f>
        <v/>
      </c>
      <c r="G111" s="50">
        <f>IF($A111="","",SUMIFS(Engagements!$H$2:$H$200,Engagements!$C$2:$C$200,$A111,Engagements!$D$2:$D$200,$B111))</f>
        <v/>
      </c>
      <c r="H111" s="50">
        <f>IF($A111="","",SUMIFS(Factures_Paiements!$H$2:$H$200,Factures_Paiements!$D$2:$D$200,$A111,Factures_Paiements!$E$2:$E$200,$B111))</f>
        <v/>
      </c>
      <c r="I111" s="50">
        <f>IF($A111="","",SUMIFS(Factures_Paiements!$H$2:$H$200,Factures_Paiements!$D$2:$D$200,$A111,Factures_Paiements!$E$2:$E$200,$B111,Factures_Paiements!$J$2:$J$200,"Payée"))</f>
        <v/>
      </c>
      <c r="J111" s="50">
        <f>IF($A111="","",F111-G111)</f>
        <v/>
      </c>
      <c r="K111" s="50">
        <f>IF($A111="","",H111-I111)</f>
        <v/>
      </c>
      <c r="L111" s="50">
        <f>IF($A111="","",F111-H111)</f>
        <v/>
      </c>
      <c r="M111" s="40">
        <f>IF($A111="","",IF(F111=0,0,H111/F111))</f>
        <v/>
      </c>
      <c r="N111" s="19">
        <f>IF($A111="","",IF(H111&gt;F111,"Dépassement",IF(J111&lt;0,"Engagé &gt; budget","")))</f>
        <v/>
      </c>
      <c r="O111" s="50">
        <f>IF($A111="","",MAX(0,$H111-$F111))</f>
        <v/>
      </c>
      <c r="P111" s="40">
        <f>IF($A111="","",IF($F111=0,"",$O111/$F111))</f>
        <v/>
      </c>
      <c r="Q111" s="64">
        <f>IF($A111="","",IF($O111=0,"",RANK.EQ($O111,$O$2:$O$200,0)+COUNTIF($O$2:$O111,$O111)-1))</f>
        <v/>
      </c>
    </row>
    <row r="112">
      <c r="A112" s="15" t="n"/>
      <c r="B112" s="15" t="n"/>
      <c r="C112" s="15" t="n"/>
      <c r="D112" s="49" t="n"/>
      <c r="E112" s="49" t="n"/>
      <c r="F112" s="50">
        <f>IF($A112="","",D112+E112)</f>
        <v/>
      </c>
      <c r="G112" s="50">
        <f>IF($A112="","",SUMIFS(Engagements!$H$2:$H$200,Engagements!$C$2:$C$200,$A112,Engagements!$D$2:$D$200,$B112))</f>
        <v/>
      </c>
      <c r="H112" s="50">
        <f>IF($A112="","",SUMIFS(Factures_Paiements!$H$2:$H$200,Factures_Paiements!$D$2:$D$200,$A112,Factures_Paiements!$E$2:$E$200,$B112))</f>
        <v/>
      </c>
      <c r="I112" s="50">
        <f>IF($A112="","",SUMIFS(Factures_Paiements!$H$2:$H$200,Factures_Paiements!$D$2:$D$200,$A112,Factures_Paiements!$E$2:$E$200,$B112,Factures_Paiements!$J$2:$J$200,"Payée"))</f>
        <v/>
      </c>
      <c r="J112" s="50">
        <f>IF($A112="","",F112-G112)</f>
        <v/>
      </c>
      <c r="K112" s="50">
        <f>IF($A112="","",H112-I112)</f>
        <v/>
      </c>
      <c r="L112" s="50">
        <f>IF($A112="","",F112-H112)</f>
        <v/>
      </c>
      <c r="M112" s="40">
        <f>IF($A112="","",IF(F112=0,0,H112/F112))</f>
        <v/>
      </c>
      <c r="N112" s="19">
        <f>IF($A112="","",IF(H112&gt;F112,"Dépassement",IF(J112&lt;0,"Engagé &gt; budget","")))</f>
        <v/>
      </c>
      <c r="O112" s="50">
        <f>IF($A112="","",MAX(0,$H112-$F112))</f>
        <v/>
      </c>
      <c r="P112" s="40">
        <f>IF($A112="","",IF($F112=0,"",$O112/$F112))</f>
        <v/>
      </c>
      <c r="Q112" s="64">
        <f>IF($A112="","",IF($O112=0,"",RANK.EQ($O112,$O$2:$O$200,0)+COUNTIF($O$2:$O112,$O112)-1))</f>
        <v/>
      </c>
    </row>
    <row r="113">
      <c r="A113" s="15" t="n"/>
      <c r="B113" s="15" t="n"/>
      <c r="C113" s="15" t="n"/>
      <c r="D113" s="49" t="n"/>
      <c r="E113" s="49" t="n"/>
      <c r="F113" s="50">
        <f>IF($A113="","",D113+E113)</f>
        <v/>
      </c>
      <c r="G113" s="50">
        <f>IF($A113="","",SUMIFS(Engagements!$H$2:$H$200,Engagements!$C$2:$C$200,$A113,Engagements!$D$2:$D$200,$B113))</f>
        <v/>
      </c>
      <c r="H113" s="50">
        <f>IF($A113="","",SUMIFS(Factures_Paiements!$H$2:$H$200,Factures_Paiements!$D$2:$D$200,$A113,Factures_Paiements!$E$2:$E$200,$B113))</f>
        <v/>
      </c>
      <c r="I113" s="50">
        <f>IF($A113="","",SUMIFS(Factures_Paiements!$H$2:$H$200,Factures_Paiements!$D$2:$D$200,$A113,Factures_Paiements!$E$2:$E$200,$B113,Factures_Paiements!$J$2:$J$200,"Payée"))</f>
        <v/>
      </c>
      <c r="J113" s="50">
        <f>IF($A113="","",F113-G113)</f>
        <v/>
      </c>
      <c r="K113" s="50">
        <f>IF($A113="","",H113-I113)</f>
        <v/>
      </c>
      <c r="L113" s="50">
        <f>IF($A113="","",F113-H113)</f>
        <v/>
      </c>
      <c r="M113" s="40">
        <f>IF($A113="","",IF(F113=0,0,H113/F113))</f>
        <v/>
      </c>
      <c r="N113" s="19">
        <f>IF($A113="","",IF(H113&gt;F113,"Dépassement",IF(J113&lt;0,"Engagé &gt; budget","")))</f>
        <v/>
      </c>
      <c r="O113" s="50">
        <f>IF($A113="","",MAX(0,$H113-$F113))</f>
        <v/>
      </c>
      <c r="P113" s="40">
        <f>IF($A113="","",IF($F113=0,"",$O113/$F113))</f>
        <v/>
      </c>
      <c r="Q113" s="64">
        <f>IF($A113="","",IF($O113=0,"",RANK.EQ($O113,$O$2:$O$200,0)+COUNTIF($O$2:$O113,$O113)-1))</f>
        <v/>
      </c>
    </row>
    <row r="114">
      <c r="A114" s="15" t="n"/>
      <c r="B114" s="15" t="n"/>
      <c r="C114" s="15" t="n"/>
      <c r="D114" s="49" t="n"/>
      <c r="E114" s="49" t="n"/>
      <c r="F114" s="50">
        <f>IF($A114="","",D114+E114)</f>
        <v/>
      </c>
      <c r="G114" s="50">
        <f>IF($A114="","",SUMIFS(Engagements!$H$2:$H$200,Engagements!$C$2:$C$200,$A114,Engagements!$D$2:$D$200,$B114))</f>
        <v/>
      </c>
      <c r="H114" s="50">
        <f>IF($A114="","",SUMIFS(Factures_Paiements!$H$2:$H$200,Factures_Paiements!$D$2:$D$200,$A114,Factures_Paiements!$E$2:$E$200,$B114))</f>
        <v/>
      </c>
      <c r="I114" s="50">
        <f>IF($A114="","",SUMIFS(Factures_Paiements!$H$2:$H$200,Factures_Paiements!$D$2:$D$200,$A114,Factures_Paiements!$E$2:$E$200,$B114,Factures_Paiements!$J$2:$J$200,"Payée"))</f>
        <v/>
      </c>
      <c r="J114" s="50">
        <f>IF($A114="","",F114-G114)</f>
        <v/>
      </c>
      <c r="K114" s="50">
        <f>IF($A114="","",H114-I114)</f>
        <v/>
      </c>
      <c r="L114" s="50">
        <f>IF($A114="","",F114-H114)</f>
        <v/>
      </c>
      <c r="M114" s="40">
        <f>IF($A114="","",IF(F114=0,0,H114/F114))</f>
        <v/>
      </c>
      <c r="N114" s="19">
        <f>IF($A114="","",IF(H114&gt;F114,"Dépassement",IF(J114&lt;0,"Engagé &gt; budget","")))</f>
        <v/>
      </c>
      <c r="O114" s="50">
        <f>IF($A114="","",MAX(0,$H114-$F114))</f>
        <v/>
      </c>
      <c r="P114" s="40">
        <f>IF($A114="","",IF($F114=0,"",$O114/$F114))</f>
        <v/>
      </c>
      <c r="Q114" s="64">
        <f>IF($A114="","",IF($O114=0,"",RANK.EQ($O114,$O$2:$O$200,0)+COUNTIF($O$2:$O114,$O114)-1))</f>
        <v/>
      </c>
    </row>
    <row r="115">
      <c r="A115" s="15" t="n"/>
      <c r="B115" s="15" t="n"/>
      <c r="C115" s="15" t="n"/>
      <c r="D115" s="49" t="n"/>
      <c r="E115" s="49" t="n"/>
      <c r="F115" s="50">
        <f>IF($A115="","",D115+E115)</f>
        <v/>
      </c>
      <c r="G115" s="50">
        <f>IF($A115="","",SUMIFS(Engagements!$H$2:$H$200,Engagements!$C$2:$C$200,$A115,Engagements!$D$2:$D$200,$B115))</f>
        <v/>
      </c>
      <c r="H115" s="50">
        <f>IF($A115="","",SUMIFS(Factures_Paiements!$H$2:$H$200,Factures_Paiements!$D$2:$D$200,$A115,Factures_Paiements!$E$2:$E$200,$B115))</f>
        <v/>
      </c>
      <c r="I115" s="50">
        <f>IF($A115="","",SUMIFS(Factures_Paiements!$H$2:$H$200,Factures_Paiements!$D$2:$D$200,$A115,Factures_Paiements!$E$2:$E$200,$B115,Factures_Paiements!$J$2:$J$200,"Payée"))</f>
        <v/>
      </c>
      <c r="J115" s="50">
        <f>IF($A115="","",F115-G115)</f>
        <v/>
      </c>
      <c r="K115" s="50">
        <f>IF($A115="","",H115-I115)</f>
        <v/>
      </c>
      <c r="L115" s="50">
        <f>IF($A115="","",F115-H115)</f>
        <v/>
      </c>
      <c r="M115" s="40">
        <f>IF($A115="","",IF(F115=0,0,H115/F115))</f>
        <v/>
      </c>
      <c r="N115" s="19">
        <f>IF($A115="","",IF(H115&gt;F115,"Dépassement",IF(J115&lt;0,"Engagé &gt; budget","")))</f>
        <v/>
      </c>
      <c r="O115" s="50">
        <f>IF($A115="","",MAX(0,$H115-$F115))</f>
        <v/>
      </c>
      <c r="P115" s="40">
        <f>IF($A115="","",IF($F115=0,"",$O115/$F115))</f>
        <v/>
      </c>
      <c r="Q115" s="64">
        <f>IF($A115="","",IF($O115=0,"",RANK.EQ($O115,$O$2:$O$200,0)+COUNTIF($O$2:$O115,$O115)-1))</f>
        <v/>
      </c>
    </row>
    <row r="116">
      <c r="A116" s="15" t="n"/>
      <c r="B116" s="15" t="n"/>
      <c r="C116" s="15" t="n"/>
      <c r="D116" s="49" t="n"/>
      <c r="E116" s="49" t="n"/>
      <c r="F116" s="50">
        <f>IF($A116="","",D116+E116)</f>
        <v/>
      </c>
      <c r="G116" s="50">
        <f>IF($A116="","",SUMIFS(Engagements!$H$2:$H$200,Engagements!$C$2:$C$200,$A116,Engagements!$D$2:$D$200,$B116))</f>
        <v/>
      </c>
      <c r="H116" s="50">
        <f>IF($A116="","",SUMIFS(Factures_Paiements!$H$2:$H$200,Factures_Paiements!$D$2:$D$200,$A116,Factures_Paiements!$E$2:$E$200,$B116))</f>
        <v/>
      </c>
      <c r="I116" s="50">
        <f>IF($A116="","",SUMIFS(Factures_Paiements!$H$2:$H$200,Factures_Paiements!$D$2:$D$200,$A116,Factures_Paiements!$E$2:$E$200,$B116,Factures_Paiements!$J$2:$J$200,"Payée"))</f>
        <v/>
      </c>
      <c r="J116" s="50">
        <f>IF($A116="","",F116-G116)</f>
        <v/>
      </c>
      <c r="K116" s="50">
        <f>IF($A116="","",H116-I116)</f>
        <v/>
      </c>
      <c r="L116" s="50">
        <f>IF($A116="","",F116-H116)</f>
        <v/>
      </c>
      <c r="M116" s="40">
        <f>IF($A116="","",IF(F116=0,0,H116/F116))</f>
        <v/>
      </c>
      <c r="N116" s="19">
        <f>IF($A116="","",IF(H116&gt;F116,"Dépassement",IF(J116&lt;0,"Engagé &gt; budget","")))</f>
        <v/>
      </c>
      <c r="O116" s="50">
        <f>IF($A116="","",MAX(0,$H116-$F116))</f>
        <v/>
      </c>
      <c r="P116" s="40">
        <f>IF($A116="","",IF($F116=0,"",$O116/$F116))</f>
        <v/>
      </c>
      <c r="Q116" s="64">
        <f>IF($A116="","",IF($O116=0,"",RANK.EQ($O116,$O$2:$O$200,0)+COUNTIF($O$2:$O116,$O116)-1))</f>
        <v/>
      </c>
    </row>
    <row r="117">
      <c r="A117" s="15" t="n"/>
      <c r="B117" s="15" t="n"/>
      <c r="C117" s="15" t="n"/>
      <c r="D117" s="49" t="n"/>
      <c r="E117" s="49" t="n"/>
      <c r="F117" s="50">
        <f>IF($A117="","",D117+E117)</f>
        <v/>
      </c>
      <c r="G117" s="50">
        <f>IF($A117="","",SUMIFS(Engagements!$H$2:$H$200,Engagements!$C$2:$C$200,$A117,Engagements!$D$2:$D$200,$B117))</f>
        <v/>
      </c>
      <c r="H117" s="50">
        <f>IF($A117="","",SUMIFS(Factures_Paiements!$H$2:$H$200,Factures_Paiements!$D$2:$D$200,$A117,Factures_Paiements!$E$2:$E$200,$B117))</f>
        <v/>
      </c>
      <c r="I117" s="50">
        <f>IF($A117="","",SUMIFS(Factures_Paiements!$H$2:$H$200,Factures_Paiements!$D$2:$D$200,$A117,Factures_Paiements!$E$2:$E$200,$B117,Factures_Paiements!$J$2:$J$200,"Payée"))</f>
        <v/>
      </c>
      <c r="J117" s="50">
        <f>IF($A117="","",F117-G117)</f>
        <v/>
      </c>
      <c r="K117" s="50">
        <f>IF($A117="","",H117-I117)</f>
        <v/>
      </c>
      <c r="L117" s="50">
        <f>IF($A117="","",F117-H117)</f>
        <v/>
      </c>
      <c r="M117" s="40">
        <f>IF($A117="","",IF(F117=0,0,H117/F117))</f>
        <v/>
      </c>
      <c r="N117" s="19">
        <f>IF($A117="","",IF(H117&gt;F117,"Dépassement",IF(J117&lt;0,"Engagé &gt; budget","")))</f>
        <v/>
      </c>
      <c r="O117" s="50">
        <f>IF($A117="","",MAX(0,$H117-$F117))</f>
        <v/>
      </c>
      <c r="P117" s="40">
        <f>IF($A117="","",IF($F117=0,"",$O117/$F117))</f>
        <v/>
      </c>
      <c r="Q117" s="64">
        <f>IF($A117="","",IF($O117=0,"",RANK.EQ($O117,$O$2:$O$200,0)+COUNTIF($O$2:$O117,$O117)-1))</f>
        <v/>
      </c>
    </row>
    <row r="118">
      <c r="A118" s="15" t="n"/>
      <c r="B118" s="15" t="n"/>
      <c r="C118" s="15" t="n"/>
      <c r="D118" s="49" t="n"/>
      <c r="E118" s="49" t="n"/>
      <c r="F118" s="50">
        <f>IF($A118="","",D118+E118)</f>
        <v/>
      </c>
      <c r="G118" s="50">
        <f>IF($A118="","",SUMIFS(Engagements!$H$2:$H$200,Engagements!$C$2:$C$200,$A118,Engagements!$D$2:$D$200,$B118))</f>
        <v/>
      </c>
      <c r="H118" s="50">
        <f>IF($A118="","",SUMIFS(Factures_Paiements!$H$2:$H$200,Factures_Paiements!$D$2:$D$200,$A118,Factures_Paiements!$E$2:$E$200,$B118))</f>
        <v/>
      </c>
      <c r="I118" s="50">
        <f>IF($A118="","",SUMIFS(Factures_Paiements!$H$2:$H$200,Factures_Paiements!$D$2:$D$200,$A118,Factures_Paiements!$E$2:$E$200,$B118,Factures_Paiements!$J$2:$J$200,"Payée"))</f>
        <v/>
      </c>
      <c r="J118" s="50">
        <f>IF($A118="","",F118-G118)</f>
        <v/>
      </c>
      <c r="K118" s="50">
        <f>IF($A118="","",H118-I118)</f>
        <v/>
      </c>
      <c r="L118" s="50">
        <f>IF($A118="","",F118-H118)</f>
        <v/>
      </c>
      <c r="M118" s="40">
        <f>IF($A118="","",IF(F118=0,0,H118/F118))</f>
        <v/>
      </c>
      <c r="N118" s="19">
        <f>IF($A118="","",IF(H118&gt;F118,"Dépassement",IF(J118&lt;0,"Engagé &gt; budget","")))</f>
        <v/>
      </c>
      <c r="O118" s="50">
        <f>IF($A118="","",MAX(0,$H118-$F118))</f>
        <v/>
      </c>
      <c r="P118" s="40">
        <f>IF($A118="","",IF($F118=0,"",$O118/$F118))</f>
        <v/>
      </c>
      <c r="Q118" s="64">
        <f>IF($A118="","",IF($O118=0,"",RANK.EQ($O118,$O$2:$O$200,0)+COUNTIF($O$2:$O118,$O118)-1))</f>
        <v/>
      </c>
    </row>
    <row r="119">
      <c r="A119" s="15" t="n"/>
      <c r="B119" s="15" t="n"/>
      <c r="C119" s="15" t="n"/>
      <c r="D119" s="49" t="n"/>
      <c r="E119" s="49" t="n"/>
      <c r="F119" s="50">
        <f>IF($A119="","",D119+E119)</f>
        <v/>
      </c>
      <c r="G119" s="50">
        <f>IF($A119="","",SUMIFS(Engagements!$H$2:$H$200,Engagements!$C$2:$C$200,$A119,Engagements!$D$2:$D$200,$B119))</f>
        <v/>
      </c>
      <c r="H119" s="50">
        <f>IF($A119="","",SUMIFS(Factures_Paiements!$H$2:$H$200,Factures_Paiements!$D$2:$D$200,$A119,Factures_Paiements!$E$2:$E$200,$B119))</f>
        <v/>
      </c>
      <c r="I119" s="50">
        <f>IF($A119="","",SUMIFS(Factures_Paiements!$H$2:$H$200,Factures_Paiements!$D$2:$D$200,$A119,Factures_Paiements!$E$2:$E$200,$B119,Factures_Paiements!$J$2:$J$200,"Payée"))</f>
        <v/>
      </c>
      <c r="J119" s="50">
        <f>IF($A119="","",F119-G119)</f>
        <v/>
      </c>
      <c r="K119" s="50">
        <f>IF($A119="","",H119-I119)</f>
        <v/>
      </c>
      <c r="L119" s="50">
        <f>IF($A119="","",F119-H119)</f>
        <v/>
      </c>
      <c r="M119" s="40">
        <f>IF($A119="","",IF(F119=0,0,H119/F119))</f>
        <v/>
      </c>
      <c r="N119" s="19">
        <f>IF($A119="","",IF(H119&gt;F119,"Dépassement",IF(J119&lt;0,"Engagé &gt; budget","")))</f>
        <v/>
      </c>
      <c r="O119" s="50">
        <f>IF($A119="","",MAX(0,$H119-$F119))</f>
        <v/>
      </c>
      <c r="P119" s="40">
        <f>IF($A119="","",IF($F119=0,"",$O119/$F119))</f>
        <v/>
      </c>
      <c r="Q119" s="64">
        <f>IF($A119="","",IF($O119=0,"",RANK.EQ($O119,$O$2:$O$200,0)+COUNTIF($O$2:$O119,$O119)-1))</f>
        <v/>
      </c>
    </row>
    <row r="120">
      <c r="A120" s="15" t="n"/>
      <c r="B120" s="15" t="n"/>
      <c r="C120" s="15" t="n"/>
      <c r="D120" s="49" t="n"/>
      <c r="E120" s="49" t="n"/>
      <c r="F120" s="50">
        <f>IF($A120="","",D120+E120)</f>
        <v/>
      </c>
      <c r="G120" s="50">
        <f>IF($A120="","",SUMIFS(Engagements!$H$2:$H$200,Engagements!$C$2:$C$200,$A120,Engagements!$D$2:$D$200,$B120))</f>
        <v/>
      </c>
      <c r="H120" s="50">
        <f>IF($A120="","",SUMIFS(Factures_Paiements!$H$2:$H$200,Factures_Paiements!$D$2:$D$200,$A120,Factures_Paiements!$E$2:$E$200,$B120))</f>
        <v/>
      </c>
      <c r="I120" s="50">
        <f>IF($A120="","",SUMIFS(Factures_Paiements!$H$2:$H$200,Factures_Paiements!$D$2:$D$200,$A120,Factures_Paiements!$E$2:$E$200,$B120,Factures_Paiements!$J$2:$J$200,"Payée"))</f>
        <v/>
      </c>
      <c r="J120" s="50">
        <f>IF($A120="","",F120-G120)</f>
        <v/>
      </c>
      <c r="K120" s="50">
        <f>IF($A120="","",H120-I120)</f>
        <v/>
      </c>
      <c r="L120" s="50">
        <f>IF($A120="","",F120-H120)</f>
        <v/>
      </c>
      <c r="M120" s="40">
        <f>IF($A120="","",IF(F120=0,0,H120/F120))</f>
        <v/>
      </c>
      <c r="N120" s="19">
        <f>IF($A120="","",IF(H120&gt;F120,"Dépassement",IF(J120&lt;0,"Engagé &gt; budget","")))</f>
        <v/>
      </c>
      <c r="O120" s="50">
        <f>IF($A120="","",MAX(0,$H120-$F120))</f>
        <v/>
      </c>
      <c r="P120" s="40">
        <f>IF($A120="","",IF($F120=0,"",$O120/$F120))</f>
        <v/>
      </c>
      <c r="Q120" s="64">
        <f>IF($A120="","",IF($O120=0,"",RANK.EQ($O120,$O$2:$O$200,0)+COUNTIF($O$2:$O120,$O120)-1))</f>
        <v/>
      </c>
    </row>
    <row r="121">
      <c r="A121" s="15" t="n"/>
      <c r="B121" s="15" t="n"/>
      <c r="C121" s="15" t="n"/>
      <c r="D121" s="49" t="n"/>
      <c r="E121" s="49" t="n"/>
      <c r="F121" s="50">
        <f>IF($A121="","",D121+E121)</f>
        <v/>
      </c>
      <c r="G121" s="50">
        <f>IF($A121="","",SUMIFS(Engagements!$H$2:$H$200,Engagements!$C$2:$C$200,$A121,Engagements!$D$2:$D$200,$B121))</f>
        <v/>
      </c>
      <c r="H121" s="50">
        <f>IF($A121="","",SUMIFS(Factures_Paiements!$H$2:$H$200,Factures_Paiements!$D$2:$D$200,$A121,Factures_Paiements!$E$2:$E$200,$B121))</f>
        <v/>
      </c>
      <c r="I121" s="50">
        <f>IF($A121="","",SUMIFS(Factures_Paiements!$H$2:$H$200,Factures_Paiements!$D$2:$D$200,$A121,Factures_Paiements!$E$2:$E$200,$B121,Factures_Paiements!$J$2:$J$200,"Payée"))</f>
        <v/>
      </c>
      <c r="J121" s="50">
        <f>IF($A121="","",F121-G121)</f>
        <v/>
      </c>
      <c r="K121" s="50">
        <f>IF($A121="","",H121-I121)</f>
        <v/>
      </c>
      <c r="L121" s="50">
        <f>IF($A121="","",F121-H121)</f>
        <v/>
      </c>
      <c r="M121" s="40">
        <f>IF($A121="","",IF(F121=0,0,H121/F121))</f>
        <v/>
      </c>
      <c r="N121" s="19">
        <f>IF($A121="","",IF(H121&gt;F121,"Dépassement",IF(J121&lt;0,"Engagé &gt; budget","")))</f>
        <v/>
      </c>
      <c r="O121" s="50">
        <f>IF($A121="","",MAX(0,$H121-$F121))</f>
        <v/>
      </c>
      <c r="P121" s="40">
        <f>IF($A121="","",IF($F121=0,"",$O121/$F121))</f>
        <v/>
      </c>
      <c r="Q121" s="64">
        <f>IF($A121="","",IF($O121=0,"",RANK.EQ($O121,$O$2:$O$200,0)+COUNTIF($O$2:$O121,$O121)-1))</f>
        <v/>
      </c>
    </row>
    <row r="122">
      <c r="A122" s="15" t="n"/>
      <c r="B122" s="15" t="n"/>
      <c r="C122" s="15" t="n"/>
      <c r="D122" s="49" t="n"/>
      <c r="E122" s="49" t="n"/>
      <c r="F122" s="50">
        <f>IF($A122="","",D122+E122)</f>
        <v/>
      </c>
      <c r="G122" s="50">
        <f>IF($A122="","",SUMIFS(Engagements!$H$2:$H$200,Engagements!$C$2:$C$200,$A122,Engagements!$D$2:$D$200,$B122))</f>
        <v/>
      </c>
      <c r="H122" s="50">
        <f>IF($A122="","",SUMIFS(Factures_Paiements!$H$2:$H$200,Factures_Paiements!$D$2:$D$200,$A122,Factures_Paiements!$E$2:$E$200,$B122))</f>
        <v/>
      </c>
      <c r="I122" s="50">
        <f>IF($A122="","",SUMIFS(Factures_Paiements!$H$2:$H$200,Factures_Paiements!$D$2:$D$200,$A122,Factures_Paiements!$E$2:$E$200,$B122,Factures_Paiements!$J$2:$J$200,"Payée"))</f>
        <v/>
      </c>
      <c r="J122" s="50">
        <f>IF($A122="","",F122-G122)</f>
        <v/>
      </c>
      <c r="K122" s="50">
        <f>IF($A122="","",H122-I122)</f>
        <v/>
      </c>
      <c r="L122" s="50">
        <f>IF($A122="","",F122-H122)</f>
        <v/>
      </c>
      <c r="M122" s="40">
        <f>IF($A122="","",IF(F122=0,0,H122/F122))</f>
        <v/>
      </c>
      <c r="N122" s="19">
        <f>IF($A122="","",IF(H122&gt;F122,"Dépassement",IF(J122&lt;0,"Engagé &gt; budget","")))</f>
        <v/>
      </c>
      <c r="O122" s="50">
        <f>IF($A122="","",MAX(0,$H122-$F122))</f>
        <v/>
      </c>
      <c r="P122" s="40">
        <f>IF($A122="","",IF($F122=0,"",$O122/$F122))</f>
        <v/>
      </c>
      <c r="Q122" s="64">
        <f>IF($A122="","",IF($O122=0,"",RANK.EQ($O122,$O$2:$O$200,0)+COUNTIF($O$2:$O122,$O122)-1))</f>
        <v/>
      </c>
    </row>
    <row r="123">
      <c r="A123" s="15" t="n"/>
      <c r="B123" s="15" t="n"/>
      <c r="C123" s="15" t="n"/>
      <c r="D123" s="49" t="n"/>
      <c r="E123" s="49" t="n"/>
      <c r="F123" s="50">
        <f>IF($A123="","",D123+E123)</f>
        <v/>
      </c>
      <c r="G123" s="50">
        <f>IF($A123="","",SUMIFS(Engagements!$H$2:$H$200,Engagements!$C$2:$C$200,$A123,Engagements!$D$2:$D$200,$B123))</f>
        <v/>
      </c>
      <c r="H123" s="50">
        <f>IF($A123="","",SUMIFS(Factures_Paiements!$H$2:$H$200,Factures_Paiements!$D$2:$D$200,$A123,Factures_Paiements!$E$2:$E$200,$B123))</f>
        <v/>
      </c>
      <c r="I123" s="50">
        <f>IF($A123="","",SUMIFS(Factures_Paiements!$H$2:$H$200,Factures_Paiements!$D$2:$D$200,$A123,Factures_Paiements!$E$2:$E$200,$B123,Factures_Paiements!$J$2:$J$200,"Payée"))</f>
        <v/>
      </c>
      <c r="J123" s="50">
        <f>IF($A123="","",F123-G123)</f>
        <v/>
      </c>
      <c r="K123" s="50">
        <f>IF($A123="","",H123-I123)</f>
        <v/>
      </c>
      <c r="L123" s="50">
        <f>IF($A123="","",F123-H123)</f>
        <v/>
      </c>
      <c r="M123" s="40">
        <f>IF($A123="","",IF(F123=0,0,H123/F123))</f>
        <v/>
      </c>
      <c r="N123" s="19">
        <f>IF($A123="","",IF(H123&gt;F123,"Dépassement",IF(J123&lt;0,"Engagé &gt; budget","")))</f>
        <v/>
      </c>
      <c r="O123" s="50">
        <f>IF($A123="","",MAX(0,$H123-$F123))</f>
        <v/>
      </c>
      <c r="P123" s="40">
        <f>IF($A123="","",IF($F123=0,"",$O123/$F123))</f>
        <v/>
      </c>
      <c r="Q123" s="64">
        <f>IF($A123="","",IF($O123=0,"",RANK.EQ($O123,$O$2:$O$200,0)+COUNTIF($O$2:$O123,$O123)-1))</f>
        <v/>
      </c>
    </row>
    <row r="124">
      <c r="A124" s="15" t="n"/>
      <c r="B124" s="15" t="n"/>
      <c r="C124" s="15" t="n"/>
      <c r="D124" s="49" t="n"/>
      <c r="E124" s="49" t="n"/>
      <c r="F124" s="50">
        <f>IF($A124="","",D124+E124)</f>
        <v/>
      </c>
      <c r="G124" s="50">
        <f>IF($A124="","",SUMIFS(Engagements!$H$2:$H$200,Engagements!$C$2:$C$200,$A124,Engagements!$D$2:$D$200,$B124))</f>
        <v/>
      </c>
      <c r="H124" s="50">
        <f>IF($A124="","",SUMIFS(Factures_Paiements!$H$2:$H$200,Factures_Paiements!$D$2:$D$200,$A124,Factures_Paiements!$E$2:$E$200,$B124))</f>
        <v/>
      </c>
      <c r="I124" s="50">
        <f>IF($A124="","",SUMIFS(Factures_Paiements!$H$2:$H$200,Factures_Paiements!$D$2:$D$200,$A124,Factures_Paiements!$E$2:$E$200,$B124,Factures_Paiements!$J$2:$J$200,"Payée"))</f>
        <v/>
      </c>
      <c r="J124" s="50">
        <f>IF($A124="","",F124-G124)</f>
        <v/>
      </c>
      <c r="K124" s="50">
        <f>IF($A124="","",H124-I124)</f>
        <v/>
      </c>
      <c r="L124" s="50">
        <f>IF($A124="","",F124-H124)</f>
        <v/>
      </c>
      <c r="M124" s="40">
        <f>IF($A124="","",IF(F124=0,0,H124/F124))</f>
        <v/>
      </c>
      <c r="N124" s="19">
        <f>IF($A124="","",IF(H124&gt;F124,"Dépassement",IF(J124&lt;0,"Engagé &gt; budget","")))</f>
        <v/>
      </c>
      <c r="O124" s="50">
        <f>IF($A124="","",MAX(0,$H124-$F124))</f>
        <v/>
      </c>
      <c r="P124" s="40">
        <f>IF($A124="","",IF($F124=0,"",$O124/$F124))</f>
        <v/>
      </c>
      <c r="Q124" s="64">
        <f>IF($A124="","",IF($O124=0,"",RANK.EQ($O124,$O$2:$O$200,0)+COUNTIF($O$2:$O124,$O124)-1))</f>
        <v/>
      </c>
    </row>
    <row r="125">
      <c r="A125" s="15" t="n"/>
      <c r="B125" s="15" t="n"/>
      <c r="C125" s="15" t="n"/>
      <c r="D125" s="49" t="n"/>
      <c r="E125" s="49" t="n"/>
      <c r="F125" s="50">
        <f>IF($A125="","",D125+E125)</f>
        <v/>
      </c>
      <c r="G125" s="50">
        <f>IF($A125="","",SUMIFS(Engagements!$H$2:$H$200,Engagements!$C$2:$C$200,$A125,Engagements!$D$2:$D$200,$B125))</f>
        <v/>
      </c>
      <c r="H125" s="50">
        <f>IF($A125="","",SUMIFS(Factures_Paiements!$H$2:$H$200,Factures_Paiements!$D$2:$D$200,$A125,Factures_Paiements!$E$2:$E$200,$B125))</f>
        <v/>
      </c>
      <c r="I125" s="50">
        <f>IF($A125="","",SUMIFS(Factures_Paiements!$H$2:$H$200,Factures_Paiements!$D$2:$D$200,$A125,Factures_Paiements!$E$2:$E$200,$B125,Factures_Paiements!$J$2:$J$200,"Payée"))</f>
        <v/>
      </c>
      <c r="J125" s="50">
        <f>IF($A125="","",F125-G125)</f>
        <v/>
      </c>
      <c r="K125" s="50">
        <f>IF($A125="","",H125-I125)</f>
        <v/>
      </c>
      <c r="L125" s="50">
        <f>IF($A125="","",F125-H125)</f>
        <v/>
      </c>
      <c r="M125" s="40">
        <f>IF($A125="","",IF(F125=0,0,H125/F125))</f>
        <v/>
      </c>
      <c r="N125" s="19">
        <f>IF($A125="","",IF(H125&gt;F125,"Dépassement",IF(J125&lt;0,"Engagé &gt; budget","")))</f>
        <v/>
      </c>
      <c r="O125" s="50">
        <f>IF($A125="","",MAX(0,$H125-$F125))</f>
        <v/>
      </c>
      <c r="P125" s="40">
        <f>IF($A125="","",IF($F125=0,"",$O125/$F125))</f>
        <v/>
      </c>
      <c r="Q125" s="64">
        <f>IF($A125="","",IF($O125=0,"",RANK.EQ($O125,$O$2:$O$200,0)+COUNTIF($O$2:$O125,$O125)-1))</f>
        <v/>
      </c>
    </row>
    <row r="126">
      <c r="A126" s="15" t="n"/>
      <c r="B126" s="15" t="n"/>
      <c r="C126" s="15" t="n"/>
      <c r="D126" s="49" t="n"/>
      <c r="E126" s="49" t="n"/>
      <c r="F126" s="50">
        <f>IF($A126="","",D126+E126)</f>
        <v/>
      </c>
      <c r="G126" s="50">
        <f>IF($A126="","",SUMIFS(Engagements!$H$2:$H$200,Engagements!$C$2:$C$200,$A126,Engagements!$D$2:$D$200,$B126))</f>
        <v/>
      </c>
      <c r="H126" s="50">
        <f>IF($A126="","",SUMIFS(Factures_Paiements!$H$2:$H$200,Factures_Paiements!$D$2:$D$200,$A126,Factures_Paiements!$E$2:$E$200,$B126))</f>
        <v/>
      </c>
      <c r="I126" s="50">
        <f>IF($A126="","",SUMIFS(Factures_Paiements!$H$2:$H$200,Factures_Paiements!$D$2:$D$200,$A126,Factures_Paiements!$E$2:$E$200,$B126,Factures_Paiements!$J$2:$J$200,"Payée"))</f>
        <v/>
      </c>
      <c r="J126" s="50">
        <f>IF($A126="","",F126-G126)</f>
        <v/>
      </c>
      <c r="K126" s="50">
        <f>IF($A126="","",H126-I126)</f>
        <v/>
      </c>
      <c r="L126" s="50">
        <f>IF($A126="","",F126-H126)</f>
        <v/>
      </c>
      <c r="M126" s="40">
        <f>IF($A126="","",IF(F126=0,0,H126/F126))</f>
        <v/>
      </c>
      <c r="N126" s="19">
        <f>IF($A126="","",IF(H126&gt;F126,"Dépassement",IF(J126&lt;0,"Engagé &gt; budget","")))</f>
        <v/>
      </c>
      <c r="O126" s="50">
        <f>IF($A126="","",MAX(0,$H126-$F126))</f>
        <v/>
      </c>
      <c r="P126" s="40">
        <f>IF($A126="","",IF($F126=0,"",$O126/$F126))</f>
        <v/>
      </c>
      <c r="Q126" s="64">
        <f>IF($A126="","",IF($O126=0,"",RANK.EQ($O126,$O$2:$O$200,0)+COUNTIF($O$2:$O126,$O126)-1))</f>
        <v/>
      </c>
    </row>
    <row r="127">
      <c r="A127" s="15" t="n"/>
      <c r="B127" s="15" t="n"/>
      <c r="C127" s="15" t="n"/>
      <c r="D127" s="49" t="n"/>
      <c r="E127" s="49" t="n"/>
      <c r="F127" s="50">
        <f>IF($A127="","",D127+E127)</f>
        <v/>
      </c>
      <c r="G127" s="50">
        <f>IF($A127="","",SUMIFS(Engagements!$H$2:$H$200,Engagements!$C$2:$C$200,$A127,Engagements!$D$2:$D$200,$B127))</f>
        <v/>
      </c>
      <c r="H127" s="50">
        <f>IF($A127="","",SUMIFS(Factures_Paiements!$H$2:$H$200,Factures_Paiements!$D$2:$D$200,$A127,Factures_Paiements!$E$2:$E$200,$B127))</f>
        <v/>
      </c>
      <c r="I127" s="50">
        <f>IF($A127="","",SUMIFS(Factures_Paiements!$H$2:$H$200,Factures_Paiements!$D$2:$D$200,$A127,Factures_Paiements!$E$2:$E$200,$B127,Factures_Paiements!$J$2:$J$200,"Payée"))</f>
        <v/>
      </c>
      <c r="J127" s="50">
        <f>IF($A127="","",F127-G127)</f>
        <v/>
      </c>
      <c r="K127" s="50">
        <f>IF($A127="","",H127-I127)</f>
        <v/>
      </c>
      <c r="L127" s="50">
        <f>IF($A127="","",F127-H127)</f>
        <v/>
      </c>
      <c r="M127" s="40">
        <f>IF($A127="","",IF(F127=0,0,H127/F127))</f>
        <v/>
      </c>
      <c r="N127" s="19">
        <f>IF($A127="","",IF(H127&gt;F127,"Dépassement",IF(J127&lt;0,"Engagé &gt; budget","")))</f>
        <v/>
      </c>
      <c r="O127" s="50">
        <f>IF($A127="","",MAX(0,$H127-$F127))</f>
        <v/>
      </c>
      <c r="P127" s="40">
        <f>IF($A127="","",IF($F127=0,"",$O127/$F127))</f>
        <v/>
      </c>
      <c r="Q127" s="64">
        <f>IF($A127="","",IF($O127=0,"",RANK.EQ($O127,$O$2:$O$200,0)+COUNTIF($O$2:$O127,$O127)-1))</f>
        <v/>
      </c>
    </row>
    <row r="128">
      <c r="A128" s="15" t="n"/>
      <c r="B128" s="15" t="n"/>
      <c r="C128" s="15" t="n"/>
      <c r="D128" s="49" t="n"/>
      <c r="E128" s="49" t="n"/>
      <c r="F128" s="50">
        <f>IF($A128="","",D128+E128)</f>
        <v/>
      </c>
      <c r="G128" s="50">
        <f>IF($A128="","",SUMIFS(Engagements!$H$2:$H$200,Engagements!$C$2:$C$200,$A128,Engagements!$D$2:$D$200,$B128))</f>
        <v/>
      </c>
      <c r="H128" s="50">
        <f>IF($A128="","",SUMIFS(Factures_Paiements!$H$2:$H$200,Factures_Paiements!$D$2:$D$200,$A128,Factures_Paiements!$E$2:$E$200,$B128))</f>
        <v/>
      </c>
      <c r="I128" s="50">
        <f>IF($A128="","",SUMIFS(Factures_Paiements!$H$2:$H$200,Factures_Paiements!$D$2:$D$200,$A128,Factures_Paiements!$E$2:$E$200,$B128,Factures_Paiements!$J$2:$J$200,"Payée"))</f>
        <v/>
      </c>
      <c r="J128" s="50">
        <f>IF($A128="","",F128-G128)</f>
        <v/>
      </c>
      <c r="K128" s="50">
        <f>IF($A128="","",H128-I128)</f>
        <v/>
      </c>
      <c r="L128" s="50">
        <f>IF($A128="","",F128-H128)</f>
        <v/>
      </c>
      <c r="M128" s="40">
        <f>IF($A128="","",IF(F128=0,0,H128/F128))</f>
        <v/>
      </c>
      <c r="N128" s="19">
        <f>IF($A128="","",IF(H128&gt;F128,"Dépassement",IF(J128&lt;0,"Engagé &gt; budget","")))</f>
        <v/>
      </c>
      <c r="O128" s="50">
        <f>IF($A128="","",MAX(0,$H128-$F128))</f>
        <v/>
      </c>
      <c r="P128" s="40">
        <f>IF($A128="","",IF($F128=0,"",$O128/$F128))</f>
        <v/>
      </c>
      <c r="Q128" s="64">
        <f>IF($A128="","",IF($O128=0,"",RANK.EQ($O128,$O$2:$O$200,0)+COUNTIF($O$2:$O128,$O128)-1))</f>
        <v/>
      </c>
    </row>
    <row r="129">
      <c r="A129" s="15" t="n"/>
      <c r="B129" s="15" t="n"/>
      <c r="C129" s="15" t="n"/>
      <c r="D129" s="49" t="n"/>
      <c r="E129" s="49" t="n"/>
      <c r="F129" s="50">
        <f>IF($A129="","",D129+E129)</f>
        <v/>
      </c>
      <c r="G129" s="50">
        <f>IF($A129="","",SUMIFS(Engagements!$H$2:$H$200,Engagements!$C$2:$C$200,$A129,Engagements!$D$2:$D$200,$B129))</f>
        <v/>
      </c>
      <c r="H129" s="50">
        <f>IF($A129="","",SUMIFS(Factures_Paiements!$H$2:$H$200,Factures_Paiements!$D$2:$D$200,$A129,Factures_Paiements!$E$2:$E$200,$B129))</f>
        <v/>
      </c>
      <c r="I129" s="50">
        <f>IF($A129="","",SUMIFS(Factures_Paiements!$H$2:$H$200,Factures_Paiements!$D$2:$D$200,$A129,Factures_Paiements!$E$2:$E$200,$B129,Factures_Paiements!$J$2:$J$200,"Payée"))</f>
        <v/>
      </c>
      <c r="J129" s="50">
        <f>IF($A129="","",F129-G129)</f>
        <v/>
      </c>
      <c r="K129" s="50">
        <f>IF($A129="","",H129-I129)</f>
        <v/>
      </c>
      <c r="L129" s="50">
        <f>IF($A129="","",F129-H129)</f>
        <v/>
      </c>
      <c r="M129" s="40">
        <f>IF($A129="","",IF(F129=0,0,H129/F129))</f>
        <v/>
      </c>
      <c r="N129" s="19">
        <f>IF($A129="","",IF(H129&gt;F129,"Dépassement",IF(J129&lt;0,"Engagé &gt; budget","")))</f>
        <v/>
      </c>
      <c r="O129" s="50">
        <f>IF($A129="","",MAX(0,$H129-$F129))</f>
        <v/>
      </c>
      <c r="P129" s="40">
        <f>IF($A129="","",IF($F129=0,"",$O129/$F129))</f>
        <v/>
      </c>
      <c r="Q129" s="64">
        <f>IF($A129="","",IF($O129=0,"",RANK.EQ($O129,$O$2:$O$200,0)+COUNTIF($O$2:$O129,$O129)-1))</f>
        <v/>
      </c>
    </row>
    <row r="130">
      <c r="A130" s="15" t="n"/>
      <c r="B130" s="15" t="n"/>
      <c r="C130" s="15" t="n"/>
      <c r="D130" s="49" t="n"/>
      <c r="E130" s="49" t="n"/>
      <c r="F130" s="50">
        <f>IF($A130="","",D130+E130)</f>
        <v/>
      </c>
      <c r="G130" s="50">
        <f>IF($A130="","",SUMIFS(Engagements!$H$2:$H$200,Engagements!$C$2:$C$200,$A130,Engagements!$D$2:$D$200,$B130))</f>
        <v/>
      </c>
      <c r="H130" s="50">
        <f>IF($A130="","",SUMIFS(Factures_Paiements!$H$2:$H$200,Factures_Paiements!$D$2:$D$200,$A130,Factures_Paiements!$E$2:$E$200,$B130))</f>
        <v/>
      </c>
      <c r="I130" s="50">
        <f>IF($A130="","",SUMIFS(Factures_Paiements!$H$2:$H$200,Factures_Paiements!$D$2:$D$200,$A130,Factures_Paiements!$E$2:$E$200,$B130,Factures_Paiements!$J$2:$J$200,"Payée"))</f>
        <v/>
      </c>
      <c r="J130" s="50">
        <f>IF($A130="","",F130-G130)</f>
        <v/>
      </c>
      <c r="K130" s="50">
        <f>IF($A130="","",H130-I130)</f>
        <v/>
      </c>
      <c r="L130" s="50">
        <f>IF($A130="","",F130-H130)</f>
        <v/>
      </c>
      <c r="M130" s="40">
        <f>IF($A130="","",IF(F130=0,0,H130/F130))</f>
        <v/>
      </c>
      <c r="N130" s="19">
        <f>IF($A130="","",IF(H130&gt;F130,"Dépassement",IF(J130&lt;0,"Engagé &gt; budget","")))</f>
        <v/>
      </c>
      <c r="O130" s="50">
        <f>IF($A130="","",MAX(0,$H130-$F130))</f>
        <v/>
      </c>
      <c r="P130" s="40">
        <f>IF($A130="","",IF($F130=0,"",$O130/$F130))</f>
        <v/>
      </c>
      <c r="Q130" s="64">
        <f>IF($A130="","",IF($O130=0,"",RANK.EQ($O130,$O$2:$O$200,0)+COUNTIF($O$2:$O130,$O130)-1))</f>
        <v/>
      </c>
    </row>
    <row r="131">
      <c r="A131" s="15" t="n"/>
      <c r="B131" s="15" t="n"/>
      <c r="C131" s="15" t="n"/>
      <c r="D131" s="49" t="n"/>
      <c r="E131" s="49" t="n"/>
      <c r="F131" s="50">
        <f>IF($A131="","",D131+E131)</f>
        <v/>
      </c>
      <c r="G131" s="50">
        <f>IF($A131="","",SUMIFS(Engagements!$H$2:$H$200,Engagements!$C$2:$C$200,$A131,Engagements!$D$2:$D$200,$B131))</f>
        <v/>
      </c>
      <c r="H131" s="50">
        <f>IF($A131="","",SUMIFS(Factures_Paiements!$H$2:$H$200,Factures_Paiements!$D$2:$D$200,$A131,Factures_Paiements!$E$2:$E$200,$B131))</f>
        <v/>
      </c>
      <c r="I131" s="50">
        <f>IF($A131="","",SUMIFS(Factures_Paiements!$H$2:$H$200,Factures_Paiements!$D$2:$D$200,$A131,Factures_Paiements!$E$2:$E$200,$B131,Factures_Paiements!$J$2:$J$200,"Payée"))</f>
        <v/>
      </c>
      <c r="J131" s="50">
        <f>IF($A131="","",F131-G131)</f>
        <v/>
      </c>
      <c r="K131" s="50">
        <f>IF($A131="","",H131-I131)</f>
        <v/>
      </c>
      <c r="L131" s="50">
        <f>IF($A131="","",F131-H131)</f>
        <v/>
      </c>
      <c r="M131" s="40">
        <f>IF($A131="","",IF(F131=0,0,H131/F131))</f>
        <v/>
      </c>
      <c r="N131" s="19">
        <f>IF($A131="","",IF(H131&gt;F131,"Dépassement",IF(J131&lt;0,"Engagé &gt; budget","")))</f>
        <v/>
      </c>
      <c r="O131" s="50">
        <f>IF($A131="","",MAX(0,$H131-$F131))</f>
        <v/>
      </c>
      <c r="P131" s="40">
        <f>IF($A131="","",IF($F131=0,"",$O131/$F131))</f>
        <v/>
      </c>
      <c r="Q131" s="64">
        <f>IF($A131="","",IF($O131=0,"",RANK.EQ($O131,$O$2:$O$200,0)+COUNTIF($O$2:$O131,$O131)-1))</f>
        <v/>
      </c>
    </row>
    <row r="132">
      <c r="A132" s="15" t="n"/>
      <c r="B132" s="15" t="n"/>
      <c r="C132" s="15" t="n"/>
      <c r="D132" s="49" t="n"/>
      <c r="E132" s="49" t="n"/>
      <c r="F132" s="50">
        <f>IF($A132="","",D132+E132)</f>
        <v/>
      </c>
      <c r="G132" s="50">
        <f>IF($A132="","",SUMIFS(Engagements!$H$2:$H$200,Engagements!$C$2:$C$200,$A132,Engagements!$D$2:$D$200,$B132))</f>
        <v/>
      </c>
      <c r="H132" s="50">
        <f>IF($A132="","",SUMIFS(Factures_Paiements!$H$2:$H$200,Factures_Paiements!$D$2:$D$200,$A132,Factures_Paiements!$E$2:$E$200,$B132))</f>
        <v/>
      </c>
      <c r="I132" s="50">
        <f>IF($A132="","",SUMIFS(Factures_Paiements!$H$2:$H$200,Factures_Paiements!$D$2:$D$200,$A132,Factures_Paiements!$E$2:$E$200,$B132,Factures_Paiements!$J$2:$J$200,"Payée"))</f>
        <v/>
      </c>
      <c r="J132" s="50">
        <f>IF($A132="","",F132-G132)</f>
        <v/>
      </c>
      <c r="K132" s="50">
        <f>IF($A132="","",H132-I132)</f>
        <v/>
      </c>
      <c r="L132" s="50">
        <f>IF($A132="","",F132-H132)</f>
        <v/>
      </c>
      <c r="M132" s="40">
        <f>IF($A132="","",IF(F132=0,0,H132/F132))</f>
        <v/>
      </c>
      <c r="N132" s="19">
        <f>IF($A132="","",IF(H132&gt;F132,"Dépassement",IF(J132&lt;0,"Engagé &gt; budget","")))</f>
        <v/>
      </c>
      <c r="O132" s="50">
        <f>IF($A132="","",MAX(0,$H132-$F132))</f>
        <v/>
      </c>
      <c r="P132" s="40">
        <f>IF($A132="","",IF($F132=0,"",$O132/$F132))</f>
        <v/>
      </c>
      <c r="Q132" s="64">
        <f>IF($A132="","",IF($O132=0,"",RANK.EQ($O132,$O$2:$O$200,0)+COUNTIF($O$2:$O132,$O132)-1))</f>
        <v/>
      </c>
    </row>
    <row r="133">
      <c r="A133" s="15" t="n"/>
      <c r="B133" s="15" t="n"/>
      <c r="C133" s="15" t="n"/>
      <c r="D133" s="49" t="n"/>
      <c r="E133" s="49" t="n"/>
      <c r="F133" s="50">
        <f>IF($A133="","",D133+E133)</f>
        <v/>
      </c>
      <c r="G133" s="50">
        <f>IF($A133="","",SUMIFS(Engagements!$H$2:$H$200,Engagements!$C$2:$C$200,$A133,Engagements!$D$2:$D$200,$B133))</f>
        <v/>
      </c>
      <c r="H133" s="50">
        <f>IF($A133="","",SUMIFS(Factures_Paiements!$H$2:$H$200,Factures_Paiements!$D$2:$D$200,$A133,Factures_Paiements!$E$2:$E$200,$B133))</f>
        <v/>
      </c>
      <c r="I133" s="50">
        <f>IF($A133="","",SUMIFS(Factures_Paiements!$H$2:$H$200,Factures_Paiements!$D$2:$D$200,$A133,Factures_Paiements!$E$2:$E$200,$B133,Factures_Paiements!$J$2:$J$200,"Payée"))</f>
        <v/>
      </c>
      <c r="J133" s="50">
        <f>IF($A133="","",F133-G133)</f>
        <v/>
      </c>
      <c r="K133" s="50">
        <f>IF($A133="","",H133-I133)</f>
        <v/>
      </c>
      <c r="L133" s="50">
        <f>IF($A133="","",F133-H133)</f>
        <v/>
      </c>
      <c r="M133" s="40">
        <f>IF($A133="","",IF(F133=0,0,H133/F133))</f>
        <v/>
      </c>
      <c r="N133" s="19">
        <f>IF($A133="","",IF(H133&gt;F133,"Dépassement",IF(J133&lt;0,"Engagé &gt; budget","")))</f>
        <v/>
      </c>
      <c r="O133" s="50">
        <f>IF($A133="","",MAX(0,$H133-$F133))</f>
        <v/>
      </c>
      <c r="P133" s="40">
        <f>IF($A133="","",IF($F133=0,"",$O133/$F133))</f>
        <v/>
      </c>
      <c r="Q133" s="64">
        <f>IF($A133="","",IF($O133=0,"",RANK.EQ($O133,$O$2:$O$200,0)+COUNTIF($O$2:$O133,$O133)-1))</f>
        <v/>
      </c>
    </row>
    <row r="134">
      <c r="A134" s="15" t="n"/>
      <c r="B134" s="15" t="n"/>
      <c r="C134" s="15" t="n"/>
      <c r="D134" s="49" t="n"/>
      <c r="E134" s="49" t="n"/>
      <c r="F134" s="50">
        <f>IF($A134="","",D134+E134)</f>
        <v/>
      </c>
      <c r="G134" s="50">
        <f>IF($A134="","",SUMIFS(Engagements!$H$2:$H$200,Engagements!$C$2:$C$200,$A134,Engagements!$D$2:$D$200,$B134))</f>
        <v/>
      </c>
      <c r="H134" s="50">
        <f>IF($A134="","",SUMIFS(Factures_Paiements!$H$2:$H$200,Factures_Paiements!$D$2:$D$200,$A134,Factures_Paiements!$E$2:$E$200,$B134))</f>
        <v/>
      </c>
      <c r="I134" s="50">
        <f>IF($A134="","",SUMIFS(Factures_Paiements!$H$2:$H$200,Factures_Paiements!$D$2:$D$200,$A134,Factures_Paiements!$E$2:$E$200,$B134,Factures_Paiements!$J$2:$J$200,"Payée"))</f>
        <v/>
      </c>
      <c r="J134" s="50">
        <f>IF($A134="","",F134-G134)</f>
        <v/>
      </c>
      <c r="K134" s="50">
        <f>IF($A134="","",H134-I134)</f>
        <v/>
      </c>
      <c r="L134" s="50">
        <f>IF($A134="","",F134-H134)</f>
        <v/>
      </c>
      <c r="M134" s="40">
        <f>IF($A134="","",IF(F134=0,0,H134/F134))</f>
        <v/>
      </c>
      <c r="N134" s="19">
        <f>IF($A134="","",IF(H134&gt;F134,"Dépassement",IF(J134&lt;0,"Engagé &gt; budget","")))</f>
        <v/>
      </c>
      <c r="O134" s="50">
        <f>IF($A134="","",MAX(0,$H134-$F134))</f>
        <v/>
      </c>
      <c r="P134" s="40">
        <f>IF($A134="","",IF($F134=0,"",$O134/$F134))</f>
        <v/>
      </c>
      <c r="Q134" s="64">
        <f>IF($A134="","",IF($O134=0,"",RANK.EQ($O134,$O$2:$O$200,0)+COUNTIF($O$2:$O134,$O134)-1))</f>
        <v/>
      </c>
    </row>
    <row r="135">
      <c r="A135" s="15" t="n"/>
      <c r="B135" s="15" t="n"/>
      <c r="C135" s="15" t="n"/>
      <c r="D135" s="49" t="n"/>
      <c r="E135" s="49" t="n"/>
      <c r="F135" s="50">
        <f>IF($A135="","",D135+E135)</f>
        <v/>
      </c>
      <c r="G135" s="50">
        <f>IF($A135="","",SUMIFS(Engagements!$H$2:$H$200,Engagements!$C$2:$C$200,$A135,Engagements!$D$2:$D$200,$B135))</f>
        <v/>
      </c>
      <c r="H135" s="50">
        <f>IF($A135="","",SUMIFS(Factures_Paiements!$H$2:$H$200,Factures_Paiements!$D$2:$D$200,$A135,Factures_Paiements!$E$2:$E$200,$B135))</f>
        <v/>
      </c>
      <c r="I135" s="50">
        <f>IF($A135="","",SUMIFS(Factures_Paiements!$H$2:$H$200,Factures_Paiements!$D$2:$D$200,$A135,Factures_Paiements!$E$2:$E$200,$B135,Factures_Paiements!$J$2:$J$200,"Payée"))</f>
        <v/>
      </c>
      <c r="J135" s="50">
        <f>IF($A135="","",F135-G135)</f>
        <v/>
      </c>
      <c r="K135" s="50">
        <f>IF($A135="","",H135-I135)</f>
        <v/>
      </c>
      <c r="L135" s="50">
        <f>IF($A135="","",F135-H135)</f>
        <v/>
      </c>
      <c r="M135" s="40">
        <f>IF($A135="","",IF(F135=0,0,H135/F135))</f>
        <v/>
      </c>
      <c r="N135" s="19">
        <f>IF($A135="","",IF(H135&gt;F135,"Dépassement",IF(J135&lt;0,"Engagé &gt; budget","")))</f>
        <v/>
      </c>
      <c r="O135" s="50">
        <f>IF($A135="","",MAX(0,$H135-$F135))</f>
        <v/>
      </c>
      <c r="P135" s="40">
        <f>IF($A135="","",IF($F135=0,"",$O135/$F135))</f>
        <v/>
      </c>
      <c r="Q135" s="64">
        <f>IF($A135="","",IF($O135=0,"",RANK.EQ($O135,$O$2:$O$200,0)+COUNTIF($O$2:$O135,$O135)-1))</f>
        <v/>
      </c>
    </row>
    <row r="136">
      <c r="A136" s="15" t="n"/>
      <c r="B136" s="15" t="n"/>
      <c r="C136" s="15" t="n"/>
      <c r="D136" s="49" t="n"/>
      <c r="E136" s="49" t="n"/>
      <c r="F136" s="50">
        <f>IF($A136="","",D136+E136)</f>
        <v/>
      </c>
      <c r="G136" s="50">
        <f>IF($A136="","",SUMIFS(Engagements!$H$2:$H$200,Engagements!$C$2:$C$200,$A136,Engagements!$D$2:$D$200,$B136))</f>
        <v/>
      </c>
      <c r="H136" s="50">
        <f>IF($A136="","",SUMIFS(Factures_Paiements!$H$2:$H$200,Factures_Paiements!$D$2:$D$200,$A136,Factures_Paiements!$E$2:$E$200,$B136))</f>
        <v/>
      </c>
      <c r="I136" s="50">
        <f>IF($A136="","",SUMIFS(Factures_Paiements!$H$2:$H$200,Factures_Paiements!$D$2:$D$200,$A136,Factures_Paiements!$E$2:$E$200,$B136,Factures_Paiements!$J$2:$J$200,"Payée"))</f>
        <v/>
      </c>
      <c r="J136" s="50">
        <f>IF($A136="","",F136-G136)</f>
        <v/>
      </c>
      <c r="K136" s="50">
        <f>IF($A136="","",H136-I136)</f>
        <v/>
      </c>
      <c r="L136" s="50">
        <f>IF($A136="","",F136-H136)</f>
        <v/>
      </c>
      <c r="M136" s="40">
        <f>IF($A136="","",IF(F136=0,0,H136/F136))</f>
        <v/>
      </c>
      <c r="N136" s="19">
        <f>IF($A136="","",IF(H136&gt;F136,"Dépassement",IF(J136&lt;0,"Engagé &gt; budget","")))</f>
        <v/>
      </c>
      <c r="O136" s="50">
        <f>IF($A136="","",MAX(0,$H136-$F136))</f>
        <v/>
      </c>
      <c r="P136" s="40">
        <f>IF($A136="","",IF($F136=0,"",$O136/$F136))</f>
        <v/>
      </c>
      <c r="Q136" s="64">
        <f>IF($A136="","",IF($O136=0,"",RANK.EQ($O136,$O$2:$O$200,0)+COUNTIF($O$2:$O136,$O136)-1))</f>
        <v/>
      </c>
    </row>
    <row r="137">
      <c r="A137" s="15" t="n"/>
      <c r="B137" s="15" t="n"/>
      <c r="C137" s="15" t="n"/>
      <c r="D137" s="49" t="n"/>
      <c r="E137" s="49" t="n"/>
      <c r="F137" s="50">
        <f>IF($A137="","",D137+E137)</f>
        <v/>
      </c>
      <c r="G137" s="50">
        <f>IF($A137="","",SUMIFS(Engagements!$H$2:$H$200,Engagements!$C$2:$C$200,$A137,Engagements!$D$2:$D$200,$B137))</f>
        <v/>
      </c>
      <c r="H137" s="50">
        <f>IF($A137="","",SUMIFS(Factures_Paiements!$H$2:$H$200,Factures_Paiements!$D$2:$D$200,$A137,Factures_Paiements!$E$2:$E$200,$B137))</f>
        <v/>
      </c>
      <c r="I137" s="50">
        <f>IF($A137="","",SUMIFS(Factures_Paiements!$H$2:$H$200,Factures_Paiements!$D$2:$D$200,$A137,Factures_Paiements!$E$2:$E$200,$B137,Factures_Paiements!$J$2:$J$200,"Payée"))</f>
        <v/>
      </c>
      <c r="J137" s="50">
        <f>IF($A137="","",F137-G137)</f>
        <v/>
      </c>
      <c r="K137" s="50">
        <f>IF($A137="","",H137-I137)</f>
        <v/>
      </c>
      <c r="L137" s="50">
        <f>IF($A137="","",F137-H137)</f>
        <v/>
      </c>
      <c r="M137" s="40">
        <f>IF($A137="","",IF(F137=0,0,H137/F137))</f>
        <v/>
      </c>
      <c r="N137" s="19">
        <f>IF($A137="","",IF(H137&gt;F137,"Dépassement",IF(J137&lt;0,"Engagé &gt; budget","")))</f>
        <v/>
      </c>
      <c r="O137" s="50">
        <f>IF($A137="","",MAX(0,$H137-$F137))</f>
        <v/>
      </c>
      <c r="P137" s="40">
        <f>IF($A137="","",IF($F137=0,"",$O137/$F137))</f>
        <v/>
      </c>
      <c r="Q137" s="64">
        <f>IF($A137="","",IF($O137=0,"",RANK.EQ($O137,$O$2:$O$200,0)+COUNTIF($O$2:$O137,$O137)-1))</f>
        <v/>
      </c>
    </row>
    <row r="138">
      <c r="A138" s="15" t="n"/>
      <c r="B138" s="15" t="n"/>
      <c r="C138" s="15" t="n"/>
      <c r="D138" s="49" t="n"/>
      <c r="E138" s="49" t="n"/>
      <c r="F138" s="50">
        <f>IF($A138="","",D138+E138)</f>
        <v/>
      </c>
      <c r="G138" s="50">
        <f>IF($A138="","",SUMIFS(Engagements!$H$2:$H$200,Engagements!$C$2:$C$200,$A138,Engagements!$D$2:$D$200,$B138))</f>
        <v/>
      </c>
      <c r="H138" s="50">
        <f>IF($A138="","",SUMIFS(Factures_Paiements!$H$2:$H$200,Factures_Paiements!$D$2:$D$200,$A138,Factures_Paiements!$E$2:$E$200,$B138))</f>
        <v/>
      </c>
      <c r="I138" s="50">
        <f>IF($A138="","",SUMIFS(Factures_Paiements!$H$2:$H$200,Factures_Paiements!$D$2:$D$200,$A138,Factures_Paiements!$E$2:$E$200,$B138,Factures_Paiements!$J$2:$J$200,"Payée"))</f>
        <v/>
      </c>
      <c r="J138" s="50">
        <f>IF($A138="","",F138-G138)</f>
        <v/>
      </c>
      <c r="K138" s="50">
        <f>IF($A138="","",H138-I138)</f>
        <v/>
      </c>
      <c r="L138" s="50">
        <f>IF($A138="","",F138-H138)</f>
        <v/>
      </c>
      <c r="M138" s="40">
        <f>IF($A138="","",IF(F138=0,0,H138/F138))</f>
        <v/>
      </c>
      <c r="N138" s="19">
        <f>IF($A138="","",IF(H138&gt;F138,"Dépassement",IF(J138&lt;0,"Engagé &gt; budget","")))</f>
        <v/>
      </c>
      <c r="O138" s="50">
        <f>IF($A138="","",MAX(0,$H138-$F138))</f>
        <v/>
      </c>
      <c r="P138" s="40">
        <f>IF($A138="","",IF($F138=0,"",$O138/$F138))</f>
        <v/>
      </c>
      <c r="Q138" s="64">
        <f>IF($A138="","",IF($O138=0,"",RANK.EQ($O138,$O$2:$O$200,0)+COUNTIF($O$2:$O138,$O138)-1))</f>
        <v/>
      </c>
    </row>
    <row r="139">
      <c r="A139" s="15" t="n"/>
      <c r="B139" s="15" t="n"/>
      <c r="C139" s="15" t="n"/>
      <c r="D139" s="49" t="n"/>
      <c r="E139" s="49" t="n"/>
      <c r="F139" s="50">
        <f>IF($A139="","",D139+E139)</f>
        <v/>
      </c>
      <c r="G139" s="50">
        <f>IF($A139="","",SUMIFS(Engagements!$H$2:$H$200,Engagements!$C$2:$C$200,$A139,Engagements!$D$2:$D$200,$B139))</f>
        <v/>
      </c>
      <c r="H139" s="50">
        <f>IF($A139="","",SUMIFS(Factures_Paiements!$H$2:$H$200,Factures_Paiements!$D$2:$D$200,$A139,Factures_Paiements!$E$2:$E$200,$B139))</f>
        <v/>
      </c>
      <c r="I139" s="50">
        <f>IF($A139="","",SUMIFS(Factures_Paiements!$H$2:$H$200,Factures_Paiements!$D$2:$D$200,$A139,Factures_Paiements!$E$2:$E$200,$B139,Factures_Paiements!$J$2:$J$200,"Payée"))</f>
        <v/>
      </c>
      <c r="J139" s="50">
        <f>IF($A139="","",F139-G139)</f>
        <v/>
      </c>
      <c r="K139" s="50">
        <f>IF($A139="","",H139-I139)</f>
        <v/>
      </c>
      <c r="L139" s="50">
        <f>IF($A139="","",F139-H139)</f>
        <v/>
      </c>
      <c r="M139" s="40">
        <f>IF($A139="","",IF(F139=0,0,H139/F139))</f>
        <v/>
      </c>
      <c r="N139" s="19">
        <f>IF($A139="","",IF(H139&gt;F139,"Dépassement",IF(J139&lt;0,"Engagé &gt; budget","")))</f>
        <v/>
      </c>
      <c r="O139" s="50">
        <f>IF($A139="","",MAX(0,$H139-$F139))</f>
        <v/>
      </c>
      <c r="P139" s="40">
        <f>IF($A139="","",IF($F139=0,"",$O139/$F139))</f>
        <v/>
      </c>
      <c r="Q139" s="64">
        <f>IF($A139="","",IF($O139=0,"",RANK.EQ($O139,$O$2:$O$200,0)+COUNTIF($O$2:$O139,$O139)-1))</f>
        <v/>
      </c>
    </row>
    <row r="140">
      <c r="A140" s="15" t="n"/>
      <c r="B140" s="15" t="n"/>
      <c r="C140" s="15" t="n"/>
      <c r="D140" s="49" t="n"/>
      <c r="E140" s="49" t="n"/>
      <c r="F140" s="50">
        <f>IF($A140="","",D140+E140)</f>
        <v/>
      </c>
      <c r="G140" s="50">
        <f>IF($A140="","",SUMIFS(Engagements!$H$2:$H$200,Engagements!$C$2:$C$200,$A140,Engagements!$D$2:$D$200,$B140))</f>
        <v/>
      </c>
      <c r="H140" s="50">
        <f>IF($A140="","",SUMIFS(Factures_Paiements!$H$2:$H$200,Factures_Paiements!$D$2:$D$200,$A140,Factures_Paiements!$E$2:$E$200,$B140))</f>
        <v/>
      </c>
      <c r="I140" s="50">
        <f>IF($A140="","",SUMIFS(Factures_Paiements!$H$2:$H$200,Factures_Paiements!$D$2:$D$200,$A140,Factures_Paiements!$E$2:$E$200,$B140,Factures_Paiements!$J$2:$J$200,"Payée"))</f>
        <v/>
      </c>
      <c r="J140" s="50">
        <f>IF($A140="","",F140-G140)</f>
        <v/>
      </c>
      <c r="K140" s="50">
        <f>IF($A140="","",H140-I140)</f>
        <v/>
      </c>
      <c r="L140" s="50">
        <f>IF($A140="","",F140-H140)</f>
        <v/>
      </c>
      <c r="M140" s="40">
        <f>IF($A140="","",IF(F140=0,0,H140/F140))</f>
        <v/>
      </c>
      <c r="N140" s="19">
        <f>IF($A140="","",IF(H140&gt;F140,"Dépassement",IF(J140&lt;0,"Engagé &gt; budget","")))</f>
        <v/>
      </c>
      <c r="O140" s="50">
        <f>IF($A140="","",MAX(0,$H140-$F140))</f>
        <v/>
      </c>
      <c r="P140" s="40">
        <f>IF($A140="","",IF($F140=0,"",$O140/$F140))</f>
        <v/>
      </c>
      <c r="Q140" s="64">
        <f>IF($A140="","",IF($O140=0,"",RANK.EQ($O140,$O$2:$O$200,0)+COUNTIF($O$2:$O140,$O140)-1))</f>
        <v/>
      </c>
    </row>
    <row r="141">
      <c r="A141" s="15" t="n"/>
      <c r="B141" s="15" t="n"/>
      <c r="C141" s="15" t="n"/>
      <c r="D141" s="49" t="n"/>
      <c r="E141" s="49" t="n"/>
      <c r="F141" s="50">
        <f>IF($A141="","",D141+E141)</f>
        <v/>
      </c>
      <c r="G141" s="50">
        <f>IF($A141="","",SUMIFS(Engagements!$H$2:$H$200,Engagements!$C$2:$C$200,$A141,Engagements!$D$2:$D$200,$B141))</f>
        <v/>
      </c>
      <c r="H141" s="50">
        <f>IF($A141="","",SUMIFS(Factures_Paiements!$H$2:$H$200,Factures_Paiements!$D$2:$D$200,$A141,Factures_Paiements!$E$2:$E$200,$B141))</f>
        <v/>
      </c>
      <c r="I141" s="50">
        <f>IF($A141="","",SUMIFS(Factures_Paiements!$H$2:$H$200,Factures_Paiements!$D$2:$D$200,$A141,Factures_Paiements!$E$2:$E$200,$B141,Factures_Paiements!$J$2:$J$200,"Payée"))</f>
        <v/>
      </c>
      <c r="J141" s="50">
        <f>IF($A141="","",F141-G141)</f>
        <v/>
      </c>
      <c r="K141" s="50">
        <f>IF($A141="","",H141-I141)</f>
        <v/>
      </c>
      <c r="L141" s="50">
        <f>IF($A141="","",F141-H141)</f>
        <v/>
      </c>
      <c r="M141" s="40">
        <f>IF($A141="","",IF(F141=0,0,H141/F141))</f>
        <v/>
      </c>
      <c r="N141" s="19">
        <f>IF($A141="","",IF(H141&gt;F141,"Dépassement",IF(J141&lt;0,"Engagé &gt; budget","")))</f>
        <v/>
      </c>
      <c r="O141" s="50">
        <f>IF($A141="","",MAX(0,$H141-$F141))</f>
        <v/>
      </c>
      <c r="P141" s="40">
        <f>IF($A141="","",IF($F141=0,"",$O141/$F141))</f>
        <v/>
      </c>
      <c r="Q141" s="64">
        <f>IF($A141="","",IF($O141=0,"",RANK.EQ($O141,$O$2:$O$200,0)+COUNTIF($O$2:$O141,$O141)-1))</f>
        <v/>
      </c>
    </row>
    <row r="142">
      <c r="A142" s="15" t="n"/>
      <c r="B142" s="15" t="n"/>
      <c r="C142" s="15" t="n"/>
      <c r="D142" s="49" t="n"/>
      <c r="E142" s="49" t="n"/>
      <c r="F142" s="50">
        <f>IF($A142="","",D142+E142)</f>
        <v/>
      </c>
      <c r="G142" s="50">
        <f>IF($A142="","",SUMIFS(Engagements!$H$2:$H$200,Engagements!$C$2:$C$200,$A142,Engagements!$D$2:$D$200,$B142))</f>
        <v/>
      </c>
      <c r="H142" s="50">
        <f>IF($A142="","",SUMIFS(Factures_Paiements!$H$2:$H$200,Factures_Paiements!$D$2:$D$200,$A142,Factures_Paiements!$E$2:$E$200,$B142))</f>
        <v/>
      </c>
      <c r="I142" s="50">
        <f>IF($A142="","",SUMIFS(Factures_Paiements!$H$2:$H$200,Factures_Paiements!$D$2:$D$200,$A142,Factures_Paiements!$E$2:$E$200,$B142,Factures_Paiements!$J$2:$J$200,"Payée"))</f>
        <v/>
      </c>
      <c r="J142" s="50">
        <f>IF($A142="","",F142-G142)</f>
        <v/>
      </c>
      <c r="K142" s="50">
        <f>IF($A142="","",H142-I142)</f>
        <v/>
      </c>
      <c r="L142" s="50">
        <f>IF($A142="","",F142-H142)</f>
        <v/>
      </c>
      <c r="M142" s="40">
        <f>IF($A142="","",IF(F142=0,0,H142/F142))</f>
        <v/>
      </c>
      <c r="N142" s="19">
        <f>IF($A142="","",IF(H142&gt;F142,"Dépassement",IF(J142&lt;0,"Engagé &gt; budget","")))</f>
        <v/>
      </c>
      <c r="O142" s="50">
        <f>IF($A142="","",MAX(0,$H142-$F142))</f>
        <v/>
      </c>
      <c r="P142" s="40">
        <f>IF($A142="","",IF($F142=0,"",$O142/$F142))</f>
        <v/>
      </c>
      <c r="Q142" s="64">
        <f>IF($A142="","",IF($O142=0,"",RANK.EQ($O142,$O$2:$O$200,0)+COUNTIF($O$2:$O142,$O142)-1))</f>
        <v/>
      </c>
    </row>
    <row r="143">
      <c r="A143" s="15" t="n"/>
      <c r="B143" s="15" t="n"/>
      <c r="C143" s="15" t="n"/>
      <c r="D143" s="49" t="n"/>
      <c r="E143" s="49" t="n"/>
      <c r="F143" s="50">
        <f>IF($A143="","",D143+E143)</f>
        <v/>
      </c>
      <c r="G143" s="50">
        <f>IF($A143="","",SUMIFS(Engagements!$H$2:$H$200,Engagements!$C$2:$C$200,$A143,Engagements!$D$2:$D$200,$B143))</f>
        <v/>
      </c>
      <c r="H143" s="50">
        <f>IF($A143="","",SUMIFS(Factures_Paiements!$H$2:$H$200,Factures_Paiements!$D$2:$D$200,$A143,Factures_Paiements!$E$2:$E$200,$B143))</f>
        <v/>
      </c>
      <c r="I143" s="50">
        <f>IF($A143="","",SUMIFS(Factures_Paiements!$H$2:$H$200,Factures_Paiements!$D$2:$D$200,$A143,Factures_Paiements!$E$2:$E$200,$B143,Factures_Paiements!$J$2:$J$200,"Payée"))</f>
        <v/>
      </c>
      <c r="J143" s="50">
        <f>IF($A143="","",F143-G143)</f>
        <v/>
      </c>
      <c r="K143" s="50">
        <f>IF($A143="","",H143-I143)</f>
        <v/>
      </c>
      <c r="L143" s="50">
        <f>IF($A143="","",F143-H143)</f>
        <v/>
      </c>
      <c r="M143" s="40">
        <f>IF($A143="","",IF(F143=0,0,H143/F143))</f>
        <v/>
      </c>
      <c r="N143" s="19">
        <f>IF($A143="","",IF(H143&gt;F143,"Dépassement",IF(J143&lt;0,"Engagé &gt; budget","")))</f>
        <v/>
      </c>
      <c r="O143" s="50">
        <f>IF($A143="","",MAX(0,$H143-$F143))</f>
        <v/>
      </c>
      <c r="P143" s="40">
        <f>IF($A143="","",IF($F143=0,"",$O143/$F143))</f>
        <v/>
      </c>
      <c r="Q143" s="64">
        <f>IF($A143="","",IF($O143=0,"",RANK.EQ($O143,$O$2:$O$200,0)+COUNTIF($O$2:$O143,$O143)-1))</f>
        <v/>
      </c>
    </row>
    <row r="144">
      <c r="A144" s="15" t="n"/>
      <c r="B144" s="15" t="n"/>
      <c r="C144" s="15" t="n"/>
      <c r="D144" s="49" t="n"/>
      <c r="E144" s="49" t="n"/>
      <c r="F144" s="50">
        <f>IF($A144="","",D144+E144)</f>
        <v/>
      </c>
      <c r="G144" s="50">
        <f>IF($A144="","",SUMIFS(Engagements!$H$2:$H$200,Engagements!$C$2:$C$200,$A144,Engagements!$D$2:$D$200,$B144))</f>
        <v/>
      </c>
      <c r="H144" s="50">
        <f>IF($A144="","",SUMIFS(Factures_Paiements!$H$2:$H$200,Factures_Paiements!$D$2:$D$200,$A144,Factures_Paiements!$E$2:$E$200,$B144))</f>
        <v/>
      </c>
      <c r="I144" s="50">
        <f>IF($A144="","",SUMIFS(Factures_Paiements!$H$2:$H$200,Factures_Paiements!$D$2:$D$200,$A144,Factures_Paiements!$E$2:$E$200,$B144,Factures_Paiements!$J$2:$J$200,"Payée"))</f>
        <v/>
      </c>
      <c r="J144" s="50">
        <f>IF($A144="","",F144-G144)</f>
        <v/>
      </c>
      <c r="K144" s="50">
        <f>IF($A144="","",H144-I144)</f>
        <v/>
      </c>
      <c r="L144" s="50">
        <f>IF($A144="","",F144-H144)</f>
        <v/>
      </c>
      <c r="M144" s="40">
        <f>IF($A144="","",IF(F144=0,0,H144/F144))</f>
        <v/>
      </c>
      <c r="N144" s="19">
        <f>IF($A144="","",IF(H144&gt;F144,"Dépassement",IF(J144&lt;0,"Engagé &gt; budget","")))</f>
        <v/>
      </c>
      <c r="O144" s="50">
        <f>IF($A144="","",MAX(0,$H144-$F144))</f>
        <v/>
      </c>
      <c r="P144" s="40">
        <f>IF($A144="","",IF($F144=0,"",$O144/$F144))</f>
        <v/>
      </c>
      <c r="Q144" s="64">
        <f>IF($A144="","",IF($O144=0,"",RANK.EQ($O144,$O$2:$O$200,0)+COUNTIF($O$2:$O144,$O144)-1))</f>
        <v/>
      </c>
    </row>
    <row r="145">
      <c r="A145" s="15" t="n"/>
      <c r="B145" s="15" t="n"/>
      <c r="C145" s="15" t="n"/>
      <c r="D145" s="49" t="n"/>
      <c r="E145" s="49" t="n"/>
      <c r="F145" s="50">
        <f>IF($A145="","",D145+E145)</f>
        <v/>
      </c>
      <c r="G145" s="50">
        <f>IF($A145="","",SUMIFS(Engagements!$H$2:$H$200,Engagements!$C$2:$C$200,$A145,Engagements!$D$2:$D$200,$B145))</f>
        <v/>
      </c>
      <c r="H145" s="50">
        <f>IF($A145="","",SUMIFS(Factures_Paiements!$H$2:$H$200,Factures_Paiements!$D$2:$D$200,$A145,Factures_Paiements!$E$2:$E$200,$B145))</f>
        <v/>
      </c>
      <c r="I145" s="50">
        <f>IF($A145="","",SUMIFS(Factures_Paiements!$H$2:$H$200,Factures_Paiements!$D$2:$D$200,$A145,Factures_Paiements!$E$2:$E$200,$B145,Factures_Paiements!$J$2:$J$200,"Payée"))</f>
        <v/>
      </c>
      <c r="J145" s="50">
        <f>IF($A145="","",F145-G145)</f>
        <v/>
      </c>
      <c r="K145" s="50">
        <f>IF($A145="","",H145-I145)</f>
        <v/>
      </c>
      <c r="L145" s="50">
        <f>IF($A145="","",F145-H145)</f>
        <v/>
      </c>
      <c r="M145" s="40">
        <f>IF($A145="","",IF(F145=0,0,H145/F145))</f>
        <v/>
      </c>
      <c r="N145" s="19">
        <f>IF($A145="","",IF(H145&gt;F145,"Dépassement",IF(J145&lt;0,"Engagé &gt; budget","")))</f>
        <v/>
      </c>
      <c r="O145" s="50">
        <f>IF($A145="","",MAX(0,$H145-$F145))</f>
        <v/>
      </c>
      <c r="P145" s="40">
        <f>IF($A145="","",IF($F145=0,"",$O145/$F145))</f>
        <v/>
      </c>
      <c r="Q145" s="64">
        <f>IF($A145="","",IF($O145=0,"",RANK.EQ($O145,$O$2:$O$200,0)+COUNTIF($O$2:$O145,$O145)-1))</f>
        <v/>
      </c>
    </row>
    <row r="146">
      <c r="A146" s="15" t="n"/>
      <c r="B146" s="15" t="n"/>
      <c r="C146" s="15" t="n"/>
      <c r="D146" s="49" t="n"/>
      <c r="E146" s="49" t="n"/>
      <c r="F146" s="50">
        <f>IF($A146="","",D146+E146)</f>
        <v/>
      </c>
      <c r="G146" s="50">
        <f>IF($A146="","",SUMIFS(Engagements!$H$2:$H$200,Engagements!$C$2:$C$200,$A146,Engagements!$D$2:$D$200,$B146))</f>
        <v/>
      </c>
      <c r="H146" s="50">
        <f>IF($A146="","",SUMIFS(Factures_Paiements!$H$2:$H$200,Factures_Paiements!$D$2:$D$200,$A146,Factures_Paiements!$E$2:$E$200,$B146))</f>
        <v/>
      </c>
      <c r="I146" s="50">
        <f>IF($A146="","",SUMIFS(Factures_Paiements!$H$2:$H$200,Factures_Paiements!$D$2:$D$200,$A146,Factures_Paiements!$E$2:$E$200,$B146,Factures_Paiements!$J$2:$J$200,"Payée"))</f>
        <v/>
      </c>
      <c r="J146" s="50">
        <f>IF($A146="","",F146-G146)</f>
        <v/>
      </c>
      <c r="K146" s="50">
        <f>IF($A146="","",H146-I146)</f>
        <v/>
      </c>
      <c r="L146" s="50">
        <f>IF($A146="","",F146-H146)</f>
        <v/>
      </c>
      <c r="M146" s="40">
        <f>IF($A146="","",IF(F146=0,0,H146/F146))</f>
        <v/>
      </c>
      <c r="N146" s="19">
        <f>IF($A146="","",IF(H146&gt;F146,"Dépassement",IF(J146&lt;0,"Engagé &gt; budget","")))</f>
        <v/>
      </c>
      <c r="O146" s="50">
        <f>IF($A146="","",MAX(0,$H146-$F146))</f>
        <v/>
      </c>
      <c r="P146" s="40">
        <f>IF($A146="","",IF($F146=0,"",$O146/$F146))</f>
        <v/>
      </c>
      <c r="Q146" s="64">
        <f>IF($A146="","",IF($O146=0,"",RANK.EQ($O146,$O$2:$O$200,0)+COUNTIF($O$2:$O146,$O146)-1))</f>
        <v/>
      </c>
    </row>
    <row r="147">
      <c r="A147" s="15" t="n"/>
      <c r="B147" s="15" t="n"/>
      <c r="C147" s="15" t="n"/>
      <c r="D147" s="49" t="n"/>
      <c r="E147" s="49" t="n"/>
      <c r="F147" s="50">
        <f>IF($A147="","",D147+E147)</f>
        <v/>
      </c>
      <c r="G147" s="50">
        <f>IF($A147="","",SUMIFS(Engagements!$H$2:$H$200,Engagements!$C$2:$C$200,$A147,Engagements!$D$2:$D$200,$B147))</f>
        <v/>
      </c>
      <c r="H147" s="50">
        <f>IF($A147="","",SUMIFS(Factures_Paiements!$H$2:$H$200,Factures_Paiements!$D$2:$D$200,$A147,Factures_Paiements!$E$2:$E$200,$B147))</f>
        <v/>
      </c>
      <c r="I147" s="50">
        <f>IF($A147="","",SUMIFS(Factures_Paiements!$H$2:$H$200,Factures_Paiements!$D$2:$D$200,$A147,Factures_Paiements!$E$2:$E$200,$B147,Factures_Paiements!$J$2:$J$200,"Payée"))</f>
        <v/>
      </c>
      <c r="J147" s="50">
        <f>IF($A147="","",F147-G147)</f>
        <v/>
      </c>
      <c r="K147" s="50">
        <f>IF($A147="","",H147-I147)</f>
        <v/>
      </c>
      <c r="L147" s="50">
        <f>IF($A147="","",F147-H147)</f>
        <v/>
      </c>
      <c r="M147" s="40">
        <f>IF($A147="","",IF(F147=0,0,H147/F147))</f>
        <v/>
      </c>
      <c r="N147" s="19">
        <f>IF($A147="","",IF(H147&gt;F147,"Dépassement",IF(J147&lt;0,"Engagé &gt; budget","")))</f>
        <v/>
      </c>
      <c r="O147" s="50">
        <f>IF($A147="","",MAX(0,$H147-$F147))</f>
        <v/>
      </c>
      <c r="P147" s="40">
        <f>IF($A147="","",IF($F147=0,"",$O147/$F147))</f>
        <v/>
      </c>
      <c r="Q147" s="64">
        <f>IF($A147="","",IF($O147=0,"",RANK.EQ($O147,$O$2:$O$200,0)+COUNTIF($O$2:$O147,$O147)-1))</f>
        <v/>
      </c>
    </row>
    <row r="148">
      <c r="A148" s="15" t="n"/>
      <c r="B148" s="15" t="n"/>
      <c r="C148" s="15" t="n"/>
      <c r="D148" s="49" t="n"/>
      <c r="E148" s="49" t="n"/>
      <c r="F148" s="50">
        <f>IF($A148="","",D148+E148)</f>
        <v/>
      </c>
      <c r="G148" s="50">
        <f>IF($A148="","",SUMIFS(Engagements!$H$2:$H$200,Engagements!$C$2:$C$200,$A148,Engagements!$D$2:$D$200,$B148))</f>
        <v/>
      </c>
      <c r="H148" s="50">
        <f>IF($A148="","",SUMIFS(Factures_Paiements!$H$2:$H$200,Factures_Paiements!$D$2:$D$200,$A148,Factures_Paiements!$E$2:$E$200,$B148))</f>
        <v/>
      </c>
      <c r="I148" s="50">
        <f>IF($A148="","",SUMIFS(Factures_Paiements!$H$2:$H$200,Factures_Paiements!$D$2:$D$200,$A148,Factures_Paiements!$E$2:$E$200,$B148,Factures_Paiements!$J$2:$J$200,"Payée"))</f>
        <v/>
      </c>
      <c r="J148" s="50">
        <f>IF($A148="","",F148-G148)</f>
        <v/>
      </c>
      <c r="K148" s="50">
        <f>IF($A148="","",H148-I148)</f>
        <v/>
      </c>
      <c r="L148" s="50">
        <f>IF($A148="","",F148-H148)</f>
        <v/>
      </c>
      <c r="M148" s="40">
        <f>IF($A148="","",IF(F148=0,0,H148/F148))</f>
        <v/>
      </c>
      <c r="N148" s="19">
        <f>IF($A148="","",IF(H148&gt;F148,"Dépassement",IF(J148&lt;0,"Engagé &gt; budget","")))</f>
        <v/>
      </c>
      <c r="O148" s="50">
        <f>IF($A148="","",MAX(0,$H148-$F148))</f>
        <v/>
      </c>
      <c r="P148" s="40">
        <f>IF($A148="","",IF($F148=0,"",$O148/$F148))</f>
        <v/>
      </c>
      <c r="Q148" s="64">
        <f>IF($A148="","",IF($O148=0,"",RANK.EQ($O148,$O$2:$O$200,0)+COUNTIF($O$2:$O148,$O148)-1))</f>
        <v/>
      </c>
    </row>
    <row r="149">
      <c r="A149" s="15" t="n"/>
      <c r="B149" s="15" t="n"/>
      <c r="C149" s="15" t="n"/>
      <c r="D149" s="49" t="n"/>
      <c r="E149" s="49" t="n"/>
      <c r="F149" s="50">
        <f>IF($A149="","",D149+E149)</f>
        <v/>
      </c>
      <c r="G149" s="50">
        <f>IF($A149="","",SUMIFS(Engagements!$H$2:$H$200,Engagements!$C$2:$C$200,$A149,Engagements!$D$2:$D$200,$B149))</f>
        <v/>
      </c>
      <c r="H149" s="50">
        <f>IF($A149="","",SUMIFS(Factures_Paiements!$H$2:$H$200,Factures_Paiements!$D$2:$D$200,$A149,Factures_Paiements!$E$2:$E$200,$B149))</f>
        <v/>
      </c>
      <c r="I149" s="50">
        <f>IF($A149="","",SUMIFS(Factures_Paiements!$H$2:$H$200,Factures_Paiements!$D$2:$D$200,$A149,Factures_Paiements!$E$2:$E$200,$B149,Factures_Paiements!$J$2:$J$200,"Payée"))</f>
        <v/>
      </c>
      <c r="J149" s="50">
        <f>IF($A149="","",F149-G149)</f>
        <v/>
      </c>
      <c r="K149" s="50">
        <f>IF($A149="","",H149-I149)</f>
        <v/>
      </c>
      <c r="L149" s="50">
        <f>IF($A149="","",F149-H149)</f>
        <v/>
      </c>
      <c r="M149" s="40">
        <f>IF($A149="","",IF(F149=0,0,H149/F149))</f>
        <v/>
      </c>
      <c r="N149" s="19">
        <f>IF($A149="","",IF(H149&gt;F149,"Dépassement",IF(J149&lt;0,"Engagé &gt; budget","")))</f>
        <v/>
      </c>
      <c r="O149" s="50">
        <f>IF($A149="","",MAX(0,$H149-$F149))</f>
        <v/>
      </c>
      <c r="P149" s="40">
        <f>IF($A149="","",IF($F149=0,"",$O149/$F149))</f>
        <v/>
      </c>
      <c r="Q149" s="64">
        <f>IF($A149="","",IF($O149=0,"",RANK.EQ($O149,$O$2:$O$200,0)+COUNTIF($O$2:$O149,$O149)-1))</f>
        <v/>
      </c>
    </row>
    <row r="150">
      <c r="A150" s="15" t="n"/>
      <c r="B150" s="15" t="n"/>
      <c r="C150" s="15" t="n"/>
      <c r="D150" s="49" t="n"/>
      <c r="E150" s="49" t="n"/>
      <c r="F150" s="50">
        <f>IF($A150="","",D150+E150)</f>
        <v/>
      </c>
      <c r="G150" s="50">
        <f>IF($A150="","",SUMIFS(Engagements!$H$2:$H$200,Engagements!$C$2:$C$200,$A150,Engagements!$D$2:$D$200,$B150))</f>
        <v/>
      </c>
      <c r="H150" s="50">
        <f>IF($A150="","",SUMIFS(Factures_Paiements!$H$2:$H$200,Factures_Paiements!$D$2:$D$200,$A150,Factures_Paiements!$E$2:$E$200,$B150))</f>
        <v/>
      </c>
      <c r="I150" s="50">
        <f>IF($A150="","",SUMIFS(Factures_Paiements!$H$2:$H$200,Factures_Paiements!$D$2:$D$200,$A150,Factures_Paiements!$E$2:$E$200,$B150,Factures_Paiements!$J$2:$J$200,"Payée"))</f>
        <v/>
      </c>
      <c r="J150" s="50">
        <f>IF($A150="","",F150-G150)</f>
        <v/>
      </c>
      <c r="K150" s="50">
        <f>IF($A150="","",H150-I150)</f>
        <v/>
      </c>
      <c r="L150" s="50">
        <f>IF($A150="","",F150-H150)</f>
        <v/>
      </c>
      <c r="M150" s="40">
        <f>IF($A150="","",IF(F150=0,0,H150/F150))</f>
        <v/>
      </c>
      <c r="N150" s="19">
        <f>IF($A150="","",IF(H150&gt;F150,"Dépassement",IF(J150&lt;0,"Engagé &gt; budget","")))</f>
        <v/>
      </c>
      <c r="O150" s="50">
        <f>IF($A150="","",MAX(0,$H150-$F150))</f>
        <v/>
      </c>
      <c r="P150" s="40">
        <f>IF($A150="","",IF($F150=0,"",$O150/$F150))</f>
        <v/>
      </c>
      <c r="Q150" s="64">
        <f>IF($A150="","",IF($O150=0,"",RANK.EQ($O150,$O$2:$O$200,0)+COUNTIF($O$2:$O150,$O150)-1))</f>
        <v/>
      </c>
    </row>
    <row r="151">
      <c r="A151" s="15" t="n"/>
      <c r="B151" s="15" t="n"/>
      <c r="C151" s="15" t="n"/>
      <c r="D151" s="49" t="n"/>
      <c r="E151" s="49" t="n"/>
      <c r="F151" s="50">
        <f>IF($A151="","",D151+E151)</f>
        <v/>
      </c>
      <c r="G151" s="50">
        <f>IF($A151="","",SUMIFS(Engagements!$H$2:$H$200,Engagements!$C$2:$C$200,$A151,Engagements!$D$2:$D$200,$B151))</f>
        <v/>
      </c>
      <c r="H151" s="50">
        <f>IF($A151="","",SUMIFS(Factures_Paiements!$H$2:$H$200,Factures_Paiements!$D$2:$D$200,$A151,Factures_Paiements!$E$2:$E$200,$B151))</f>
        <v/>
      </c>
      <c r="I151" s="50">
        <f>IF($A151="","",SUMIFS(Factures_Paiements!$H$2:$H$200,Factures_Paiements!$D$2:$D$200,$A151,Factures_Paiements!$E$2:$E$200,$B151,Factures_Paiements!$J$2:$J$200,"Payée"))</f>
        <v/>
      </c>
      <c r="J151" s="50">
        <f>IF($A151="","",F151-G151)</f>
        <v/>
      </c>
      <c r="K151" s="50">
        <f>IF($A151="","",H151-I151)</f>
        <v/>
      </c>
      <c r="L151" s="50">
        <f>IF($A151="","",F151-H151)</f>
        <v/>
      </c>
      <c r="M151" s="40">
        <f>IF($A151="","",IF(F151=0,0,H151/F151))</f>
        <v/>
      </c>
      <c r="N151" s="19">
        <f>IF($A151="","",IF(H151&gt;F151,"Dépassement",IF(J151&lt;0,"Engagé &gt; budget","")))</f>
        <v/>
      </c>
      <c r="O151" s="50">
        <f>IF($A151="","",MAX(0,$H151-$F151))</f>
        <v/>
      </c>
      <c r="P151" s="40">
        <f>IF($A151="","",IF($F151=0,"",$O151/$F151))</f>
        <v/>
      </c>
      <c r="Q151" s="64">
        <f>IF($A151="","",IF($O151=0,"",RANK.EQ($O151,$O$2:$O$200,0)+COUNTIF($O$2:$O151,$O151)-1))</f>
        <v/>
      </c>
    </row>
    <row r="152">
      <c r="A152" s="15" t="n"/>
      <c r="B152" s="15" t="n"/>
      <c r="C152" s="15" t="n"/>
      <c r="D152" s="49" t="n"/>
      <c r="E152" s="49" t="n"/>
      <c r="F152" s="50">
        <f>IF($A152="","",D152+E152)</f>
        <v/>
      </c>
      <c r="G152" s="50">
        <f>IF($A152="","",SUMIFS(Engagements!$H$2:$H$200,Engagements!$C$2:$C$200,$A152,Engagements!$D$2:$D$200,$B152))</f>
        <v/>
      </c>
      <c r="H152" s="50">
        <f>IF($A152="","",SUMIFS(Factures_Paiements!$H$2:$H$200,Factures_Paiements!$D$2:$D$200,$A152,Factures_Paiements!$E$2:$E$200,$B152))</f>
        <v/>
      </c>
      <c r="I152" s="50">
        <f>IF($A152="","",SUMIFS(Factures_Paiements!$H$2:$H$200,Factures_Paiements!$D$2:$D$200,$A152,Factures_Paiements!$E$2:$E$200,$B152,Factures_Paiements!$J$2:$J$200,"Payée"))</f>
        <v/>
      </c>
      <c r="J152" s="50">
        <f>IF($A152="","",F152-G152)</f>
        <v/>
      </c>
      <c r="K152" s="50">
        <f>IF($A152="","",H152-I152)</f>
        <v/>
      </c>
      <c r="L152" s="50">
        <f>IF($A152="","",F152-H152)</f>
        <v/>
      </c>
      <c r="M152" s="40">
        <f>IF($A152="","",IF(F152=0,0,H152/F152))</f>
        <v/>
      </c>
      <c r="N152" s="19">
        <f>IF($A152="","",IF(H152&gt;F152,"Dépassement",IF(J152&lt;0,"Engagé &gt; budget","")))</f>
        <v/>
      </c>
      <c r="O152" s="50">
        <f>IF($A152="","",MAX(0,$H152-$F152))</f>
        <v/>
      </c>
      <c r="P152" s="40">
        <f>IF($A152="","",IF($F152=0,"",$O152/$F152))</f>
        <v/>
      </c>
      <c r="Q152" s="64">
        <f>IF($A152="","",IF($O152=0,"",RANK.EQ($O152,$O$2:$O$200,0)+COUNTIF($O$2:$O152,$O152)-1))</f>
        <v/>
      </c>
    </row>
    <row r="153">
      <c r="A153" s="15" t="n"/>
      <c r="B153" s="15" t="n"/>
      <c r="C153" s="15" t="n"/>
      <c r="D153" s="49" t="n"/>
      <c r="E153" s="49" t="n"/>
      <c r="F153" s="50">
        <f>IF($A153="","",D153+E153)</f>
        <v/>
      </c>
      <c r="G153" s="50">
        <f>IF($A153="","",SUMIFS(Engagements!$H$2:$H$200,Engagements!$C$2:$C$200,$A153,Engagements!$D$2:$D$200,$B153))</f>
        <v/>
      </c>
      <c r="H153" s="50">
        <f>IF($A153="","",SUMIFS(Factures_Paiements!$H$2:$H$200,Factures_Paiements!$D$2:$D$200,$A153,Factures_Paiements!$E$2:$E$200,$B153))</f>
        <v/>
      </c>
      <c r="I153" s="50">
        <f>IF($A153="","",SUMIFS(Factures_Paiements!$H$2:$H$200,Factures_Paiements!$D$2:$D$200,$A153,Factures_Paiements!$E$2:$E$200,$B153,Factures_Paiements!$J$2:$J$200,"Payée"))</f>
        <v/>
      </c>
      <c r="J153" s="50">
        <f>IF($A153="","",F153-G153)</f>
        <v/>
      </c>
      <c r="K153" s="50">
        <f>IF($A153="","",H153-I153)</f>
        <v/>
      </c>
      <c r="L153" s="50">
        <f>IF($A153="","",F153-H153)</f>
        <v/>
      </c>
      <c r="M153" s="40">
        <f>IF($A153="","",IF(F153=0,0,H153/F153))</f>
        <v/>
      </c>
      <c r="N153" s="19">
        <f>IF($A153="","",IF(H153&gt;F153,"Dépassement",IF(J153&lt;0,"Engagé &gt; budget","")))</f>
        <v/>
      </c>
      <c r="O153" s="50">
        <f>IF($A153="","",MAX(0,$H153-$F153))</f>
        <v/>
      </c>
      <c r="P153" s="40">
        <f>IF($A153="","",IF($F153=0,"",$O153/$F153))</f>
        <v/>
      </c>
      <c r="Q153" s="64">
        <f>IF($A153="","",IF($O153=0,"",RANK.EQ($O153,$O$2:$O$200,0)+COUNTIF($O$2:$O153,$O153)-1))</f>
        <v/>
      </c>
    </row>
    <row r="154">
      <c r="A154" s="15" t="n"/>
      <c r="B154" s="15" t="n"/>
      <c r="C154" s="15" t="n"/>
      <c r="D154" s="49" t="n"/>
      <c r="E154" s="49" t="n"/>
      <c r="F154" s="50">
        <f>IF($A154="","",D154+E154)</f>
        <v/>
      </c>
      <c r="G154" s="50">
        <f>IF($A154="","",SUMIFS(Engagements!$H$2:$H$200,Engagements!$C$2:$C$200,$A154,Engagements!$D$2:$D$200,$B154))</f>
        <v/>
      </c>
      <c r="H154" s="50">
        <f>IF($A154="","",SUMIFS(Factures_Paiements!$H$2:$H$200,Factures_Paiements!$D$2:$D$200,$A154,Factures_Paiements!$E$2:$E$200,$B154))</f>
        <v/>
      </c>
      <c r="I154" s="50">
        <f>IF($A154="","",SUMIFS(Factures_Paiements!$H$2:$H$200,Factures_Paiements!$D$2:$D$200,$A154,Factures_Paiements!$E$2:$E$200,$B154,Factures_Paiements!$J$2:$J$200,"Payée"))</f>
        <v/>
      </c>
      <c r="J154" s="50">
        <f>IF($A154="","",F154-G154)</f>
        <v/>
      </c>
      <c r="K154" s="50">
        <f>IF($A154="","",H154-I154)</f>
        <v/>
      </c>
      <c r="L154" s="50">
        <f>IF($A154="","",F154-H154)</f>
        <v/>
      </c>
      <c r="M154" s="40">
        <f>IF($A154="","",IF(F154=0,0,H154/F154))</f>
        <v/>
      </c>
      <c r="N154" s="19">
        <f>IF($A154="","",IF(H154&gt;F154,"Dépassement",IF(J154&lt;0,"Engagé &gt; budget","")))</f>
        <v/>
      </c>
      <c r="O154" s="50">
        <f>IF($A154="","",MAX(0,$H154-$F154))</f>
        <v/>
      </c>
      <c r="P154" s="40">
        <f>IF($A154="","",IF($F154=0,"",$O154/$F154))</f>
        <v/>
      </c>
      <c r="Q154" s="64">
        <f>IF($A154="","",IF($O154=0,"",RANK.EQ($O154,$O$2:$O$200,0)+COUNTIF($O$2:$O154,$O154)-1))</f>
        <v/>
      </c>
    </row>
    <row r="155">
      <c r="A155" s="15" t="n"/>
      <c r="B155" s="15" t="n"/>
      <c r="C155" s="15" t="n"/>
      <c r="D155" s="49" t="n"/>
      <c r="E155" s="49" t="n"/>
      <c r="F155" s="50">
        <f>IF($A155="","",D155+E155)</f>
        <v/>
      </c>
      <c r="G155" s="50">
        <f>IF($A155="","",SUMIFS(Engagements!$H$2:$H$200,Engagements!$C$2:$C$200,$A155,Engagements!$D$2:$D$200,$B155))</f>
        <v/>
      </c>
      <c r="H155" s="50">
        <f>IF($A155="","",SUMIFS(Factures_Paiements!$H$2:$H$200,Factures_Paiements!$D$2:$D$200,$A155,Factures_Paiements!$E$2:$E$200,$B155))</f>
        <v/>
      </c>
      <c r="I155" s="50">
        <f>IF($A155="","",SUMIFS(Factures_Paiements!$H$2:$H$200,Factures_Paiements!$D$2:$D$200,$A155,Factures_Paiements!$E$2:$E$200,$B155,Factures_Paiements!$J$2:$J$200,"Payée"))</f>
        <v/>
      </c>
      <c r="J155" s="50">
        <f>IF($A155="","",F155-G155)</f>
        <v/>
      </c>
      <c r="K155" s="50">
        <f>IF($A155="","",H155-I155)</f>
        <v/>
      </c>
      <c r="L155" s="50">
        <f>IF($A155="","",F155-H155)</f>
        <v/>
      </c>
      <c r="M155" s="40">
        <f>IF($A155="","",IF(F155=0,0,H155/F155))</f>
        <v/>
      </c>
      <c r="N155" s="19">
        <f>IF($A155="","",IF(H155&gt;F155,"Dépassement",IF(J155&lt;0,"Engagé &gt; budget","")))</f>
        <v/>
      </c>
      <c r="O155" s="50">
        <f>IF($A155="","",MAX(0,$H155-$F155))</f>
        <v/>
      </c>
      <c r="P155" s="40">
        <f>IF($A155="","",IF($F155=0,"",$O155/$F155))</f>
        <v/>
      </c>
      <c r="Q155" s="64">
        <f>IF($A155="","",IF($O155=0,"",RANK.EQ($O155,$O$2:$O$200,0)+COUNTIF($O$2:$O155,$O155)-1))</f>
        <v/>
      </c>
    </row>
    <row r="156">
      <c r="A156" s="15" t="n"/>
      <c r="B156" s="15" t="n"/>
      <c r="C156" s="15" t="n"/>
      <c r="D156" s="49" t="n"/>
      <c r="E156" s="49" t="n"/>
      <c r="F156" s="50">
        <f>IF($A156="","",D156+E156)</f>
        <v/>
      </c>
      <c r="G156" s="50">
        <f>IF($A156="","",SUMIFS(Engagements!$H$2:$H$200,Engagements!$C$2:$C$200,$A156,Engagements!$D$2:$D$200,$B156))</f>
        <v/>
      </c>
      <c r="H156" s="50">
        <f>IF($A156="","",SUMIFS(Factures_Paiements!$H$2:$H$200,Factures_Paiements!$D$2:$D$200,$A156,Factures_Paiements!$E$2:$E$200,$B156))</f>
        <v/>
      </c>
      <c r="I156" s="50">
        <f>IF($A156="","",SUMIFS(Factures_Paiements!$H$2:$H$200,Factures_Paiements!$D$2:$D$200,$A156,Factures_Paiements!$E$2:$E$200,$B156,Factures_Paiements!$J$2:$J$200,"Payée"))</f>
        <v/>
      </c>
      <c r="J156" s="50">
        <f>IF($A156="","",F156-G156)</f>
        <v/>
      </c>
      <c r="K156" s="50">
        <f>IF($A156="","",H156-I156)</f>
        <v/>
      </c>
      <c r="L156" s="50">
        <f>IF($A156="","",F156-H156)</f>
        <v/>
      </c>
      <c r="M156" s="40">
        <f>IF($A156="","",IF(F156=0,0,H156/F156))</f>
        <v/>
      </c>
      <c r="N156" s="19">
        <f>IF($A156="","",IF(H156&gt;F156,"Dépassement",IF(J156&lt;0,"Engagé &gt; budget","")))</f>
        <v/>
      </c>
      <c r="O156" s="50">
        <f>IF($A156="","",MAX(0,$H156-$F156))</f>
        <v/>
      </c>
      <c r="P156" s="40">
        <f>IF($A156="","",IF($F156=0,"",$O156/$F156))</f>
        <v/>
      </c>
      <c r="Q156" s="64">
        <f>IF($A156="","",IF($O156=0,"",RANK.EQ($O156,$O$2:$O$200,0)+COUNTIF($O$2:$O156,$O156)-1))</f>
        <v/>
      </c>
    </row>
    <row r="157">
      <c r="A157" s="15" t="n"/>
      <c r="B157" s="15" t="n"/>
      <c r="C157" s="15" t="n"/>
      <c r="D157" s="49" t="n"/>
      <c r="E157" s="49" t="n"/>
      <c r="F157" s="50">
        <f>IF($A157="","",D157+E157)</f>
        <v/>
      </c>
      <c r="G157" s="50">
        <f>IF($A157="","",SUMIFS(Engagements!$H$2:$H$200,Engagements!$C$2:$C$200,$A157,Engagements!$D$2:$D$200,$B157))</f>
        <v/>
      </c>
      <c r="H157" s="50">
        <f>IF($A157="","",SUMIFS(Factures_Paiements!$H$2:$H$200,Factures_Paiements!$D$2:$D$200,$A157,Factures_Paiements!$E$2:$E$200,$B157))</f>
        <v/>
      </c>
      <c r="I157" s="50">
        <f>IF($A157="","",SUMIFS(Factures_Paiements!$H$2:$H$200,Factures_Paiements!$D$2:$D$200,$A157,Factures_Paiements!$E$2:$E$200,$B157,Factures_Paiements!$J$2:$J$200,"Payée"))</f>
        <v/>
      </c>
      <c r="J157" s="50">
        <f>IF($A157="","",F157-G157)</f>
        <v/>
      </c>
      <c r="K157" s="50">
        <f>IF($A157="","",H157-I157)</f>
        <v/>
      </c>
      <c r="L157" s="50">
        <f>IF($A157="","",F157-H157)</f>
        <v/>
      </c>
      <c r="M157" s="40">
        <f>IF($A157="","",IF(F157=0,0,H157/F157))</f>
        <v/>
      </c>
      <c r="N157" s="19">
        <f>IF($A157="","",IF(H157&gt;F157,"Dépassement",IF(J157&lt;0,"Engagé &gt; budget","")))</f>
        <v/>
      </c>
      <c r="O157" s="50">
        <f>IF($A157="","",MAX(0,$H157-$F157))</f>
        <v/>
      </c>
      <c r="P157" s="40">
        <f>IF($A157="","",IF($F157=0,"",$O157/$F157))</f>
        <v/>
      </c>
      <c r="Q157" s="64">
        <f>IF($A157="","",IF($O157=0,"",RANK.EQ($O157,$O$2:$O$200,0)+COUNTIF($O$2:$O157,$O157)-1))</f>
        <v/>
      </c>
    </row>
    <row r="158">
      <c r="A158" s="15" t="n"/>
      <c r="B158" s="15" t="n"/>
      <c r="C158" s="15" t="n"/>
      <c r="D158" s="49" t="n"/>
      <c r="E158" s="49" t="n"/>
      <c r="F158" s="50">
        <f>IF($A158="","",D158+E158)</f>
        <v/>
      </c>
      <c r="G158" s="50">
        <f>IF($A158="","",SUMIFS(Engagements!$H$2:$H$200,Engagements!$C$2:$C$200,$A158,Engagements!$D$2:$D$200,$B158))</f>
        <v/>
      </c>
      <c r="H158" s="50">
        <f>IF($A158="","",SUMIFS(Factures_Paiements!$H$2:$H$200,Factures_Paiements!$D$2:$D$200,$A158,Factures_Paiements!$E$2:$E$200,$B158))</f>
        <v/>
      </c>
      <c r="I158" s="50">
        <f>IF($A158="","",SUMIFS(Factures_Paiements!$H$2:$H$200,Factures_Paiements!$D$2:$D$200,$A158,Factures_Paiements!$E$2:$E$200,$B158,Factures_Paiements!$J$2:$J$200,"Payée"))</f>
        <v/>
      </c>
      <c r="J158" s="50">
        <f>IF($A158="","",F158-G158)</f>
        <v/>
      </c>
      <c r="K158" s="50">
        <f>IF($A158="","",H158-I158)</f>
        <v/>
      </c>
      <c r="L158" s="50">
        <f>IF($A158="","",F158-H158)</f>
        <v/>
      </c>
      <c r="M158" s="40">
        <f>IF($A158="","",IF(F158=0,0,H158/F158))</f>
        <v/>
      </c>
      <c r="N158" s="19">
        <f>IF($A158="","",IF(H158&gt;F158,"Dépassement",IF(J158&lt;0,"Engagé &gt; budget","")))</f>
        <v/>
      </c>
      <c r="O158" s="50">
        <f>IF($A158="","",MAX(0,$H158-$F158))</f>
        <v/>
      </c>
      <c r="P158" s="40">
        <f>IF($A158="","",IF($F158=0,"",$O158/$F158))</f>
        <v/>
      </c>
      <c r="Q158" s="64">
        <f>IF($A158="","",IF($O158=0,"",RANK.EQ($O158,$O$2:$O$200,0)+COUNTIF($O$2:$O158,$O158)-1))</f>
        <v/>
      </c>
    </row>
    <row r="159">
      <c r="A159" s="15" t="n"/>
      <c r="B159" s="15" t="n"/>
      <c r="C159" s="15" t="n"/>
      <c r="D159" s="49" t="n"/>
      <c r="E159" s="49" t="n"/>
      <c r="F159" s="50">
        <f>IF($A159="","",D159+E159)</f>
        <v/>
      </c>
      <c r="G159" s="50">
        <f>IF($A159="","",SUMIFS(Engagements!$H$2:$H$200,Engagements!$C$2:$C$200,$A159,Engagements!$D$2:$D$200,$B159))</f>
        <v/>
      </c>
      <c r="H159" s="50">
        <f>IF($A159="","",SUMIFS(Factures_Paiements!$H$2:$H$200,Factures_Paiements!$D$2:$D$200,$A159,Factures_Paiements!$E$2:$E$200,$B159))</f>
        <v/>
      </c>
      <c r="I159" s="50">
        <f>IF($A159="","",SUMIFS(Factures_Paiements!$H$2:$H$200,Factures_Paiements!$D$2:$D$200,$A159,Factures_Paiements!$E$2:$E$200,$B159,Factures_Paiements!$J$2:$J$200,"Payée"))</f>
        <v/>
      </c>
      <c r="J159" s="50">
        <f>IF($A159="","",F159-G159)</f>
        <v/>
      </c>
      <c r="K159" s="50">
        <f>IF($A159="","",H159-I159)</f>
        <v/>
      </c>
      <c r="L159" s="50">
        <f>IF($A159="","",F159-H159)</f>
        <v/>
      </c>
      <c r="M159" s="40">
        <f>IF($A159="","",IF(F159=0,0,H159/F159))</f>
        <v/>
      </c>
      <c r="N159" s="19">
        <f>IF($A159="","",IF(H159&gt;F159,"Dépassement",IF(J159&lt;0,"Engagé &gt; budget","")))</f>
        <v/>
      </c>
      <c r="O159" s="50">
        <f>IF($A159="","",MAX(0,$H159-$F159))</f>
        <v/>
      </c>
      <c r="P159" s="40">
        <f>IF($A159="","",IF($F159=0,"",$O159/$F159))</f>
        <v/>
      </c>
      <c r="Q159" s="64">
        <f>IF($A159="","",IF($O159=0,"",RANK.EQ($O159,$O$2:$O$200,0)+COUNTIF($O$2:$O159,$O159)-1))</f>
        <v/>
      </c>
    </row>
    <row r="160">
      <c r="A160" s="15" t="n"/>
      <c r="B160" s="15" t="n"/>
      <c r="C160" s="15" t="n"/>
      <c r="D160" s="49" t="n"/>
      <c r="E160" s="49" t="n"/>
      <c r="F160" s="50">
        <f>IF($A160="","",D160+E160)</f>
        <v/>
      </c>
      <c r="G160" s="50">
        <f>IF($A160="","",SUMIFS(Engagements!$H$2:$H$200,Engagements!$C$2:$C$200,$A160,Engagements!$D$2:$D$200,$B160))</f>
        <v/>
      </c>
      <c r="H160" s="50">
        <f>IF($A160="","",SUMIFS(Factures_Paiements!$H$2:$H$200,Factures_Paiements!$D$2:$D$200,$A160,Factures_Paiements!$E$2:$E$200,$B160))</f>
        <v/>
      </c>
      <c r="I160" s="50">
        <f>IF($A160="","",SUMIFS(Factures_Paiements!$H$2:$H$200,Factures_Paiements!$D$2:$D$200,$A160,Factures_Paiements!$E$2:$E$200,$B160,Factures_Paiements!$J$2:$J$200,"Payée"))</f>
        <v/>
      </c>
      <c r="J160" s="50">
        <f>IF($A160="","",F160-G160)</f>
        <v/>
      </c>
      <c r="K160" s="50">
        <f>IF($A160="","",H160-I160)</f>
        <v/>
      </c>
      <c r="L160" s="50">
        <f>IF($A160="","",F160-H160)</f>
        <v/>
      </c>
      <c r="M160" s="40">
        <f>IF($A160="","",IF(F160=0,0,H160/F160))</f>
        <v/>
      </c>
      <c r="N160" s="19">
        <f>IF($A160="","",IF(H160&gt;F160,"Dépassement",IF(J160&lt;0,"Engagé &gt; budget","")))</f>
        <v/>
      </c>
      <c r="O160" s="50">
        <f>IF($A160="","",MAX(0,$H160-$F160))</f>
        <v/>
      </c>
      <c r="P160" s="40">
        <f>IF($A160="","",IF($F160=0,"",$O160/$F160))</f>
        <v/>
      </c>
      <c r="Q160" s="64">
        <f>IF($A160="","",IF($O160=0,"",RANK.EQ($O160,$O$2:$O$200,0)+COUNTIF($O$2:$O160,$O160)-1))</f>
        <v/>
      </c>
    </row>
    <row r="161">
      <c r="A161" s="15" t="n"/>
      <c r="B161" s="15" t="n"/>
      <c r="C161" s="15" t="n"/>
      <c r="D161" s="49" t="n"/>
      <c r="E161" s="49" t="n"/>
      <c r="F161" s="50">
        <f>IF($A161="","",D161+E161)</f>
        <v/>
      </c>
      <c r="G161" s="50">
        <f>IF($A161="","",SUMIFS(Engagements!$H$2:$H$200,Engagements!$C$2:$C$200,$A161,Engagements!$D$2:$D$200,$B161))</f>
        <v/>
      </c>
      <c r="H161" s="50">
        <f>IF($A161="","",SUMIFS(Factures_Paiements!$H$2:$H$200,Factures_Paiements!$D$2:$D$200,$A161,Factures_Paiements!$E$2:$E$200,$B161))</f>
        <v/>
      </c>
      <c r="I161" s="50">
        <f>IF($A161="","",SUMIFS(Factures_Paiements!$H$2:$H$200,Factures_Paiements!$D$2:$D$200,$A161,Factures_Paiements!$E$2:$E$200,$B161,Factures_Paiements!$J$2:$J$200,"Payée"))</f>
        <v/>
      </c>
      <c r="J161" s="50">
        <f>IF($A161="","",F161-G161)</f>
        <v/>
      </c>
      <c r="K161" s="50">
        <f>IF($A161="","",H161-I161)</f>
        <v/>
      </c>
      <c r="L161" s="50">
        <f>IF($A161="","",F161-H161)</f>
        <v/>
      </c>
      <c r="M161" s="40">
        <f>IF($A161="","",IF(F161=0,0,H161/F161))</f>
        <v/>
      </c>
      <c r="N161" s="19">
        <f>IF($A161="","",IF(H161&gt;F161,"Dépassement",IF(J161&lt;0,"Engagé &gt; budget","")))</f>
        <v/>
      </c>
      <c r="O161" s="50">
        <f>IF($A161="","",MAX(0,$H161-$F161))</f>
        <v/>
      </c>
      <c r="P161" s="40">
        <f>IF($A161="","",IF($F161=0,"",$O161/$F161))</f>
        <v/>
      </c>
      <c r="Q161" s="64">
        <f>IF($A161="","",IF($O161=0,"",RANK.EQ($O161,$O$2:$O$200,0)+COUNTIF($O$2:$O161,$O161)-1))</f>
        <v/>
      </c>
    </row>
    <row r="162">
      <c r="A162" s="15" t="n"/>
      <c r="B162" s="15" t="n"/>
      <c r="C162" s="15" t="n"/>
      <c r="D162" s="49" t="n"/>
      <c r="E162" s="49" t="n"/>
      <c r="F162" s="50">
        <f>IF($A162="","",D162+E162)</f>
        <v/>
      </c>
      <c r="G162" s="50">
        <f>IF($A162="","",SUMIFS(Engagements!$H$2:$H$200,Engagements!$C$2:$C$200,$A162,Engagements!$D$2:$D$200,$B162))</f>
        <v/>
      </c>
      <c r="H162" s="50">
        <f>IF($A162="","",SUMIFS(Factures_Paiements!$H$2:$H$200,Factures_Paiements!$D$2:$D$200,$A162,Factures_Paiements!$E$2:$E$200,$B162))</f>
        <v/>
      </c>
      <c r="I162" s="50">
        <f>IF($A162="","",SUMIFS(Factures_Paiements!$H$2:$H$200,Factures_Paiements!$D$2:$D$200,$A162,Factures_Paiements!$E$2:$E$200,$B162,Factures_Paiements!$J$2:$J$200,"Payée"))</f>
        <v/>
      </c>
      <c r="J162" s="50">
        <f>IF($A162="","",F162-G162)</f>
        <v/>
      </c>
      <c r="K162" s="50">
        <f>IF($A162="","",H162-I162)</f>
        <v/>
      </c>
      <c r="L162" s="50">
        <f>IF($A162="","",F162-H162)</f>
        <v/>
      </c>
      <c r="M162" s="40">
        <f>IF($A162="","",IF(F162=0,0,H162/F162))</f>
        <v/>
      </c>
      <c r="N162" s="19">
        <f>IF($A162="","",IF(H162&gt;F162,"Dépassement",IF(J162&lt;0,"Engagé &gt; budget","")))</f>
        <v/>
      </c>
      <c r="O162" s="50">
        <f>IF($A162="","",MAX(0,$H162-$F162))</f>
        <v/>
      </c>
      <c r="P162" s="40">
        <f>IF($A162="","",IF($F162=0,"",$O162/$F162))</f>
        <v/>
      </c>
      <c r="Q162" s="64">
        <f>IF($A162="","",IF($O162=0,"",RANK.EQ($O162,$O$2:$O$200,0)+COUNTIF($O$2:$O162,$O162)-1))</f>
        <v/>
      </c>
    </row>
    <row r="163">
      <c r="A163" s="15" t="n"/>
      <c r="B163" s="15" t="n"/>
      <c r="C163" s="15" t="n"/>
      <c r="D163" s="49" t="n"/>
      <c r="E163" s="49" t="n"/>
      <c r="F163" s="50">
        <f>IF($A163="","",D163+E163)</f>
        <v/>
      </c>
      <c r="G163" s="50">
        <f>IF($A163="","",SUMIFS(Engagements!$H$2:$H$200,Engagements!$C$2:$C$200,$A163,Engagements!$D$2:$D$200,$B163))</f>
        <v/>
      </c>
      <c r="H163" s="50">
        <f>IF($A163="","",SUMIFS(Factures_Paiements!$H$2:$H$200,Factures_Paiements!$D$2:$D$200,$A163,Factures_Paiements!$E$2:$E$200,$B163))</f>
        <v/>
      </c>
      <c r="I163" s="50">
        <f>IF($A163="","",SUMIFS(Factures_Paiements!$H$2:$H$200,Factures_Paiements!$D$2:$D$200,$A163,Factures_Paiements!$E$2:$E$200,$B163,Factures_Paiements!$J$2:$J$200,"Payée"))</f>
        <v/>
      </c>
      <c r="J163" s="50">
        <f>IF($A163="","",F163-G163)</f>
        <v/>
      </c>
      <c r="K163" s="50">
        <f>IF($A163="","",H163-I163)</f>
        <v/>
      </c>
      <c r="L163" s="50">
        <f>IF($A163="","",F163-H163)</f>
        <v/>
      </c>
      <c r="M163" s="40">
        <f>IF($A163="","",IF(F163=0,0,H163/F163))</f>
        <v/>
      </c>
      <c r="N163" s="19">
        <f>IF($A163="","",IF(H163&gt;F163,"Dépassement",IF(J163&lt;0,"Engagé &gt; budget","")))</f>
        <v/>
      </c>
      <c r="O163" s="50">
        <f>IF($A163="","",MAX(0,$H163-$F163))</f>
        <v/>
      </c>
      <c r="P163" s="40">
        <f>IF($A163="","",IF($F163=0,"",$O163/$F163))</f>
        <v/>
      </c>
      <c r="Q163" s="64">
        <f>IF($A163="","",IF($O163=0,"",RANK.EQ($O163,$O$2:$O$200,0)+COUNTIF($O$2:$O163,$O163)-1))</f>
        <v/>
      </c>
    </row>
    <row r="164">
      <c r="A164" s="15" t="n"/>
      <c r="B164" s="15" t="n"/>
      <c r="C164" s="15" t="n"/>
      <c r="D164" s="49" t="n"/>
      <c r="E164" s="49" t="n"/>
      <c r="F164" s="50">
        <f>IF($A164="","",D164+E164)</f>
        <v/>
      </c>
      <c r="G164" s="50">
        <f>IF($A164="","",SUMIFS(Engagements!$H$2:$H$200,Engagements!$C$2:$C$200,$A164,Engagements!$D$2:$D$200,$B164))</f>
        <v/>
      </c>
      <c r="H164" s="50">
        <f>IF($A164="","",SUMIFS(Factures_Paiements!$H$2:$H$200,Factures_Paiements!$D$2:$D$200,$A164,Factures_Paiements!$E$2:$E$200,$B164))</f>
        <v/>
      </c>
      <c r="I164" s="50">
        <f>IF($A164="","",SUMIFS(Factures_Paiements!$H$2:$H$200,Factures_Paiements!$D$2:$D$200,$A164,Factures_Paiements!$E$2:$E$200,$B164,Factures_Paiements!$J$2:$J$200,"Payée"))</f>
        <v/>
      </c>
      <c r="J164" s="50">
        <f>IF($A164="","",F164-G164)</f>
        <v/>
      </c>
      <c r="K164" s="50">
        <f>IF($A164="","",H164-I164)</f>
        <v/>
      </c>
      <c r="L164" s="50">
        <f>IF($A164="","",F164-H164)</f>
        <v/>
      </c>
      <c r="M164" s="40">
        <f>IF($A164="","",IF(F164=0,0,H164/F164))</f>
        <v/>
      </c>
      <c r="N164" s="19">
        <f>IF($A164="","",IF(H164&gt;F164,"Dépassement",IF(J164&lt;0,"Engagé &gt; budget","")))</f>
        <v/>
      </c>
      <c r="O164" s="50">
        <f>IF($A164="","",MAX(0,$H164-$F164))</f>
        <v/>
      </c>
      <c r="P164" s="40">
        <f>IF($A164="","",IF($F164=0,"",$O164/$F164))</f>
        <v/>
      </c>
      <c r="Q164" s="64">
        <f>IF($A164="","",IF($O164=0,"",RANK.EQ($O164,$O$2:$O$200,0)+COUNTIF($O$2:$O164,$O164)-1))</f>
        <v/>
      </c>
    </row>
    <row r="165">
      <c r="A165" s="15" t="n"/>
      <c r="B165" s="15" t="n"/>
      <c r="C165" s="15" t="n"/>
      <c r="D165" s="49" t="n"/>
      <c r="E165" s="49" t="n"/>
      <c r="F165" s="50">
        <f>IF($A165="","",D165+E165)</f>
        <v/>
      </c>
      <c r="G165" s="50">
        <f>IF($A165="","",SUMIFS(Engagements!$H$2:$H$200,Engagements!$C$2:$C$200,$A165,Engagements!$D$2:$D$200,$B165))</f>
        <v/>
      </c>
      <c r="H165" s="50">
        <f>IF($A165="","",SUMIFS(Factures_Paiements!$H$2:$H$200,Factures_Paiements!$D$2:$D$200,$A165,Factures_Paiements!$E$2:$E$200,$B165))</f>
        <v/>
      </c>
      <c r="I165" s="50">
        <f>IF($A165="","",SUMIFS(Factures_Paiements!$H$2:$H$200,Factures_Paiements!$D$2:$D$200,$A165,Factures_Paiements!$E$2:$E$200,$B165,Factures_Paiements!$J$2:$J$200,"Payée"))</f>
        <v/>
      </c>
      <c r="J165" s="50">
        <f>IF($A165="","",F165-G165)</f>
        <v/>
      </c>
      <c r="K165" s="50">
        <f>IF($A165="","",H165-I165)</f>
        <v/>
      </c>
      <c r="L165" s="50">
        <f>IF($A165="","",F165-H165)</f>
        <v/>
      </c>
      <c r="M165" s="40">
        <f>IF($A165="","",IF(F165=0,0,H165/F165))</f>
        <v/>
      </c>
      <c r="N165" s="19">
        <f>IF($A165="","",IF(H165&gt;F165,"Dépassement",IF(J165&lt;0,"Engagé &gt; budget","")))</f>
        <v/>
      </c>
      <c r="O165" s="50">
        <f>IF($A165="","",MAX(0,$H165-$F165))</f>
        <v/>
      </c>
      <c r="P165" s="40">
        <f>IF($A165="","",IF($F165=0,"",$O165/$F165))</f>
        <v/>
      </c>
      <c r="Q165" s="64">
        <f>IF($A165="","",IF($O165=0,"",RANK.EQ($O165,$O$2:$O$200,0)+COUNTIF($O$2:$O165,$O165)-1))</f>
        <v/>
      </c>
    </row>
    <row r="166">
      <c r="A166" s="15" t="n"/>
      <c r="B166" s="15" t="n"/>
      <c r="C166" s="15" t="n"/>
      <c r="D166" s="49" t="n"/>
      <c r="E166" s="49" t="n"/>
      <c r="F166" s="50">
        <f>IF($A166="","",D166+E166)</f>
        <v/>
      </c>
      <c r="G166" s="50">
        <f>IF($A166="","",SUMIFS(Engagements!$H$2:$H$200,Engagements!$C$2:$C$200,$A166,Engagements!$D$2:$D$200,$B166))</f>
        <v/>
      </c>
      <c r="H166" s="50">
        <f>IF($A166="","",SUMIFS(Factures_Paiements!$H$2:$H$200,Factures_Paiements!$D$2:$D$200,$A166,Factures_Paiements!$E$2:$E$200,$B166))</f>
        <v/>
      </c>
      <c r="I166" s="50">
        <f>IF($A166="","",SUMIFS(Factures_Paiements!$H$2:$H$200,Factures_Paiements!$D$2:$D$200,$A166,Factures_Paiements!$E$2:$E$200,$B166,Factures_Paiements!$J$2:$J$200,"Payée"))</f>
        <v/>
      </c>
      <c r="J166" s="50">
        <f>IF($A166="","",F166-G166)</f>
        <v/>
      </c>
      <c r="K166" s="50">
        <f>IF($A166="","",H166-I166)</f>
        <v/>
      </c>
      <c r="L166" s="50">
        <f>IF($A166="","",F166-H166)</f>
        <v/>
      </c>
      <c r="M166" s="40">
        <f>IF($A166="","",IF(F166=0,0,H166/F166))</f>
        <v/>
      </c>
      <c r="N166" s="19">
        <f>IF($A166="","",IF(H166&gt;F166,"Dépassement",IF(J166&lt;0,"Engagé &gt; budget","")))</f>
        <v/>
      </c>
      <c r="O166" s="50">
        <f>IF($A166="","",MAX(0,$H166-$F166))</f>
        <v/>
      </c>
      <c r="P166" s="40">
        <f>IF($A166="","",IF($F166=0,"",$O166/$F166))</f>
        <v/>
      </c>
      <c r="Q166" s="64">
        <f>IF($A166="","",IF($O166=0,"",RANK.EQ($O166,$O$2:$O$200,0)+COUNTIF($O$2:$O166,$O166)-1))</f>
        <v/>
      </c>
    </row>
    <row r="167">
      <c r="A167" s="15" t="n"/>
      <c r="B167" s="15" t="n"/>
      <c r="C167" s="15" t="n"/>
      <c r="D167" s="49" t="n"/>
      <c r="E167" s="49" t="n"/>
      <c r="F167" s="50">
        <f>IF($A167="","",D167+E167)</f>
        <v/>
      </c>
      <c r="G167" s="50">
        <f>IF($A167="","",SUMIFS(Engagements!$H$2:$H$200,Engagements!$C$2:$C$200,$A167,Engagements!$D$2:$D$200,$B167))</f>
        <v/>
      </c>
      <c r="H167" s="50">
        <f>IF($A167="","",SUMIFS(Factures_Paiements!$H$2:$H$200,Factures_Paiements!$D$2:$D$200,$A167,Factures_Paiements!$E$2:$E$200,$B167))</f>
        <v/>
      </c>
      <c r="I167" s="50">
        <f>IF($A167="","",SUMIFS(Factures_Paiements!$H$2:$H$200,Factures_Paiements!$D$2:$D$200,$A167,Factures_Paiements!$E$2:$E$200,$B167,Factures_Paiements!$J$2:$J$200,"Payée"))</f>
        <v/>
      </c>
      <c r="J167" s="50">
        <f>IF($A167="","",F167-G167)</f>
        <v/>
      </c>
      <c r="K167" s="50">
        <f>IF($A167="","",H167-I167)</f>
        <v/>
      </c>
      <c r="L167" s="50">
        <f>IF($A167="","",F167-H167)</f>
        <v/>
      </c>
      <c r="M167" s="40">
        <f>IF($A167="","",IF(F167=0,0,H167/F167))</f>
        <v/>
      </c>
      <c r="N167" s="19">
        <f>IF($A167="","",IF(H167&gt;F167,"Dépassement",IF(J167&lt;0,"Engagé &gt; budget","")))</f>
        <v/>
      </c>
      <c r="O167" s="50">
        <f>IF($A167="","",MAX(0,$H167-$F167))</f>
        <v/>
      </c>
      <c r="P167" s="40">
        <f>IF($A167="","",IF($F167=0,"",$O167/$F167))</f>
        <v/>
      </c>
      <c r="Q167" s="64">
        <f>IF($A167="","",IF($O167=0,"",RANK.EQ($O167,$O$2:$O$200,0)+COUNTIF($O$2:$O167,$O167)-1))</f>
        <v/>
      </c>
    </row>
    <row r="168">
      <c r="A168" s="15" t="n"/>
      <c r="B168" s="15" t="n"/>
      <c r="C168" s="15" t="n"/>
      <c r="D168" s="49" t="n"/>
      <c r="E168" s="49" t="n"/>
      <c r="F168" s="50">
        <f>IF($A168="","",D168+E168)</f>
        <v/>
      </c>
      <c r="G168" s="50">
        <f>IF($A168="","",SUMIFS(Engagements!$H$2:$H$200,Engagements!$C$2:$C$200,$A168,Engagements!$D$2:$D$200,$B168))</f>
        <v/>
      </c>
      <c r="H168" s="50">
        <f>IF($A168="","",SUMIFS(Factures_Paiements!$H$2:$H$200,Factures_Paiements!$D$2:$D$200,$A168,Factures_Paiements!$E$2:$E$200,$B168))</f>
        <v/>
      </c>
      <c r="I168" s="50">
        <f>IF($A168="","",SUMIFS(Factures_Paiements!$H$2:$H$200,Factures_Paiements!$D$2:$D$200,$A168,Factures_Paiements!$E$2:$E$200,$B168,Factures_Paiements!$J$2:$J$200,"Payée"))</f>
        <v/>
      </c>
      <c r="J168" s="50">
        <f>IF($A168="","",F168-G168)</f>
        <v/>
      </c>
      <c r="K168" s="50">
        <f>IF($A168="","",H168-I168)</f>
        <v/>
      </c>
      <c r="L168" s="50">
        <f>IF($A168="","",F168-H168)</f>
        <v/>
      </c>
      <c r="M168" s="40">
        <f>IF($A168="","",IF(F168=0,0,H168/F168))</f>
        <v/>
      </c>
      <c r="N168" s="19">
        <f>IF($A168="","",IF(H168&gt;F168,"Dépassement",IF(J168&lt;0,"Engagé &gt; budget","")))</f>
        <v/>
      </c>
      <c r="O168" s="50">
        <f>IF($A168="","",MAX(0,$H168-$F168))</f>
        <v/>
      </c>
      <c r="P168" s="40">
        <f>IF($A168="","",IF($F168=0,"",$O168/$F168))</f>
        <v/>
      </c>
      <c r="Q168" s="64">
        <f>IF($A168="","",IF($O168=0,"",RANK.EQ($O168,$O$2:$O$200,0)+COUNTIF($O$2:$O168,$O168)-1))</f>
        <v/>
      </c>
    </row>
    <row r="169">
      <c r="A169" s="15" t="n"/>
      <c r="B169" s="15" t="n"/>
      <c r="C169" s="15" t="n"/>
      <c r="D169" s="49" t="n"/>
      <c r="E169" s="49" t="n"/>
      <c r="F169" s="50">
        <f>IF($A169="","",D169+E169)</f>
        <v/>
      </c>
      <c r="G169" s="50">
        <f>IF($A169="","",SUMIFS(Engagements!$H$2:$H$200,Engagements!$C$2:$C$200,$A169,Engagements!$D$2:$D$200,$B169))</f>
        <v/>
      </c>
      <c r="H169" s="50">
        <f>IF($A169="","",SUMIFS(Factures_Paiements!$H$2:$H$200,Factures_Paiements!$D$2:$D$200,$A169,Factures_Paiements!$E$2:$E$200,$B169))</f>
        <v/>
      </c>
      <c r="I169" s="50">
        <f>IF($A169="","",SUMIFS(Factures_Paiements!$H$2:$H$200,Factures_Paiements!$D$2:$D$200,$A169,Factures_Paiements!$E$2:$E$200,$B169,Factures_Paiements!$J$2:$J$200,"Payée"))</f>
        <v/>
      </c>
      <c r="J169" s="50">
        <f>IF($A169="","",F169-G169)</f>
        <v/>
      </c>
      <c r="K169" s="50">
        <f>IF($A169="","",H169-I169)</f>
        <v/>
      </c>
      <c r="L169" s="50">
        <f>IF($A169="","",F169-H169)</f>
        <v/>
      </c>
      <c r="M169" s="40">
        <f>IF($A169="","",IF(F169=0,0,H169/F169))</f>
        <v/>
      </c>
      <c r="N169" s="19">
        <f>IF($A169="","",IF(H169&gt;F169,"Dépassement",IF(J169&lt;0,"Engagé &gt; budget","")))</f>
        <v/>
      </c>
      <c r="O169" s="50">
        <f>IF($A169="","",MAX(0,$H169-$F169))</f>
        <v/>
      </c>
      <c r="P169" s="40">
        <f>IF($A169="","",IF($F169=0,"",$O169/$F169))</f>
        <v/>
      </c>
      <c r="Q169" s="64">
        <f>IF($A169="","",IF($O169=0,"",RANK.EQ($O169,$O$2:$O$200,0)+COUNTIF($O$2:$O169,$O169)-1))</f>
        <v/>
      </c>
    </row>
    <row r="170">
      <c r="A170" s="15" t="n"/>
      <c r="B170" s="15" t="n"/>
      <c r="C170" s="15" t="n"/>
      <c r="D170" s="49" t="n"/>
      <c r="E170" s="49" t="n"/>
      <c r="F170" s="50">
        <f>IF($A170="","",D170+E170)</f>
        <v/>
      </c>
      <c r="G170" s="50">
        <f>IF($A170="","",SUMIFS(Engagements!$H$2:$H$200,Engagements!$C$2:$C$200,$A170,Engagements!$D$2:$D$200,$B170))</f>
        <v/>
      </c>
      <c r="H170" s="50">
        <f>IF($A170="","",SUMIFS(Factures_Paiements!$H$2:$H$200,Factures_Paiements!$D$2:$D$200,$A170,Factures_Paiements!$E$2:$E$200,$B170))</f>
        <v/>
      </c>
      <c r="I170" s="50">
        <f>IF($A170="","",SUMIFS(Factures_Paiements!$H$2:$H$200,Factures_Paiements!$D$2:$D$200,$A170,Factures_Paiements!$E$2:$E$200,$B170,Factures_Paiements!$J$2:$J$200,"Payée"))</f>
        <v/>
      </c>
      <c r="J170" s="50">
        <f>IF($A170="","",F170-G170)</f>
        <v/>
      </c>
      <c r="K170" s="50">
        <f>IF($A170="","",H170-I170)</f>
        <v/>
      </c>
      <c r="L170" s="50">
        <f>IF($A170="","",F170-H170)</f>
        <v/>
      </c>
      <c r="M170" s="40">
        <f>IF($A170="","",IF(F170=0,0,H170/F170))</f>
        <v/>
      </c>
      <c r="N170" s="19">
        <f>IF($A170="","",IF(H170&gt;F170,"Dépassement",IF(J170&lt;0,"Engagé &gt; budget","")))</f>
        <v/>
      </c>
      <c r="O170" s="50">
        <f>IF($A170="","",MAX(0,$H170-$F170))</f>
        <v/>
      </c>
      <c r="P170" s="40">
        <f>IF($A170="","",IF($F170=0,"",$O170/$F170))</f>
        <v/>
      </c>
      <c r="Q170" s="64">
        <f>IF($A170="","",IF($O170=0,"",RANK.EQ($O170,$O$2:$O$200,0)+COUNTIF($O$2:$O170,$O170)-1))</f>
        <v/>
      </c>
    </row>
    <row r="171">
      <c r="A171" s="15" t="n"/>
      <c r="B171" s="15" t="n"/>
      <c r="C171" s="15" t="n"/>
      <c r="D171" s="49" t="n"/>
      <c r="E171" s="49" t="n"/>
      <c r="F171" s="50">
        <f>IF($A171="","",D171+E171)</f>
        <v/>
      </c>
      <c r="G171" s="50">
        <f>IF($A171="","",SUMIFS(Engagements!$H$2:$H$200,Engagements!$C$2:$C$200,$A171,Engagements!$D$2:$D$200,$B171))</f>
        <v/>
      </c>
      <c r="H171" s="50">
        <f>IF($A171="","",SUMIFS(Factures_Paiements!$H$2:$H$200,Factures_Paiements!$D$2:$D$200,$A171,Factures_Paiements!$E$2:$E$200,$B171))</f>
        <v/>
      </c>
      <c r="I171" s="50">
        <f>IF($A171="","",SUMIFS(Factures_Paiements!$H$2:$H$200,Factures_Paiements!$D$2:$D$200,$A171,Factures_Paiements!$E$2:$E$200,$B171,Factures_Paiements!$J$2:$J$200,"Payée"))</f>
        <v/>
      </c>
      <c r="J171" s="50">
        <f>IF($A171="","",F171-G171)</f>
        <v/>
      </c>
      <c r="K171" s="50">
        <f>IF($A171="","",H171-I171)</f>
        <v/>
      </c>
      <c r="L171" s="50">
        <f>IF($A171="","",F171-H171)</f>
        <v/>
      </c>
      <c r="M171" s="40">
        <f>IF($A171="","",IF(F171=0,0,H171/F171))</f>
        <v/>
      </c>
      <c r="N171" s="19">
        <f>IF($A171="","",IF(H171&gt;F171,"Dépassement",IF(J171&lt;0,"Engagé &gt; budget","")))</f>
        <v/>
      </c>
      <c r="O171" s="50">
        <f>IF($A171="","",MAX(0,$H171-$F171))</f>
        <v/>
      </c>
      <c r="P171" s="40">
        <f>IF($A171="","",IF($F171=0,"",$O171/$F171))</f>
        <v/>
      </c>
      <c r="Q171" s="64">
        <f>IF($A171="","",IF($O171=0,"",RANK.EQ($O171,$O$2:$O$200,0)+COUNTIF($O$2:$O171,$O171)-1))</f>
        <v/>
      </c>
    </row>
    <row r="172">
      <c r="A172" s="15" t="n"/>
      <c r="B172" s="15" t="n"/>
      <c r="C172" s="15" t="n"/>
      <c r="D172" s="49" t="n"/>
      <c r="E172" s="49" t="n"/>
      <c r="F172" s="50">
        <f>IF($A172="","",D172+E172)</f>
        <v/>
      </c>
      <c r="G172" s="50">
        <f>IF($A172="","",SUMIFS(Engagements!$H$2:$H$200,Engagements!$C$2:$C$200,$A172,Engagements!$D$2:$D$200,$B172))</f>
        <v/>
      </c>
      <c r="H172" s="50">
        <f>IF($A172="","",SUMIFS(Factures_Paiements!$H$2:$H$200,Factures_Paiements!$D$2:$D$200,$A172,Factures_Paiements!$E$2:$E$200,$B172))</f>
        <v/>
      </c>
      <c r="I172" s="50">
        <f>IF($A172="","",SUMIFS(Factures_Paiements!$H$2:$H$200,Factures_Paiements!$D$2:$D$200,$A172,Factures_Paiements!$E$2:$E$200,$B172,Factures_Paiements!$J$2:$J$200,"Payée"))</f>
        <v/>
      </c>
      <c r="J172" s="50">
        <f>IF($A172="","",F172-G172)</f>
        <v/>
      </c>
      <c r="K172" s="50">
        <f>IF($A172="","",H172-I172)</f>
        <v/>
      </c>
      <c r="L172" s="50">
        <f>IF($A172="","",F172-H172)</f>
        <v/>
      </c>
      <c r="M172" s="40">
        <f>IF($A172="","",IF(F172=0,0,H172/F172))</f>
        <v/>
      </c>
      <c r="N172" s="19">
        <f>IF($A172="","",IF(H172&gt;F172,"Dépassement",IF(J172&lt;0,"Engagé &gt; budget","")))</f>
        <v/>
      </c>
      <c r="O172" s="50">
        <f>IF($A172="","",MAX(0,$H172-$F172))</f>
        <v/>
      </c>
      <c r="P172" s="40">
        <f>IF($A172="","",IF($F172=0,"",$O172/$F172))</f>
        <v/>
      </c>
      <c r="Q172" s="64">
        <f>IF($A172="","",IF($O172=0,"",RANK.EQ($O172,$O$2:$O$200,0)+COUNTIF($O$2:$O172,$O172)-1))</f>
        <v/>
      </c>
    </row>
    <row r="173">
      <c r="A173" s="15" t="n"/>
      <c r="B173" s="15" t="n"/>
      <c r="C173" s="15" t="n"/>
      <c r="D173" s="49" t="n"/>
      <c r="E173" s="49" t="n"/>
      <c r="F173" s="50">
        <f>IF($A173="","",D173+E173)</f>
        <v/>
      </c>
      <c r="G173" s="50">
        <f>IF($A173="","",SUMIFS(Engagements!$H$2:$H$200,Engagements!$C$2:$C$200,$A173,Engagements!$D$2:$D$200,$B173))</f>
        <v/>
      </c>
      <c r="H173" s="50">
        <f>IF($A173="","",SUMIFS(Factures_Paiements!$H$2:$H$200,Factures_Paiements!$D$2:$D$200,$A173,Factures_Paiements!$E$2:$E$200,$B173))</f>
        <v/>
      </c>
      <c r="I173" s="50">
        <f>IF($A173="","",SUMIFS(Factures_Paiements!$H$2:$H$200,Factures_Paiements!$D$2:$D$200,$A173,Factures_Paiements!$E$2:$E$200,$B173,Factures_Paiements!$J$2:$J$200,"Payée"))</f>
        <v/>
      </c>
      <c r="J173" s="50">
        <f>IF($A173="","",F173-G173)</f>
        <v/>
      </c>
      <c r="K173" s="50">
        <f>IF($A173="","",H173-I173)</f>
        <v/>
      </c>
      <c r="L173" s="50">
        <f>IF($A173="","",F173-H173)</f>
        <v/>
      </c>
      <c r="M173" s="40">
        <f>IF($A173="","",IF(F173=0,0,H173/F173))</f>
        <v/>
      </c>
      <c r="N173" s="19">
        <f>IF($A173="","",IF(H173&gt;F173,"Dépassement",IF(J173&lt;0,"Engagé &gt; budget","")))</f>
        <v/>
      </c>
      <c r="O173" s="50">
        <f>IF($A173="","",MAX(0,$H173-$F173))</f>
        <v/>
      </c>
      <c r="P173" s="40">
        <f>IF($A173="","",IF($F173=0,"",$O173/$F173))</f>
        <v/>
      </c>
      <c r="Q173" s="64">
        <f>IF($A173="","",IF($O173=0,"",RANK.EQ($O173,$O$2:$O$200,0)+COUNTIF($O$2:$O173,$O173)-1))</f>
        <v/>
      </c>
    </row>
    <row r="174">
      <c r="A174" s="15" t="n"/>
      <c r="B174" s="15" t="n"/>
      <c r="C174" s="15" t="n"/>
      <c r="D174" s="49" t="n"/>
      <c r="E174" s="49" t="n"/>
      <c r="F174" s="50">
        <f>IF($A174="","",D174+E174)</f>
        <v/>
      </c>
      <c r="G174" s="50">
        <f>IF($A174="","",SUMIFS(Engagements!$H$2:$H$200,Engagements!$C$2:$C$200,$A174,Engagements!$D$2:$D$200,$B174))</f>
        <v/>
      </c>
      <c r="H174" s="50">
        <f>IF($A174="","",SUMIFS(Factures_Paiements!$H$2:$H$200,Factures_Paiements!$D$2:$D$200,$A174,Factures_Paiements!$E$2:$E$200,$B174))</f>
        <v/>
      </c>
      <c r="I174" s="50">
        <f>IF($A174="","",SUMIFS(Factures_Paiements!$H$2:$H$200,Factures_Paiements!$D$2:$D$200,$A174,Factures_Paiements!$E$2:$E$200,$B174,Factures_Paiements!$J$2:$J$200,"Payée"))</f>
        <v/>
      </c>
      <c r="J174" s="50">
        <f>IF($A174="","",F174-G174)</f>
        <v/>
      </c>
      <c r="K174" s="50">
        <f>IF($A174="","",H174-I174)</f>
        <v/>
      </c>
      <c r="L174" s="50">
        <f>IF($A174="","",F174-H174)</f>
        <v/>
      </c>
      <c r="M174" s="40">
        <f>IF($A174="","",IF(F174=0,0,H174/F174))</f>
        <v/>
      </c>
      <c r="N174" s="19">
        <f>IF($A174="","",IF(H174&gt;F174,"Dépassement",IF(J174&lt;0,"Engagé &gt; budget","")))</f>
        <v/>
      </c>
      <c r="O174" s="50">
        <f>IF($A174="","",MAX(0,$H174-$F174))</f>
        <v/>
      </c>
      <c r="P174" s="40">
        <f>IF($A174="","",IF($F174=0,"",$O174/$F174))</f>
        <v/>
      </c>
      <c r="Q174" s="64">
        <f>IF($A174="","",IF($O174=0,"",RANK.EQ($O174,$O$2:$O$200,0)+COUNTIF($O$2:$O174,$O174)-1))</f>
        <v/>
      </c>
    </row>
    <row r="175">
      <c r="A175" s="15" t="n"/>
      <c r="B175" s="15" t="n"/>
      <c r="C175" s="15" t="n"/>
      <c r="D175" s="49" t="n"/>
      <c r="E175" s="49" t="n"/>
      <c r="F175" s="50">
        <f>IF($A175="","",D175+E175)</f>
        <v/>
      </c>
      <c r="G175" s="50">
        <f>IF($A175="","",SUMIFS(Engagements!$H$2:$H$200,Engagements!$C$2:$C$200,$A175,Engagements!$D$2:$D$200,$B175))</f>
        <v/>
      </c>
      <c r="H175" s="50">
        <f>IF($A175="","",SUMIFS(Factures_Paiements!$H$2:$H$200,Factures_Paiements!$D$2:$D$200,$A175,Factures_Paiements!$E$2:$E$200,$B175))</f>
        <v/>
      </c>
      <c r="I175" s="50">
        <f>IF($A175="","",SUMIFS(Factures_Paiements!$H$2:$H$200,Factures_Paiements!$D$2:$D$200,$A175,Factures_Paiements!$E$2:$E$200,$B175,Factures_Paiements!$J$2:$J$200,"Payée"))</f>
        <v/>
      </c>
      <c r="J175" s="50">
        <f>IF($A175="","",F175-G175)</f>
        <v/>
      </c>
      <c r="K175" s="50">
        <f>IF($A175="","",H175-I175)</f>
        <v/>
      </c>
      <c r="L175" s="50">
        <f>IF($A175="","",F175-H175)</f>
        <v/>
      </c>
      <c r="M175" s="40">
        <f>IF($A175="","",IF(F175=0,0,H175/F175))</f>
        <v/>
      </c>
      <c r="N175" s="19">
        <f>IF($A175="","",IF(H175&gt;F175,"Dépassement",IF(J175&lt;0,"Engagé &gt; budget","")))</f>
        <v/>
      </c>
      <c r="O175" s="50">
        <f>IF($A175="","",MAX(0,$H175-$F175))</f>
        <v/>
      </c>
      <c r="P175" s="40">
        <f>IF($A175="","",IF($F175=0,"",$O175/$F175))</f>
        <v/>
      </c>
      <c r="Q175" s="64">
        <f>IF($A175="","",IF($O175=0,"",RANK.EQ($O175,$O$2:$O$200,0)+COUNTIF($O$2:$O175,$O175)-1))</f>
        <v/>
      </c>
    </row>
    <row r="176">
      <c r="A176" s="15" t="n"/>
      <c r="B176" s="15" t="n"/>
      <c r="C176" s="15" t="n"/>
      <c r="D176" s="49" t="n"/>
      <c r="E176" s="49" t="n"/>
      <c r="F176" s="50">
        <f>IF($A176="","",D176+E176)</f>
        <v/>
      </c>
      <c r="G176" s="50">
        <f>IF($A176="","",SUMIFS(Engagements!$H$2:$H$200,Engagements!$C$2:$C$200,$A176,Engagements!$D$2:$D$200,$B176))</f>
        <v/>
      </c>
      <c r="H176" s="50">
        <f>IF($A176="","",SUMIFS(Factures_Paiements!$H$2:$H$200,Factures_Paiements!$D$2:$D$200,$A176,Factures_Paiements!$E$2:$E$200,$B176))</f>
        <v/>
      </c>
      <c r="I176" s="50">
        <f>IF($A176="","",SUMIFS(Factures_Paiements!$H$2:$H$200,Factures_Paiements!$D$2:$D$200,$A176,Factures_Paiements!$E$2:$E$200,$B176,Factures_Paiements!$J$2:$J$200,"Payée"))</f>
        <v/>
      </c>
      <c r="J176" s="50">
        <f>IF($A176="","",F176-G176)</f>
        <v/>
      </c>
      <c r="K176" s="50">
        <f>IF($A176="","",H176-I176)</f>
        <v/>
      </c>
      <c r="L176" s="50">
        <f>IF($A176="","",F176-H176)</f>
        <v/>
      </c>
      <c r="M176" s="40">
        <f>IF($A176="","",IF(F176=0,0,H176/F176))</f>
        <v/>
      </c>
      <c r="N176" s="19">
        <f>IF($A176="","",IF(H176&gt;F176,"Dépassement",IF(J176&lt;0,"Engagé &gt; budget","")))</f>
        <v/>
      </c>
      <c r="O176" s="50">
        <f>IF($A176="","",MAX(0,$H176-$F176))</f>
        <v/>
      </c>
      <c r="P176" s="40">
        <f>IF($A176="","",IF($F176=0,"",$O176/$F176))</f>
        <v/>
      </c>
      <c r="Q176" s="64">
        <f>IF($A176="","",IF($O176=0,"",RANK.EQ($O176,$O$2:$O$200,0)+COUNTIF($O$2:$O176,$O176)-1))</f>
        <v/>
      </c>
    </row>
    <row r="177">
      <c r="A177" s="15" t="n"/>
      <c r="B177" s="15" t="n"/>
      <c r="C177" s="15" t="n"/>
      <c r="D177" s="49" t="n"/>
      <c r="E177" s="49" t="n"/>
      <c r="F177" s="50">
        <f>IF($A177="","",D177+E177)</f>
        <v/>
      </c>
      <c r="G177" s="50">
        <f>IF($A177="","",SUMIFS(Engagements!$H$2:$H$200,Engagements!$C$2:$C$200,$A177,Engagements!$D$2:$D$200,$B177))</f>
        <v/>
      </c>
      <c r="H177" s="50">
        <f>IF($A177="","",SUMIFS(Factures_Paiements!$H$2:$H$200,Factures_Paiements!$D$2:$D$200,$A177,Factures_Paiements!$E$2:$E$200,$B177))</f>
        <v/>
      </c>
      <c r="I177" s="50">
        <f>IF($A177="","",SUMIFS(Factures_Paiements!$H$2:$H$200,Factures_Paiements!$D$2:$D$200,$A177,Factures_Paiements!$E$2:$E$200,$B177,Factures_Paiements!$J$2:$J$200,"Payée"))</f>
        <v/>
      </c>
      <c r="J177" s="50">
        <f>IF($A177="","",F177-G177)</f>
        <v/>
      </c>
      <c r="K177" s="50">
        <f>IF($A177="","",H177-I177)</f>
        <v/>
      </c>
      <c r="L177" s="50">
        <f>IF($A177="","",F177-H177)</f>
        <v/>
      </c>
      <c r="M177" s="40">
        <f>IF($A177="","",IF(F177=0,0,H177/F177))</f>
        <v/>
      </c>
      <c r="N177" s="19">
        <f>IF($A177="","",IF(H177&gt;F177,"Dépassement",IF(J177&lt;0,"Engagé &gt; budget","")))</f>
        <v/>
      </c>
      <c r="O177" s="50">
        <f>IF($A177="","",MAX(0,$H177-$F177))</f>
        <v/>
      </c>
      <c r="P177" s="40">
        <f>IF($A177="","",IF($F177=0,"",$O177/$F177))</f>
        <v/>
      </c>
      <c r="Q177" s="64">
        <f>IF($A177="","",IF($O177=0,"",RANK.EQ($O177,$O$2:$O$200,0)+COUNTIF($O$2:$O177,$O177)-1))</f>
        <v/>
      </c>
    </row>
    <row r="178">
      <c r="A178" s="15" t="n"/>
      <c r="B178" s="15" t="n"/>
      <c r="C178" s="15" t="n"/>
      <c r="D178" s="49" t="n"/>
      <c r="E178" s="49" t="n"/>
      <c r="F178" s="50">
        <f>IF($A178="","",D178+E178)</f>
        <v/>
      </c>
      <c r="G178" s="50">
        <f>IF($A178="","",SUMIFS(Engagements!$H$2:$H$200,Engagements!$C$2:$C$200,$A178,Engagements!$D$2:$D$200,$B178))</f>
        <v/>
      </c>
      <c r="H178" s="50">
        <f>IF($A178="","",SUMIFS(Factures_Paiements!$H$2:$H$200,Factures_Paiements!$D$2:$D$200,$A178,Factures_Paiements!$E$2:$E$200,$B178))</f>
        <v/>
      </c>
      <c r="I178" s="50">
        <f>IF($A178="","",SUMIFS(Factures_Paiements!$H$2:$H$200,Factures_Paiements!$D$2:$D$200,$A178,Factures_Paiements!$E$2:$E$200,$B178,Factures_Paiements!$J$2:$J$200,"Payée"))</f>
        <v/>
      </c>
      <c r="J178" s="50">
        <f>IF($A178="","",F178-G178)</f>
        <v/>
      </c>
      <c r="K178" s="50">
        <f>IF($A178="","",H178-I178)</f>
        <v/>
      </c>
      <c r="L178" s="50">
        <f>IF($A178="","",F178-H178)</f>
        <v/>
      </c>
      <c r="M178" s="40">
        <f>IF($A178="","",IF(F178=0,0,H178/F178))</f>
        <v/>
      </c>
      <c r="N178" s="19">
        <f>IF($A178="","",IF(H178&gt;F178,"Dépassement",IF(J178&lt;0,"Engagé &gt; budget","")))</f>
        <v/>
      </c>
      <c r="O178" s="50">
        <f>IF($A178="","",MAX(0,$H178-$F178))</f>
        <v/>
      </c>
      <c r="P178" s="40">
        <f>IF($A178="","",IF($F178=0,"",$O178/$F178))</f>
        <v/>
      </c>
      <c r="Q178" s="64">
        <f>IF($A178="","",IF($O178=0,"",RANK.EQ($O178,$O$2:$O$200,0)+COUNTIF($O$2:$O178,$O178)-1))</f>
        <v/>
      </c>
    </row>
    <row r="179">
      <c r="A179" s="15" t="n"/>
      <c r="B179" s="15" t="n"/>
      <c r="C179" s="15" t="n"/>
      <c r="D179" s="49" t="n"/>
      <c r="E179" s="49" t="n"/>
      <c r="F179" s="50">
        <f>IF($A179="","",D179+E179)</f>
        <v/>
      </c>
      <c r="G179" s="50">
        <f>IF($A179="","",SUMIFS(Engagements!$H$2:$H$200,Engagements!$C$2:$C$200,$A179,Engagements!$D$2:$D$200,$B179))</f>
        <v/>
      </c>
      <c r="H179" s="50">
        <f>IF($A179="","",SUMIFS(Factures_Paiements!$H$2:$H$200,Factures_Paiements!$D$2:$D$200,$A179,Factures_Paiements!$E$2:$E$200,$B179))</f>
        <v/>
      </c>
      <c r="I179" s="50">
        <f>IF($A179="","",SUMIFS(Factures_Paiements!$H$2:$H$200,Factures_Paiements!$D$2:$D$200,$A179,Factures_Paiements!$E$2:$E$200,$B179,Factures_Paiements!$J$2:$J$200,"Payée"))</f>
        <v/>
      </c>
      <c r="J179" s="50">
        <f>IF($A179="","",F179-G179)</f>
        <v/>
      </c>
      <c r="K179" s="50">
        <f>IF($A179="","",H179-I179)</f>
        <v/>
      </c>
      <c r="L179" s="50">
        <f>IF($A179="","",F179-H179)</f>
        <v/>
      </c>
      <c r="M179" s="40">
        <f>IF($A179="","",IF(F179=0,0,H179/F179))</f>
        <v/>
      </c>
      <c r="N179" s="19">
        <f>IF($A179="","",IF(H179&gt;F179,"Dépassement",IF(J179&lt;0,"Engagé &gt; budget","")))</f>
        <v/>
      </c>
      <c r="O179" s="50">
        <f>IF($A179="","",MAX(0,$H179-$F179))</f>
        <v/>
      </c>
      <c r="P179" s="40">
        <f>IF($A179="","",IF($F179=0,"",$O179/$F179))</f>
        <v/>
      </c>
      <c r="Q179" s="64">
        <f>IF($A179="","",IF($O179=0,"",RANK.EQ($O179,$O$2:$O$200,0)+COUNTIF($O$2:$O179,$O179)-1))</f>
        <v/>
      </c>
    </row>
    <row r="180">
      <c r="A180" s="15" t="n"/>
      <c r="B180" s="15" t="n"/>
      <c r="C180" s="15" t="n"/>
      <c r="D180" s="49" t="n"/>
      <c r="E180" s="49" t="n"/>
      <c r="F180" s="50">
        <f>IF($A180="","",D180+E180)</f>
        <v/>
      </c>
      <c r="G180" s="50">
        <f>IF($A180="","",SUMIFS(Engagements!$H$2:$H$200,Engagements!$C$2:$C$200,$A180,Engagements!$D$2:$D$200,$B180))</f>
        <v/>
      </c>
      <c r="H180" s="50">
        <f>IF($A180="","",SUMIFS(Factures_Paiements!$H$2:$H$200,Factures_Paiements!$D$2:$D$200,$A180,Factures_Paiements!$E$2:$E$200,$B180))</f>
        <v/>
      </c>
      <c r="I180" s="50">
        <f>IF($A180="","",SUMIFS(Factures_Paiements!$H$2:$H$200,Factures_Paiements!$D$2:$D$200,$A180,Factures_Paiements!$E$2:$E$200,$B180,Factures_Paiements!$J$2:$J$200,"Payée"))</f>
        <v/>
      </c>
      <c r="J180" s="50">
        <f>IF($A180="","",F180-G180)</f>
        <v/>
      </c>
      <c r="K180" s="50">
        <f>IF($A180="","",H180-I180)</f>
        <v/>
      </c>
      <c r="L180" s="50">
        <f>IF($A180="","",F180-H180)</f>
        <v/>
      </c>
      <c r="M180" s="40">
        <f>IF($A180="","",IF(F180=0,0,H180/F180))</f>
        <v/>
      </c>
      <c r="N180" s="19">
        <f>IF($A180="","",IF(H180&gt;F180,"Dépassement",IF(J180&lt;0,"Engagé &gt; budget","")))</f>
        <v/>
      </c>
      <c r="O180" s="50">
        <f>IF($A180="","",MAX(0,$H180-$F180))</f>
        <v/>
      </c>
      <c r="P180" s="40">
        <f>IF($A180="","",IF($F180=0,"",$O180/$F180))</f>
        <v/>
      </c>
      <c r="Q180" s="64">
        <f>IF($A180="","",IF($O180=0,"",RANK.EQ($O180,$O$2:$O$200,0)+COUNTIF($O$2:$O180,$O180)-1))</f>
        <v/>
      </c>
    </row>
    <row r="181">
      <c r="A181" s="15" t="n"/>
      <c r="B181" s="15" t="n"/>
      <c r="C181" s="15" t="n"/>
      <c r="D181" s="49" t="n"/>
      <c r="E181" s="49" t="n"/>
      <c r="F181" s="50">
        <f>IF($A181="","",D181+E181)</f>
        <v/>
      </c>
      <c r="G181" s="50">
        <f>IF($A181="","",SUMIFS(Engagements!$H$2:$H$200,Engagements!$C$2:$C$200,$A181,Engagements!$D$2:$D$200,$B181))</f>
        <v/>
      </c>
      <c r="H181" s="50">
        <f>IF($A181="","",SUMIFS(Factures_Paiements!$H$2:$H$200,Factures_Paiements!$D$2:$D$200,$A181,Factures_Paiements!$E$2:$E$200,$B181))</f>
        <v/>
      </c>
      <c r="I181" s="50">
        <f>IF($A181="","",SUMIFS(Factures_Paiements!$H$2:$H$200,Factures_Paiements!$D$2:$D$200,$A181,Factures_Paiements!$E$2:$E$200,$B181,Factures_Paiements!$J$2:$J$200,"Payée"))</f>
        <v/>
      </c>
      <c r="J181" s="50">
        <f>IF($A181="","",F181-G181)</f>
        <v/>
      </c>
      <c r="K181" s="50">
        <f>IF($A181="","",H181-I181)</f>
        <v/>
      </c>
      <c r="L181" s="50">
        <f>IF($A181="","",F181-H181)</f>
        <v/>
      </c>
      <c r="M181" s="40">
        <f>IF($A181="","",IF(F181=0,0,H181/F181))</f>
        <v/>
      </c>
      <c r="N181" s="19">
        <f>IF($A181="","",IF(H181&gt;F181,"Dépassement",IF(J181&lt;0,"Engagé &gt; budget","")))</f>
        <v/>
      </c>
      <c r="O181" s="50">
        <f>IF($A181="","",MAX(0,$H181-$F181))</f>
        <v/>
      </c>
      <c r="P181" s="40">
        <f>IF($A181="","",IF($F181=0,"",$O181/$F181))</f>
        <v/>
      </c>
      <c r="Q181" s="64">
        <f>IF($A181="","",IF($O181=0,"",RANK.EQ($O181,$O$2:$O$200,0)+COUNTIF($O$2:$O181,$O181)-1))</f>
        <v/>
      </c>
    </row>
    <row r="182">
      <c r="A182" s="15" t="n"/>
      <c r="B182" s="15" t="n"/>
      <c r="C182" s="15" t="n"/>
      <c r="D182" s="49" t="n"/>
      <c r="E182" s="49" t="n"/>
      <c r="F182" s="50">
        <f>IF($A182="","",D182+E182)</f>
        <v/>
      </c>
      <c r="G182" s="50">
        <f>IF($A182="","",SUMIFS(Engagements!$H$2:$H$200,Engagements!$C$2:$C$200,$A182,Engagements!$D$2:$D$200,$B182))</f>
        <v/>
      </c>
      <c r="H182" s="50">
        <f>IF($A182="","",SUMIFS(Factures_Paiements!$H$2:$H$200,Factures_Paiements!$D$2:$D$200,$A182,Factures_Paiements!$E$2:$E$200,$B182))</f>
        <v/>
      </c>
      <c r="I182" s="50">
        <f>IF($A182="","",SUMIFS(Factures_Paiements!$H$2:$H$200,Factures_Paiements!$D$2:$D$200,$A182,Factures_Paiements!$E$2:$E$200,$B182,Factures_Paiements!$J$2:$J$200,"Payée"))</f>
        <v/>
      </c>
      <c r="J182" s="50">
        <f>IF($A182="","",F182-G182)</f>
        <v/>
      </c>
      <c r="K182" s="50">
        <f>IF($A182="","",H182-I182)</f>
        <v/>
      </c>
      <c r="L182" s="50">
        <f>IF($A182="","",F182-H182)</f>
        <v/>
      </c>
      <c r="M182" s="40">
        <f>IF($A182="","",IF(F182=0,0,H182/F182))</f>
        <v/>
      </c>
      <c r="N182" s="19">
        <f>IF($A182="","",IF(H182&gt;F182,"Dépassement",IF(J182&lt;0,"Engagé &gt; budget","")))</f>
        <v/>
      </c>
      <c r="O182" s="50">
        <f>IF($A182="","",MAX(0,$H182-$F182))</f>
        <v/>
      </c>
      <c r="P182" s="40">
        <f>IF($A182="","",IF($F182=0,"",$O182/$F182))</f>
        <v/>
      </c>
      <c r="Q182" s="64">
        <f>IF($A182="","",IF($O182=0,"",RANK.EQ($O182,$O$2:$O$200,0)+COUNTIF($O$2:$O182,$O182)-1))</f>
        <v/>
      </c>
    </row>
    <row r="183">
      <c r="A183" s="15" t="n"/>
      <c r="B183" s="15" t="n"/>
      <c r="C183" s="15" t="n"/>
      <c r="D183" s="49" t="n"/>
      <c r="E183" s="49" t="n"/>
      <c r="F183" s="50">
        <f>IF($A183="","",D183+E183)</f>
        <v/>
      </c>
      <c r="G183" s="50">
        <f>IF($A183="","",SUMIFS(Engagements!$H$2:$H$200,Engagements!$C$2:$C$200,$A183,Engagements!$D$2:$D$200,$B183))</f>
        <v/>
      </c>
      <c r="H183" s="50">
        <f>IF($A183="","",SUMIFS(Factures_Paiements!$H$2:$H$200,Factures_Paiements!$D$2:$D$200,$A183,Factures_Paiements!$E$2:$E$200,$B183))</f>
        <v/>
      </c>
      <c r="I183" s="50">
        <f>IF($A183="","",SUMIFS(Factures_Paiements!$H$2:$H$200,Factures_Paiements!$D$2:$D$200,$A183,Factures_Paiements!$E$2:$E$200,$B183,Factures_Paiements!$J$2:$J$200,"Payée"))</f>
        <v/>
      </c>
      <c r="J183" s="50">
        <f>IF($A183="","",F183-G183)</f>
        <v/>
      </c>
      <c r="K183" s="50">
        <f>IF($A183="","",H183-I183)</f>
        <v/>
      </c>
      <c r="L183" s="50">
        <f>IF($A183="","",F183-H183)</f>
        <v/>
      </c>
      <c r="M183" s="40">
        <f>IF($A183="","",IF(F183=0,0,H183/F183))</f>
        <v/>
      </c>
      <c r="N183" s="19">
        <f>IF($A183="","",IF(H183&gt;F183,"Dépassement",IF(J183&lt;0,"Engagé &gt; budget","")))</f>
        <v/>
      </c>
      <c r="O183" s="50">
        <f>IF($A183="","",MAX(0,$H183-$F183))</f>
        <v/>
      </c>
      <c r="P183" s="40">
        <f>IF($A183="","",IF($F183=0,"",$O183/$F183))</f>
        <v/>
      </c>
      <c r="Q183" s="64">
        <f>IF($A183="","",IF($O183=0,"",RANK.EQ($O183,$O$2:$O$200,0)+COUNTIF($O$2:$O183,$O183)-1))</f>
        <v/>
      </c>
    </row>
    <row r="184">
      <c r="A184" s="15" t="n"/>
      <c r="B184" s="15" t="n"/>
      <c r="C184" s="15" t="n"/>
      <c r="D184" s="49" t="n"/>
      <c r="E184" s="49" t="n"/>
      <c r="F184" s="50">
        <f>IF($A184="","",D184+E184)</f>
        <v/>
      </c>
      <c r="G184" s="50">
        <f>IF($A184="","",SUMIFS(Engagements!$H$2:$H$200,Engagements!$C$2:$C$200,$A184,Engagements!$D$2:$D$200,$B184))</f>
        <v/>
      </c>
      <c r="H184" s="50">
        <f>IF($A184="","",SUMIFS(Factures_Paiements!$H$2:$H$200,Factures_Paiements!$D$2:$D$200,$A184,Factures_Paiements!$E$2:$E$200,$B184))</f>
        <v/>
      </c>
      <c r="I184" s="50">
        <f>IF($A184="","",SUMIFS(Factures_Paiements!$H$2:$H$200,Factures_Paiements!$D$2:$D$200,$A184,Factures_Paiements!$E$2:$E$200,$B184,Factures_Paiements!$J$2:$J$200,"Payée"))</f>
        <v/>
      </c>
      <c r="J184" s="50">
        <f>IF($A184="","",F184-G184)</f>
        <v/>
      </c>
      <c r="K184" s="50">
        <f>IF($A184="","",H184-I184)</f>
        <v/>
      </c>
      <c r="L184" s="50">
        <f>IF($A184="","",F184-H184)</f>
        <v/>
      </c>
      <c r="M184" s="40">
        <f>IF($A184="","",IF(F184=0,0,H184/F184))</f>
        <v/>
      </c>
      <c r="N184" s="19">
        <f>IF($A184="","",IF(H184&gt;F184,"Dépassement",IF(J184&lt;0,"Engagé &gt; budget","")))</f>
        <v/>
      </c>
      <c r="O184" s="50">
        <f>IF($A184="","",MAX(0,$H184-$F184))</f>
        <v/>
      </c>
      <c r="P184" s="40">
        <f>IF($A184="","",IF($F184=0,"",$O184/$F184))</f>
        <v/>
      </c>
      <c r="Q184" s="64">
        <f>IF($A184="","",IF($O184=0,"",RANK.EQ($O184,$O$2:$O$200,0)+COUNTIF($O$2:$O184,$O184)-1))</f>
        <v/>
      </c>
    </row>
    <row r="185">
      <c r="A185" s="15" t="n"/>
      <c r="B185" s="15" t="n"/>
      <c r="C185" s="15" t="n"/>
      <c r="D185" s="49" t="n"/>
      <c r="E185" s="49" t="n"/>
      <c r="F185" s="50">
        <f>IF($A185="","",D185+E185)</f>
        <v/>
      </c>
      <c r="G185" s="50">
        <f>IF($A185="","",SUMIFS(Engagements!$H$2:$H$200,Engagements!$C$2:$C$200,$A185,Engagements!$D$2:$D$200,$B185))</f>
        <v/>
      </c>
      <c r="H185" s="50">
        <f>IF($A185="","",SUMIFS(Factures_Paiements!$H$2:$H$200,Factures_Paiements!$D$2:$D$200,$A185,Factures_Paiements!$E$2:$E$200,$B185))</f>
        <v/>
      </c>
      <c r="I185" s="50">
        <f>IF($A185="","",SUMIFS(Factures_Paiements!$H$2:$H$200,Factures_Paiements!$D$2:$D$200,$A185,Factures_Paiements!$E$2:$E$200,$B185,Factures_Paiements!$J$2:$J$200,"Payée"))</f>
        <v/>
      </c>
      <c r="J185" s="50">
        <f>IF($A185="","",F185-G185)</f>
        <v/>
      </c>
      <c r="K185" s="50">
        <f>IF($A185="","",H185-I185)</f>
        <v/>
      </c>
      <c r="L185" s="50">
        <f>IF($A185="","",F185-H185)</f>
        <v/>
      </c>
      <c r="M185" s="40">
        <f>IF($A185="","",IF(F185=0,0,H185/F185))</f>
        <v/>
      </c>
      <c r="N185" s="19">
        <f>IF($A185="","",IF(H185&gt;F185,"Dépassement",IF(J185&lt;0,"Engagé &gt; budget","")))</f>
        <v/>
      </c>
      <c r="O185" s="50">
        <f>IF($A185="","",MAX(0,$H185-$F185))</f>
        <v/>
      </c>
      <c r="P185" s="40">
        <f>IF($A185="","",IF($F185=0,"",$O185/$F185))</f>
        <v/>
      </c>
      <c r="Q185" s="64">
        <f>IF($A185="","",IF($O185=0,"",RANK.EQ($O185,$O$2:$O$200,0)+COUNTIF($O$2:$O185,$O185)-1))</f>
        <v/>
      </c>
    </row>
    <row r="186">
      <c r="A186" s="15" t="n"/>
      <c r="B186" s="15" t="n"/>
      <c r="C186" s="15" t="n"/>
      <c r="D186" s="49" t="n"/>
      <c r="E186" s="49" t="n"/>
      <c r="F186" s="50">
        <f>IF($A186="","",D186+E186)</f>
        <v/>
      </c>
      <c r="G186" s="50">
        <f>IF($A186="","",SUMIFS(Engagements!$H$2:$H$200,Engagements!$C$2:$C$200,$A186,Engagements!$D$2:$D$200,$B186))</f>
        <v/>
      </c>
      <c r="H186" s="50">
        <f>IF($A186="","",SUMIFS(Factures_Paiements!$H$2:$H$200,Factures_Paiements!$D$2:$D$200,$A186,Factures_Paiements!$E$2:$E$200,$B186))</f>
        <v/>
      </c>
      <c r="I186" s="50">
        <f>IF($A186="","",SUMIFS(Factures_Paiements!$H$2:$H$200,Factures_Paiements!$D$2:$D$200,$A186,Factures_Paiements!$E$2:$E$200,$B186,Factures_Paiements!$J$2:$J$200,"Payée"))</f>
        <v/>
      </c>
      <c r="J186" s="50">
        <f>IF($A186="","",F186-G186)</f>
        <v/>
      </c>
      <c r="K186" s="50">
        <f>IF($A186="","",H186-I186)</f>
        <v/>
      </c>
      <c r="L186" s="50">
        <f>IF($A186="","",F186-H186)</f>
        <v/>
      </c>
      <c r="M186" s="40">
        <f>IF($A186="","",IF(F186=0,0,H186/F186))</f>
        <v/>
      </c>
      <c r="N186" s="19">
        <f>IF($A186="","",IF(H186&gt;F186,"Dépassement",IF(J186&lt;0,"Engagé &gt; budget","")))</f>
        <v/>
      </c>
      <c r="O186" s="50">
        <f>IF($A186="","",MAX(0,$H186-$F186))</f>
        <v/>
      </c>
      <c r="P186" s="40">
        <f>IF($A186="","",IF($F186=0,"",$O186/$F186))</f>
        <v/>
      </c>
      <c r="Q186" s="64">
        <f>IF($A186="","",IF($O186=0,"",RANK.EQ($O186,$O$2:$O$200,0)+COUNTIF($O$2:$O186,$O186)-1))</f>
        <v/>
      </c>
    </row>
    <row r="187">
      <c r="A187" s="15" t="n"/>
      <c r="B187" s="15" t="n"/>
      <c r="C187" s="15" t="n"/>
      <c r="D187" s="49" t="n"/>
      <c r="E187" s="49" t="n"/>
      <c r="F187" s="50">
        <f>IF($A187="","",D187+E187)</f>
        <v/>
      </c>
      <c r="G187" s="50">
        <f>IF($A187="","",SUMIFS(Engagements!$H$2:$H$200,Engagements!$C$2:$C$200,$A187,Engagements!$D$2:$D$200,$B187))</f>
        <v/>
      </c>
      <c r="H187" s="50">
        <f>IF($A187="","",SUMIFS(Factures_Paiements!$H$2:$H$200,Factures_Paiements!$D$2:$D$200,$A187,Factures_Paiements!$E$2:$E$200,$B187))</f>
        <v/>
      </c>
      <c r="I187" s="50">
        <f>IF($A187="","",SUMIFS(Factures_Paiements!$H$2:$H$200,Factures_Paiements!$D$2:$D$200,$A187,Factures_Paiements!$E$2:$E$200,$B187,Factures_Paiements!$J$2:$J$200,"Payée"))</f>
        <v/>
      </c>
      <c r="J187" s="50">
        <f>IF($A187="","",F187-G187)</f>
        <v/>
      </c>
      <c r="K187" s="50">
        <f>IF($A187="","",H187-I187)</f>
        <v/>
      </c>
      <c r="L187" s="50">
        <f>IF($A187="","",F187-H187)</f>
        <v/>
      </c>
      <c r="M187" s="40">
        <f>IF($A187="","",IF(F187=0,0,H187/F187))</f>
        <v/>
      </c>
      <c r="N187" s="19">
        <f>IF($A187="","",IF(H187&gt;F187,"Dépassement",IF(J187&lt;0,"Engagé &gt; budget","")))</f>
        <v/>
      </c>
      <c r="O187" s="50">
        <f>IF($A187="","",MAX(0,$H187-$F187))</f>
        <v/>
      </c>
      <c r="P187" s="40">
        <f>IF($A187="","",IF($F187=0,"",$O187/$F187))</f>
        <v/>
      </c>
      <c r="Q187" s="64">
        <f>IF($A187="","",IF($O187=0,"",RANK.EQ($O187,$O$2:$O$200,0)+COUNTIF($O$2:$O187,$O187)-1))</f>
        <v/>
      </c>
    </row>
    <row r="188">
      <c r="A188" s="15" t="n"/>
      <c r="B188" s="15" t="n"/>
      <c r="C188" s="15" t="n"/>
      <c r="D188" s="49" t="n"/>
      <c r="E188" s="49" t="n"/>
      <c r="F188" s="50">
        <f>IF($A188="","",D188+E188)</f>
        <v/>
      </c>
      <c r="G188" s="50">
        <f>IF($A188="","",SUMIFS(Engagements!$H$2:$H$200,Engagements!$C$2:$C$200,$A188,Engagements!$D$2:$D$200,$B188))</f>
        <v/>
      </c>
      <c r="H188" s="50">
        <f>IF($A188="","",SUMIFS(Factures_Paiements!$H$2:$H$200,Factures_Paiements!$D$2:$D$200,$A188,Factures_Paiements!$E$2:$E$200,$B188))</f>
        <v/>
      </c>
      <c r="I188" s="50">
        <f>IF($A188="","",SUMIFS(Factures_Paiements!$H$2:$H$200,Factures_Paiements!$D$2:$D$200,$A188,Factures_Paiements!$E$2:$E$200,$B188,Factures_Paiements!$J$2:$J$200,"Payée"))</f>
        <v/>
      </c>
      <c r="J188" s="50">
        <f>IF($A188="","",F188-G188)</f>
        <v/>
      </c>
      <c r="K188" s="50">
        <f>IF($A188="","",H188-I188)</f>
        <v/>
      </c>
      <c r="L188" s="50">
        <f>IF($A188="","",F188-H188)</f>
        <v/>
      </c>
      <c r="M188" s="40">
        <f>IF($A188="","",IF(F188=0,0,H188/F188))</f>
        <v/>
      </c>
      <c r="N188" s="19">
        <f>IF($A188="","",IF(H188&gt;F188,"Dépassement",IF(J188&lt;0,"Engagé &gt; budget","")))</f>
        <v/>
      </c>
      <c r="O188" s="50">
        <f>IF($A188="","",MAX(0,$H188-$F188))</f>
        <v/>
      </c>
      <c r="P188" s="40">
        <f>IF($A188="","",IF($F188=0,"",$O188/$F188))</f>
        <v/>
      </c>
      <c r="Q188" s="64">
        <f>IF($A188="","",IF($O188=0,"",RANK.EQ($O188,$O$2:$O$200,0)+COUNTIF($O$2:$O188,$O188)-1))</f>
        <v/>
      </c>
    </row>
    <row r="189">
      <c r="A189" s="15" t="n"/>
      <c r="B189" s="15" t="n"/>
      <c r="C189" s="15" t="n"/>
      <c r="D189" s="49" t="n"/>
      <c r="E189" s="49" t="n"/>
      <c r="F189" s="50">
        <f>IF($A189="","",D189+E189)</f>
        <v/>
      </c>
      <c r="G189" s="50">
        <f>IF($A189="","",SUMIFS(Engagements!$H$2:$H$200,Engagements!$C$2:$C$200,$A189,Engagements!$D$2:$D$200,$B189))</f>
        <v/>
      </c>
      <c r="H189" s="50">
        <f>IF($A189="","",SUMIFS(Factures_Paiements!$H$2:$H$200,Factures_Paiements!$D$2:$D$200,$A189,Factures_Paiements!$E$2:$E$200,$B189))</f>
        <v/>
      </c>
      <c r="I189" s="50">
        <f>IF($A189="","",SUMIFS(Factures_Paiements!$H$2:$H$200,Factures_Paiements!$D$2:$D$200,$A189,Factures_Paiements!$E$2:$E$200,$B189,Factures_Paiements!$J$2:$J$200,"Payée"))</f>
        <v/>
      </c>
      <c r="J189" s="50">
        <f>IF($A189="","",F189-G189)</f>
        <v/>
      </c>
      <c r="K189" s="50">
        <f>IF($A189="","",H189-I189)</f>
        <v/>
      </c>
      <c r="L189" s="50">
        <f>IF($A189="","",F189-H189)</f>
        <v/>
      </c>
      <c r="M189" s="40">
        <f>IF($A189="","",IF(F189=0,0,H189/F189))</f>
        <v/>
      </c>
      <c r="N189" s="19">
        <f>IF($A189="","",IF(H189&gt;F189,"Dépassement",IF(J189&lt;0,"Engagé &gt; budget","")))</f>
        <v/>
      </c>
      <c r="O189" s="50">
        <f>IF($A189="","",MAX(0,$H189-$F189))</f>
        <v/>
      </c>
      <c r="P189" s="40">
        <f>IF($A189="","",IF($F189=0,"",$O189/$F189))</f>
        <v/>
      </c>
      <c r="Q189" s="64">
        <f>IF($A189="","",IF($O189=0,"",RANK.EQ($O189,$O$2:$O$200,0)+COUNTIF($O$2:$O189,$O189)-1))</f>
        <v/>
      </c>
    </row>
    <row r="190">
      <c r="A190" s="15" t="n"/>
      <c r="B190" s="15" t="n"/>
      <c r="C190" s="15" t="n"/>
      <c r="D190" s="49" t="n"/>
      <c r="E190" s="49" t="n"/>
      <c r="F190" s="50">
        <f>IF($A190="","",D190+E190)</f>
        <v/>
      </c>
      <c r="G190" s="50">
        <f>IF($A190="","",SUMIFS(Engagements!$H$2:$H$200,Engagements!$C$2:$C$200,$A190,Engagements!$D$2:$D$200,$B190))</f>
        <v/>
      </c>
      <c r="H190" s="50">
        <f>IF($A190="","",SUMIFS(Factures_Paiements!$H$2:$H$200,Factures_Paiements!$D$2:$D$200,$A190,Factures_Paiements!$E$2:$E$200,$B190))</f>
        <v/>
      </c>
      <c r="I190" s="50">
        <f>IF($A190="","",SUMIFS(Factures_Paiements!$H$2:$H$200,Factures_Paiements!$D$2:$D$200,$A190,Factures_Paiements!$E$2:$E$200,$B190,Factures_Paiements!$J$2:$J$200,"Payée"))</f>
        <v/>
      </c>
      <c r="J190" s="50">
        <f>IF($A190="","",F190-G190)</f>
        <v/>
      </c>
      <c r="K190" s="50">
        <f>IF($A190="","",H190-I190)</f>
        <v/>
      </c>
      <c r="L190" s="50">
        <f>IF($A190="","",F190-H190)</f>
        <v/>
      </c>
      <c r="M190" s="40">
        <f>IF($A190="","",IF(F190=0,0,H190/F190))</f>
        <v/>
      </c>
      <c r="N190" s="19">
        <f>IF($A190="","",IF(H190&gt;F190,"Dépassement",IF(J190&lt;0,"Engagé &gt; budget","")))</f>
        <v/>
      </c>
      <c r="O190" s="50">
        <f>IF($A190="","",MAX(0,$H190-$F190))</f>
        <v/>
      </c>
      <c r="P190" s="40">
        <f>IF($A190="","",IF($F190=0,"",$O190/$F190))</f>
        <v/>
      </c>
      <c r="Q190" s="64">
        <f>IF($A190="","",IF($O190=0,"",RANK.EQ($O190,$O$2:$O$200,0)+COUNTIF($O$2:$O190,$O190)-1))</f>
        <v/>
      </c>
    </row>
    <row r="191">
      <c r="A191" s="15" t="n"/>
      <c r="B191" s="15" t="n"/>
      <c r="C191" s="15" t="n"/>
      <c r="D191" s="49" t="n"/>
      <c r="E191" s="49" t="n"/>
      <c r="F191" s="50">
        <f>IF($A191="","",D191+E191)</f>
        <v/>
      </c>
      <c r="G191" s="50">
        <f>IF($A191="","",SUMIFS(Engagements!$H$2:$H$200,Engagements!$C$2:$C$200,$A191,Engagements!$D$2:$D$200,$B191))</f>
        <v/>
      </c>
      <c r="H191" s="50">
        <f>IF($A191="","",SUMIFS(Factures_Paiements!$H$2:$H$200,Factures_Paiements!$D$2:$D$200,$A191,Factures_Paiements!$E$2:$E$200,$B191))</f>
        <v/>
      </c>
      <c r="I191" s="50">
        <f>IF($A191="","",SUMIFS(Factures_Paiements!$H$2:$H$200,Factures_Paiements!$D$2:$D$200,$A191,Factures_Paiements!$E$2:$E$200,$B191,Factures_Paiements!$J$2:$J$200,"Payée"))</f>
        <v/>
      </c>
      <c r="J191" s="50">
        <f>IF($A191="","",F191-G191)</f>
        <v/>
      </c>
      <c r="K191" s="50">
        <f>IF($A191="","",H191-I191)</f>
        <v/>
      </c>
      <c r="L191" s="50">
        <f>IF($A191="","",F191-H191)</f>
        <v/>
      </c>
      <c r="M191" s="40">
        <f>IF($A191="","",IF(F191=0,0,H191/F191))</f>
        <v/>
      </c>
      <c r="N191" s="19">
        <f>IF($A191="","",IF(H191&gt;F191,"Dépassement",IF(J191&lt;0,"Engagé &gt; budget","")))</f>
        <v/>
      </c>
      <c r="O191" s="50">
        <f>IF($A191="","",MAX(0,$H191-$F191))</f>
        <v/>
      </c>
      <c r="P191" s="40">
        <f>IF($A191="","",IF($F191=0,"",$O191/$F191))</f>
        <v/>
      </c>
      <c r="Q191" s="64">
        <f>IF($A191="","",IF($O191=0,"",RANK.EQ($O191,$O$2:$O$200,0)+COUNTIF($O$2:$O191,$O191)-1))</f>
        <v/>
      </c>
    </row>
    <row r="192">
      <c r="A192" s="15" t="n"/>
      <c r="B192" s="15" t="n"/>
      <c r="C192" s="15" t="n"/>
      <c r="D192" s="49" t="n"/>
      <c r="E192" s="49" t="n"/>
      <c r="F192" s="50">
        <f>IF($A192="","",D192+E192)</f>
        <v/>
      </c>
      <c r="G192" s="50">
        <f>IF($A192="","",SUMIFS(Engagements!$H$2:$H$200,Engagements!$C$2:$C$200,$A192,Engagements!$D$2:$D$200,$B192))</f>
        <v/>
      </c>
      <c r="H192" s="50">
        <f>IF($A192="","",SUMIFS(Factures_Paiements!$H$2:$H$200,Factures_Paiements!$D$2:$D$200,$A192,Factures_Paiements!$E$2:$E$200,$B192))</f>
        <v/>
      </c>
      <c r="I192" s="50">
        <f>IF($A192="","",SUMIFS(Factures_Paiements!$H$2:$H$200,Factures_Paiements!$D$2:$D$200,$A192,Factures_Paiements!$E$2:$E$200,$B192,Factures_Paiements!$J$2:$J$200,"Payée"))</f>
        <v/>
      </c>
      <c r="J192" s="50">
        <f>IF($A192="","",F192-G192)</f>
        <v/>
      </c>
      <c r="K192" s="50">
        <f>IF($A192="","",H192-I192)</f>
        <v/>
      </c>
      <c r="L192" s="50">
        <f>IF($A192="","",F192-H192)</f>
        <v/>
      </c>
      <c r="M192" s="40">
        <f>IF($A192="","",IF(F192=0,0,H192/F192))</f>
        <v/>
      </c>
      <c r="N192" s="19">
        <f>IF($A192="","",IF(H192&gt;F192,"Dépassement",IF(J192&lt;0,"Engagé &gt; budget","")))</f>
        <v/>
      </c>
      <c r="O192" s="50">
        <f>IF($A192="","",MAX(0,$H192-$F192))</f>
        <v/>
      </c>
      <c r="P192" s="40">
        <f>IF($A192="","",IF($F192=0,"",$O192/$F192))</f>
        <v/>
      </c>
      <c r="Q192" s="64">
        <f>IF($A192="","",IF($O192=0,"",RANK.EQ($O192,$O$2:$O$200,0)+COUNTIF($O$2:$O192,$O192)-1))</f>
        <v/>
      </c>
    </row>
    <row r="193">
      <c r="A193" s="15" t="n"/>
      <c r="B193" s="15" t="n"/>
      <c r="C193" s="15" t="n"/>
      <c r="D193" s="49" t="n"/>
      <c r="E193" s="49" t="n"/>
      <c r="F193" s="50">
        <f>IF($A193="","",D193+E193)</f>
        <v/>
      </c>
      <c r="G193" s="50">
        <f>IF($A193="","",SUMIFS(Engagements!$H$2:$H$200,Engagements!$C$2:$C$200,$A193,Engagements!$D$2:$D$200,$B193))</f>
        <v/>
      </c>
      <c r="H193" s="50">
        <f>IF($A193="","",SUMIFS(Factures_Paiements!$H$2:$H$200,Factures_Paiements!$D$2:$D$200,$A193,Factures_Paiements!$E$2:$E$200,$B193))</f>
        <v/>
      </c>
      <c r="I193" s="50">
        <f>IF($A193="","",SUMIFS(Factures_Paiements!$H$2:$H$200,Factures_Paiements!$D$2:$D$200,$A193,Factures_Paiements!$E$2:$E$200,$B193,Factures_Paiements!$J$2:$J$200,"Payée"))</f>
        <v/>
      </c>
      <c r="J193" s="50">
        <f>IF($A193="","",F193-G193)</f>
        <v/>
      </c>
      <c r="K193" s="50">
        <f>IF($A193="","",H193-I193)</f>
        <v/>
      </c>
      <c r="L193" s="50">
        <f>IF($A193="","",F193-H193)</f>
        <v/>
      </c>
      <c r="M193" s="40">
        <f>IF($A193="","",IF(F193=0,0,H193/F193))</f>
        <v/>
      </c>
      <c r="N193" s="19">
        <f>IF($A193="","",IF(H193&gt;F193,"Dépassement",IF(J193&lt;0,"Engagé &gt; budget","")))</f>
        <v/>
      </c>
      <c r="O193" s="50">
        <f>IF($A193="","",MAX(0,$H193-$F193))</f>
        <v/>
      </c>
      <c r="P193" s="40">
        <f>IF($A193="","",IF($F193=0,"",$O193/$F193))</f>
        <v/>
      </c>
      <c r="Q193" s="64">
        <f>IF($A193="","",IF($O193=0,"",RANK.EQ($O193,$O$2:$O$200,0)+COUNTIF($O$2:$O193,$O193)-1))</f>
        <v/>
      </c>
    </row>
    <row r="194">
      <c r="A194" s="15" t="n"/>
      <c r="B194" s="15" t="n"/>
      <c r="C194" s="15" t="n"/>
      <c r="D194" s="49" t="n"/>
      <c r="E194" s="49" t="n"/>
      <c r="F194" s="50">
        <f>IF($A194="","",D194+E194)</f>
        <v/>
      </c>
      <c r="G194" s="50">
        <f>IF($A194="","",SUMIFS(Engagements!$H$2:$H$200,Engagements!$C$2:$C$200,$A194,Engagements!$D$2:$D$200,$B194))</f>
        <v/>
      </c>
      <c r="H194" s="50">
        <f>IF($A194="","",SUMIFS(Factures_Paiements!$H$2:$H$200,Factures_Paiements!$D$2:$D$200,$A194,Factures_Paiements!$E$2:$E$200,$B194))</f>
        <v/>
      </c>
      <c r="I194" s="50">
        <f>IF($A194="","",SUMIFS(Factures_Paiements!$H$2:$H$200,Factures_Paiements!$D$2:$D$200,$A194,Factures_Paiements!$E$2:$E$200,$B194,Factures_Paiements!$J$2:$J$200,"Payée"))</f>
        <v/>
      </c>
      <c r="J194" s="50">
        <f>IF($A194="","",F194-G194)</f>
        <v/>
      </c>
      <c r="K194" s="50">
        <f>IF($A194="","",H194-I194)</f>
        <v/>
      </c>
      <c r="L194" s="50">
        <f>IF($A194="","",F194-H194)</f>
        <v/>
      </c>
      <c r="M194" s="40">
        <f>IF($A194="","",IF(F194=0,0,H194/F194))</f>
        <v/>
      </c>
      <c r="N194" s="19">
        <f>IF($A194="","",IF(H194&gt;F194,"Dépassement",IF(J194&lt;0,"Engagé &gt; budget","")))</f>
        <v/>
      </c>
      <c r="O194" s="50">
        <f>IF($A194="","",MAX(0,$H194-$F194))</f>
        <v/>
      </c>
      <c r="P194" s="40">
        <f>IF($A194="","",IF($F194=0,"",$O194/$F194))</f>
        <v/>
      </c>
      <c r="Q194" s="64">
        <f>IF($A194="","",IF($O194=0,"",RANK.EQ($O194,$O$2:$O$200,0)+COUNTIF($O$2:$O194,$O194)-1))</f>
        <v/>
      </c>
    </row>
    <row r="195">
      <c r="A195" s="15" t="n"/>
      <c r="B195" s="15" t="n"/>
      <c r="C195" s="15" t="n"/>
      <c r="D195" s="49" t="n"/>
      <c r="E195" s="49" t="n"/>
      <c r="F195" s="50">
        <f>IF($A195="","",D195+E195)</f>
        <v/>
      </c>
      <c r="G195" s="50">
        <f>IF($A195="","",SUMIFS(Engagements!$H$2:$H$200,Engagements!$C$2:$C$200,$A195,Engagements!$D$2:$D$200,$B195))</f>
        <v/>
      </c>
      <c r="H195" s="50">
        <f>IF($A195="","",SUMIFS(Factures_Paiements!$H$2:$H$200,Factures_Paiements!$D$2:$D$200,$A195,Factures_Paiements!$E$2:$E$200,$B195))</f>
        <v/>
      </c>
      <c r="I195" s="50">
        <f>IF($A195="","",SUMIFS(Factures_Paiements!$H$2:$H$200,Factures_Paiements!$D$2:$D$200,$A195,Factures_Paiements!$E$2:$E$200,$B195,Factures_Paiements!$J$2:$J$200,"Payée"))</f>
        <v/>
      </c>
      <c r="J195" s="50">
        <f>IF($A195="","",F195-G195)</f>
        <v/>
      </c>
      <c r="K195" s="50">
        <f>IF($A195="","",H195-I195)</f>
        <v/>
      </c>
      <c r="L195" s="50">
        <f>IF($A195="","",F195-H195)</f>
        <v/>
      </c>
      <c r="M195" s="40">
        <f>IF($A195="","",IF(F195=0,0,H195/F195))</f>
        <v/>
      </c>
      <c r="N195" s="19">
        <f>IF($A195="","",IF(H195&gt;F195,"Dépassement",IF(J195&lt;0,"Engagé &gt; budget","")))</f>
        <v/>
      </c>
      <c r="O195" s="50">
        <f>IF($A195="","",MAX(0,$H195-$F195))</f>
        <v/>
      </c>
      <c r="P195" s="40">
        <f>IF($A195="","",IF($F195=0,"",$O195/$F195))</f>
        <v/>
      </c>
      <c r="Q195" s="64">
        <f>IF($A195="","",IF($O195=0,"",RANK.EQ($O195,$O$2:$O$200,0)+COUNTIF($O$2:$O195,$O195)-1))</f>
        <v/>
      </c>
    </row>
    <row r="196">
      <c r="A196" s="15" t="n"/>
      <c r="B196" s="15" t="n"/>
      <c r="C196" s="15" t="n"/>
      <c r="D196" s="49" t="n"/>
      <c r="E196" s="49" t="n"/>
      <c r="F196" s="50">
        <f>IF($A196="","",D196+E196)</f>
        <v/>
      </c>
      <c r="G196" s="50">
        <f>IF($A196="","",SUMIFS(Engagements!$H$2:$H$200,Engagements!$C$2:$C$200,$A196,Engagements!$D$2:$D$200,$B196))</f>
        <v/>
      </c>
      <c r="H196" s="50">
        <f>IF($A196="","",SUMIFS(Factures_Paiements!$H$2:$H$200,Factures_Paiements!$D$2:$D$200,$A196,Factures_Paiements!$E$2:$E$200,$B196))</f>
        <v/>
      </c>
      <c r="I196" s="50">
        <f>IF($A196="","",SUMIFS(Factures_Paiements!$H$2:$H$200,Factures_Paiements!$D$2:$D$200,$A196,Factures_Paiements!$E$2:$E$200,$B196,Factures_Paiements!$J$2:$J$200,"Payée"))</f>
        <v/>
      </c>
      <c r="J196" s="50">
        <f>IF($A196="","",F196-G196)</f>
        <v/>
      </c>
      <c r="K196" s="50">
        <f>IF($A196="","",H196-I196)</f>
        <v/>
      </c>
      <c r="L196" s="50">
        <f>IF($A196="","",F196-H196)</f>
        <v/>
      </c>
      <c r="M196" s="40">
        <f>IF($A196="","",IF(F196=0,0,H196/F196))</f>
        <v/>
      </c>
      <c r="N196" s="19">
        <f>IF($A196="","",IF(H196&gt;F196,"Dépassement",IF(J196&lt;0,"Engagé &gt; budget","")))</f>
        <v/>
      </c>
      <c r="O196" s="50">
        <f>IF($A196="","",MAX(0,$H196-$F196))</f>
        <v/>
      </c>
      <c r="P196" s="40">
        <f>IF($A196="","",IF($F196=0,"",$O196/$F196))</f>
        <v/>
      </c>
      <c r="Q196" s="64">
        <f>IF($A196="","",IF($O196=0,"",RANK.EQ($O196,$O$2:$O$200,0)+COUNTIF($O$2:$O196,$O196)-1))</f>
        <v/>
      </c>
    </row>
    <row r="197">
      <c r="A197" s="15" t="n"/>
      <c r="B197" s="15" t="n"/>
      <c r="C197" s="15" t="n"/>
      <c r="D197" s="49" t="n"/>
      <c r="E197" s="49" t="n"/>
      <c r="F197" s="50">
        <f>IF($A197="","",D197+E197)</f>
        <v/>
      </c>
      <c r="G197" s="50">
        <f>IF($A197="","",SUMIFS(Engagements!$H$2:$H$200,Engagements!$C$2:$C$200,$A197,Engagements!$D$2:$D$200,$B197))</f>
        <v/>
      </c>
      <c r="H197" s="50">
        <f>IF($A197="","",SUMIFS(Factures_Paiements!$H$2:$H$200,Factures_Paiements!$D$2:$D$200,$A197,Factures_Paiements!$E$2:$E$200,$B197))</f>
        <v/>
      </c>
      <c r="I197" s="50">
        <f>IF($A197="","",SUMIFS(Factures_Paiements!$H$2:$H$200,Factures_Paiements!$D$2:$D$200,$A197,Factures_Paiements!$E$2:$E$200,$B197,Factures_Paiements!$J$2:$J$200,"Payée"))</f>
        <v/>
      </c>
      <c r="J197" s="50">
        <f>IF($A197="","",F197-G197)</f>
        <v/>
      </c>
      <c r="K197" s="50">
        <f>IF($A197="","",H197-I197)</f>
        <v/>
      </c>
      <c r="L197" s="50">
        <f>IF($A197="","",F197-H197)</f>
        <v/>
      </c>
      <c r="M197" s="40">
        <f>IF($A197="","",IF(F197=0,0,H197/F197))</f>
        <v/>
      </c>
      <c r="N197" s="19">
        <f>IF($A197="","",IF(H197&gt;F197,"Dépassement",IF(J197&lt;0,"Engagé &gt; budget","")))</f>
        <v/>
      </c>
      <c r="O197" s="50">
        <f>IF($A197="","",MAX(0,$H197-$F197))</f>
        <v/>
      </c>
      <c r="P197" s="40">
        <f>IF($A197="","",IF($F197=0,"",$O197/$F197))</f>
        <v/>
      </c>
      <c r="Q197" s="64">
        <f>IF($A197="","",IF($O197=0,"",RANK.EQ($O197,$O$2:$O$200,0)+COUNTIF($O$2:$O197,$O197)-1))</f>
        <v/>
      </c>
    </row>
    <row r="198">
      <c r="A198" s="15" t="n"/>
      <c r="B198" s="15" t="n"/>
      <c r="C198" s="15" t="n"/>
      <c r="D198" s="49" t="n"/>
      <c r="E198" s="49" t="n"/>
      <c r="F198" s="50">
        <f>IF($A198="","",D198+E198)</f>
        <v/>
      </c>
      <c r="G198" s="50">
        <f>IF($A198="","",SUMIFS(Engagements!$H$2:$H$200,Engagements!$C$2:$C$200,$A198,Engagements!$D$2:$D$200,$B198))</f>
        <v/>
      </c>
      <c r="H198" s="50">
        <f>IF($A198="","",SUMIFS(Factures_Paiements!$H$2:$H$200,Factures_Paiements!$D$2:$D$200,$A198,Factures_Paiements!$E$2:$E$200,$B198))</f>
        <v/>
      </c>
      <c r="I198" s="50">
        <f>IF($A198="","",SUMIFS(Factures_Paiements!$H$2:$H$200,Factures_Paiements!$D$2:$D$200,$A198,Factures_Paiements!$E$2:$E$200,$B198,Factures_Paiements!$J$2:$J$200,"Payée"))</f>
        <v/>
      </c>
      <c r="J198" s="50">
        <f>IF($A198="","",F198-G198)</f>
        <v/>
      </c>
      <c r="K198" s="50">
        <f>IF($A198="","",H198-I198)</f>
        <v/>
      </c>
      <c r="L198" s="50">
        <f>IF($A198="","",F198-H198)</f>
        <v/>
      </c>
      <c r="M198" s="40">
        <f>IF($A198="","",IF(F198=0,0,H198/F198))</f>
        <v/>
      </c>
      <c r="N198" s="19">
        <f>IF($A198="","",IF(H198&gt;F198,"Dépassement",IF(J198&lt;0,"Engagé &gt; budget","")))</f>
        <v/>
      </c>
      <c r="O198" s="50">
        <f>IF($A198="","",MAX(0,$H198-$F198))</f>
        <v/>
      </c>
      <c r="P198" s="40">
        <f>IF($A198="","",IF($F198=0,"",$O198/$F198))</f>
        <v/>
      </c>
      <c r="Q198" s="64">
        <f>IF($A198="","",IF($O198=0,"",RANK.EQ($O198,$O$2:$O$200,0)+COUNTIF($O$2:$O198,$O198)-1))</f>
        <v/>
      </c>
    </row>
    <row r="199">
      <c r="A199" s="15" t="n"/>
      <c r="B199" s="15" t="n"/>
      <c r="C199" s="15" t="n"/>
      <c r="D199" s="49" t="n"/>
      <c r="E199" s="49" t="n"/>
      <c r="F199" s="50">
        <f>IF($A199="","",D199+E199)</f>
        <v/>
      </c>
      <c r="G199" s="50">
        <f>IF($A199="","",SUMIFS(Engagements!$H$2:$H$200,Engagements!$C$2:$C$200,$A199,Engagements!$D$2:$D$200,$B199))</f>
        <v/>
      </c>
      <c r="H199" s="50">
        <f>IF($A199="","",SUMIFS(Factures_Paiements!$H$2:$H$200,Factures_Paiements!$D$2:$D$200,$A199,Factures_Paiements!$E$2:$E$200,$B199))</f>
        <v/>
      </c>
      <c r="I199" s="50">
        <f>IF($A199="","",SUMIFS(Factures_Paiements!$H$2:$H$200,Factures_Paiements!$D$2:$D$200,$A199,Factures_Paiements!$E$2:$E$200,$B199,Factures_Paiements!$J$2:$J$200,"Payée"))</f>
        <v/>
      </c>
      <c r="J199" s="50">
        <f>IF($A199="","",F199-G199)</f>
        <v/>
      </c>
      <c r="K199" s="50">
        <f>IF($A199="","",H199-I199)</f>
        <v/>
      </c>
      <c r="L199" s="50">
        <f>IF($A199="","",F199-H199)</f>
        <v/>
      </c>
      <c r="M199" s="40">
        <f>IF($A199="","",IF(F199=0,0,H199/F199))</f>
        <v/>
      </c>
      <c r="N199" s="19">
        <f>IF($A199="","",IF(H199&gt;F199,"Dépassement",IF(J199&lt;0,"Engagé &gt; budget","")))</f>
        <v/>
      </c>
      <c r="O199" s="50">
        <f>IF($A199="","",MAX(0,$H199-$F199))</f>
        <v/>
      </c>
      <c r="P199" s="40">
        <f>IF($A199="","",IF($F199=0,"",$O199/$F199))</f>
        <v/>
      </c>
      <c r="Q199" s="64">
        <f>IF($A199="","",IF($O199=0,"",RANK.EQ($O199,$O$2:$O$200,0)+COUNTIF($O$2:$O199,$O199)-1))</f>
        <v/>
      </c>
    </row>
    <row r="200">
      <c r="A200" s="15" t="n"/>
      <c r="B200" s="15" t="n"/>
      <c r="C200" s="15" t="n"/>
      <c r="D200" s="49" t="n"/>
      <c r="E200" s="49" t="n"/>
      <c r="F200" s="50">
        <f>IF($A200="","",D200+E200)</f>
        <v/>
      </c>
      <c r="G200" s="50">
        <f>IF($A200="","",SUMIFS(Engagements!$H$2:$H$200,Engagements!$C$2:$C$200,$A200,Engagements!$D$2:$D$200,$B200))</f>
        <v/>
      </c>
      <c r="H200" s="50">
        <f>IF($A200="","",SUMIFS(Factures_Paiements!$H$2:$H$200,Factures_Paiements!$D$2:$D$200,$A200,Factures_Paiements!$E$2:$E$200,$B200))</f>
        <v/>
      </c>
      <c r="I200" s="50">
        <f>IF($A200="","",SUMIFS(Factures_Paiements!$H$2:$H$200,Factures_Paiements!$D$2:$D$200,$A200,Factures_Paiements!$E$2:$E$200,$B200,Factures_Paiements!$J$2:$J$200,"Payée"))</f>
        <v/>
      </c>
      <c r="J200" s="50">
        <f>IF($A200="","",F200-G200)</f>
        <v/>
      </c>
      <c r="K200" s="50">
        <f>IF($A200="","",H200-I200)</f>
        <v/>
      </c>
      <c r="L200" s="50">
        <f>IF($A200="","",F200-H200)</f>
        <v/>
      </c>
      <c r="M200" s="40">
        <f>IF($A200="","",IF(F200=0,0,H200/F200))</f>
        <v/>
      </c>
      <c r="N200" s="19">
        <f>IF($A200="","",IF(H200&gt;F200,"Dépassement",IF(J200&lt;0,"Engagé &gt; budget","")))</f>
        <v/>
      </c>
      <c r="O200" s="50">
        <f>IF($A200="","",MAX(0,$H200-$F200))</f>
        <v/>
      </c>
      <c r="P200" s="40">
        <f>IF($A200="","",IF($F200=0,"",$O200/$F200))</f>
        <v/>
      </c>
      <c r="Q200" s="64">
        <f>IF($A200="","",IF($O200=0,"",RANK.EQ($O200,$O$2:$O$200,0)+COUNTIF($O$2:$O200,$O200)-1))</f>
        <v/>
      </c>
    </row>
    <row r="201">
      <c r="A201" s="10" t="n"/>
      <c r="B201" s="10" t="n"/>
      <c r="C201" s="10" t="n"/>
      <c r="D201" s="47" t="n"/>
      <c r="E201" s="47" t="n"/>
      <c r="F201" s="51">
        <f>D201+E201</f>
        <v/>
      </c>
      <c r="G201" s="51">
        <f>IF($A201="",0,SUMIFS(Engagements!$H$2:$H$200,Engagements!$C$2:$C$200,$A201,Engagements!$D$2:$D$200,$B201))</f>
        <v/>
      </c>
      <c r="H201" s="51">
        <f>IF($A201="",0,SUMIFS(Factures_Paiements!$H$2:$H$200,Factures_Paiements!$D$2:$D$200,$A201,Factures_Paiements!$E$2:$E$200,$B201))</f>
        <v/>
      </c>
      <c r="I201" s="51">
        <f>IF($A201="",0,SUMIFS(Factures_Paiements!$H$2:$H$200,Factures_Paiements!$D$2:$D$200,$A201,Factures_Paiements!$E$2:$E$200,$B201,Factures_Paiements!$J$2:$J$200,"Payée"))</f>
        <v/>
      </c>
      <c r="J201" s="51">
        <f>F201-G201</f>
        <v/>
      </c>
      <c r="K201" s="51">
        <f>H201-I201</f>
        <v/>
      </c>
      <c r="L201" s="51">
        <f>F201-H201</f>
        <v/>
      </c>
      <c r="M201" s="41">
        <f>IF(F201=0,0,H201/F201)</f>
        <v/>
      </c>
      <c r="N201" s="6">
        <f>IF(H201&gt;F201,"Dépassement",IF(J201&lt;0,"Engagé &gt; budget",""))</f>
        <v/>
      </c>
    </row>
    <row r="202">
      <c r="A202" s="22" t="n"/>
      <c r="B202" s="22" t="n"/>
      <c r="C202" s="23" t="inlineStr">
        <is>
          <t>TOTAL</t>
        </is>
      </c>
      <c r="D202" s="52">
        <f>SUM(D2:D200)</f>
        <v/>
      </c>
      <c r="E202" s="52">
        <f>SUM(E2:E200)</f>
        <v/>
      </c>
      <c r="F202" s="52">
        <f>SUM(F2:F200)</f>
        <v/>
      </c>
      <c r="G202" s="52">
        <f>SUM(G2:G200)</f>
        <v/>
      </c>
      <c r="H202" s="52">
        <f>SUM(H2:H200)</f>
        <v/>
      </c>
      <c r="I202" s="52">
        <f>SUM(I2:I200)</f>
        <v/>
      </c>
      <c r="J202" s="52">
        <f>F202-G202</f>
        <v/>
      </c>
      <c r="K202" s="52">
        <f>H202-I202</f>
        <v/>
      </c>
      <c r="L202" s="52">
        <f>F202-H202</f>
        <v/>
      </c>
      <c r="M202" s="42">
        <f>IF(F202=0,0,H202/F202)</f>
        <v/>
      </c>
      <c r="N202" s="22" t="n"/>
      <c r="O202" s="65">
        <f>SUM(O2:O200)</f>
        <v/>
      </c>
      <c r="P202" s="66">
        <f>IF(F202=0,"",O202/F202)</f>
        <v/>
      </c>
      <c r="Q202" s="22" t="n"/>
    </row>
  </sheetData>
  <conditionalFormatting sqref="A2:N200">
    <cfRule type="expression" priority="1" dxfId="0">
      <formula>$N2="Dépassement"</formula>
    </cfRule>
    <cfRule type="expression" priority="2" dxfId="1">
      <formula>$N2="Engagé &gt; budget"</formula>
    </cfRule>
  </conditionalFormatting>
  <conditionalFormatting sqref="A2:Q200">
    <cfRule type="expression" priority="3" dxfId="3">
      <formula>AND($F2&lt;&gt;"",$H2&gt;=$F2*0.9,$H2&lt;$F2)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J200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20" customWidth="1" min="2" max="2"/>
    <col width="18" customWidth="1" min="3" max="3"/>
    <col width="14" customWidth="1" min="4" max="4"/>
    <col width="12" customWidth="1" min="5" max="5"/>
    <col width="14" customWidth="1" min="6" max="6"/>
    <col width="10" customWidth="1" min="7" max="7"/>
    <col width="14" customWidth="1" min="8" max="8"/>
    <col width="14" customWidth="1" min="9" max="9"/>
    <col width="30" customWidth="1" min="10" max="10"/>
  </cols>
  <sheetData>
    <row r="1">
      <c r="A1" s="14" t="inlineStr">
        <is>
          <t>Date BC</t>
        </is>
      </c>
      <c r="B1" s="14" t="inlineStr">
        <is>
          <t>Fournisseur</t>
        </is>
      </c>
      <c r="C1" s="14" t="inlineStr">
        <is>
          <t>Poste</t>
        </is>
      </c>
      <c r="D1" s="14" t="inlineStr">
        <is>
          <t>Lot/Zone</t>
        </is>
      </c>
      <c r="E1" s="14" t="inlineStr">
        <is>
          <t>Référence</t>
        </is>
      </c>
      <c r="F1" s="14" t="inlineStr">
        <is>
          <t>Montant HT</t>
        </is>
      </c>
      <c r="G1" s="14" t="inlineStr">
        <is>
          <t>TVA %</t>
        </is>
      </c>
      <c r="H1" s="14" t="inlineStr">
        <is>
          <t>Montant TTC</t>
        </is>
      </c>
      <c r="I1" s="14" t="inlineStr">
        <is>
          <t>Statut</t>
        </is>
      </c>
      <c r="J1" s="14" t="inlineStr">
        <is>
          <t>Commentaire</t>
        </is>
      </c>
    </row>
    <row r="2">
      <c r="A2" s="43" t="n">
        <v>46028</v>
      </c>
      <c r="B2" s="15" t="inlineStr">
        <is>
          <t>Fournisseur D</t>
        </is>
      </c>
      <c r="C2" s="15" t="inlineStr">
        <is>
          <t>Terrassement/VRD</t>
        </is>
      </c>
      <c r="D2" s="15" t="inlineStr">
        <is>
          <t>Extérieur</t>
        </is>
      </c>
      <c r="E2" s="15" t="inlineStr">
        <is>
          <t>BC-001</t>
        </is>
      </c>
      <c r="F2" s="49" t="n">
        <v>15000</v>
      </c>
      <c r="G2" s="44">
        <f>Paramètres!$B$7</f>
        <v/>
      </c>
      <c r="H2" s="50">
        <f>IF(F2="","",F2*(1+G2))</f>
        <v/>
      </c>
      <c r="I2" s="15" t="inlineStr">
        <is>
          <t>Livré</t>
        </is>
      </c>
      <c r="J2" s="15" t="inlineStr">
        <is>
          <t>Evacuation + benne</t>
        </is>
      </c>
    </row>
    <row r="3">
      <c r="A3" s="43" t="n">
        <v>46029</v>
      </c>
      <c r="B3" s="15" t="inlineStr">
        <is>
          <t>Fournisseur A</t>
        </is>
      </c>
      <c r="C3" s="15" t="inlineStr">
        <is>
          <t>Gros œuvre</t>
        </is>
      </c>
      <c r="D3" s="15" t="inlineStr">
        <is>
          <t>Zone A</t>
        </is>
      </c>
      <c r="E3" s="15" t="inlineStr">
        <is>
          <t>BC-002</t>
        </is>
      </c>
      <c r="F3" s="49" t="n">
        <v>80000</v>
      </c>
      <c r="G3" s="44">
        <f>Paramètres!$B$7</f>
        <v/>
      </c>
      <c r="H3" s="50">
        <f>IF(F3="","",F3*(1+G3))</f>
        <v/>
      </c>
      <c r="I3" s="15" t="inlineStr">
        <is>
          <t>Commandé</t>
        </is>
      </c>
      <c r="J3" s="15" t="inlineStr">
        <is>
          <t>Béton + ferraillage</t>
        </is>
      </c>
    </row>
    <row r="4">
      <c r="A4" s="43" t="n">
        <v>46032</v>
      </c>
      <c r="B4" s="15" t="inlineStr">
        <is>
          <t>Location Matériel E</t>
        </is>
      </c>
      <c r="C4" s="15" t="inlineStr">
        <is>
          <t>Gros œuvre</t>
        </is>
      </c>
      <c r="D4" s="15" t="inlineStr">
        <is>
          <t>Zone A</t>
        </is>
      </c>
      <c r="E4" s="15" t="inlineStr">
        <is>
          <t>BC-003</t>
        </is>
      </c>
      <c r="F4" s="49" t="n">
        <v>8000</v>
      </c>
      <c r="G4" s="44">
        <f>Paramètres!$B$7</f>
        <v/>
      </c>
      <c r="H4" s="50">
        <f>IF(F4="","",F4*(1+G4))</f>
        <v/>
      </c>
      <c r="I4" s="15" t="inlineStr">
        <is>
          <t>Livré</t>
        </is>
      </c>
      <c r="J4" s="15" t="inlineStr">
        <is>
          <t>Échafaudage (2 semaines)</t>
        </is>
      </c>
    </row>
    <row r="5">
      <c r="A5" s="43" t="n">
        <v>46034</v>
      </c>
      <c r="B5" s="15" t="inlineStr">
        <is>
          <t>Sous-traitant C</t>
        </is>
      </c>
      <c r="C5" s="15" t="inlineStr">
        <is>
          <t>Électricité</t>
        </is>
      </c>
      <c r="D5" s="15" t="inlineStr">
        <is>
          <t>Niveau 1</t>
        </is>
      </c>
      <c r="E5" s="15" t="inlineStr">
        <is>
          <t>BC-004</t>
        </is>
      </c>
      <c r="F5" s="49" t="n">
        <v>20000</v>
      </c>
      <c r="G5" s="44">
        <f>Paramètres!$B$7</f>
        <v/>
      </c>
      <c r="H5" s="50">
        <f>IF(F5="","",F5*(1+G5))</f>
        <v/>
      </c>
      <c r="I5" s="15" t="inlineStr">
        <is>
          <t>Commandé</t>
        </is>
      </c>
      <c r="J5" s="15" t="inlineStr">
        <is>
          <t>Câblage + appareillage</t>
        </is>
      </c>
    </row>
    <row r="6">
      <c r="A6" s="43" t="n">
        <v>46036</v>
      </c>
      <c r="B6" s="15" t="inlineStr">
        <is>
          <t>Fournisseur B</t>
        </is>
      </c>
      <c r="C6" s="15" t="inlineStr">
        <is>
          <t>Plomberie</t>
        </is>
      </c>
      <c r="D6" s="15" t="inlineStr">
        <is>
          <t>Niveau 1</t>
        </is>
      </c>
      <c r="E6" s="15" t="inlineStr">
        <is>
          <t>BC-005</t>
        </is>
      </c>
      <c r="F6" s="49" t="n">
        <v>12000</v>
      </c>
      <c r="G6" s="44">
        <f>Paramètres!$B$7</f>
        <v/>
      </c>
      <c r="H6" s="50">
        <f>IF(F6="","",F6*(1+G6))</f>
        <v/>
      </c>
      <c r="I6" s="15" t="inlineStr">
        <is>
          <t>Commandé</t>
        </is>
      </c>
      <c r="J6" s="15" t="inlineStr">
        <is>
          <t>Réseaux EF/EC (matériel)</t>
        </is>
      </c>
    </row>
    <row r="7">
      <c r="A7" s="43" t="n">
        <v>46042</v>
      </c>
      <c r="B7" s="15" t="inlineStr">
        <is>
          <t>Fournisseur B</t>
        </is>
      </c>
      <c r="C7" s="15" t="inlineStr">
        <is>
          <t>Revêtements sols</t>
        </is>
      </c>
      <c r="D7" s="15" t="inlineStr">
        <is>
          <t>Niveau 1</t>
        </is>
      </c>
      <c r="E7" s="15" t="inlineStr">
        <is>
          <t>BC-006</t>
        </is>
      </c>
      <c r="F7" s="49" t="n">
        <v>10000</v>
      </c>
      <c r="G7" s="44">
        <f>Paramètres!$B$7</f>
        <v/>
      </c>
      <c r="H7" s="50">
        <f>IF(F7="","",F7*(1+G7))</f>
        <v/>
      </c>
      <c r="I7" s="15" t="inlineStr">
        <is>
          <t>Prévu</t>
        </is>
      </c>
      <c r="J7" s="15" t="inlineStr">
        <is>
          <t>Carrelage (commande)</t>
        </is>
      </c>
    </row>
    <row r="8">
      <c r="A8" s="43" t="n">
        <v>46055</v>
      </c>
      <c r="B8" s="15" t="inlineStr">
        <is>
          <t>Sous-traitant C</t>
        </is>
      </c>
      <c r="C8" s="15" t="inlineStr">
        <is>
          <t>Électricité</t>
        </is>
      </c>
      <c r="D8" s="15" t="inlineStr">
        <is>
          <t>Niveau 1</t>
        </is>
      </c>
      <c r="E8" s="15" t="inlineStr">
        <is>
          <t>BC-007</t>
        </is>
      </c>
      <c r="F8" s="49" t="n">
        <v>8000</v>
      </c>
      <c r="G8" s="44">
        <f>Paramètres!$B$7</f>
        <v/>
      </c>
      <c r="H8" s="50">
        <f>IF(F8="","",F8*(1+G8))</f>
        <v/>
      </c>
      <c r="I8" s="15" t="inlineStr">
        <is>
          <t>Prévu</t>
        </is>
      </c>
      <c r="J8" s="15" t="inlineStr">
        <is>
          <t>Luminaires + accessoires</t>
        </is>
      </c>
    </row>
    <row r="9">
      <c r="A9" s="43" t="n">
        <v>46058</v>
      </c>
      <c r="B9" s="15" t="inlineStr">
        <is>
          <t>Sous-traitant C</t>
        </is>
      </c>
      <c r="C9" s="15" t="inlineStr">
        <is>
          <t>Menuiserie</t>
        </is>
      </c>
      <c r="D9" s="15" t="inlineStr">
        <is>
          <t>Tout</t>
        </is>
      </c>
      <c r="E9" s="15" t="inlineStr">
        <is>
          <t>BC-008</t>
        </is>
      </c>
      <c r="F9" s="49" t="n">
        <v>25000</v>
      </c>
      <c r="G9" s="44">
        <f>Paramètres!$B$7</f>
        <v/>
      </c>
      <c r="H9" s="50">
        <f>IF(F9="","",F9*(1+G9))</f>
        <v/>
      </c>
      <c r="I9" s="15" t="inlineStr">
        <is>
          <t>Commandé</t>
        </is>
      </c>
      <c r="J9" s="15" t="inlineStr">
        <is>
          <t>Portes + placards</t>
        </is>
      </c>
    </row>
    <row r="10">
      <c r="A10" s="43" t="n">
        <v>46061</v>
      </c>
      <c r="B10" s="15" t="inlineStr">
        <is>
          <t>Fournisseur A</t>
        </is>
      </c>
      <c r="C10" s="15" t="inlineStr">
        <is>
          <t>Étanchéité</t>
        </is>
      </c>
      <c r="D10" s="15" t="inlineStr">
        <is>
          <t>Toiture</t>
        </is>
      </c>
      <c r="E10" s="15" t="inlineStr">
        <is>
          <t>BC-009</t>
        </is>
      </c>
      <c r="F10" s="49" t="n">
        <v>10000</v>
      </c>
      <c r="G10" s="44">
        <f>Paramètres!$B$7</f>
        <v/>
      </c>
      <c r="H10" s="50">
        <f>IF(F10="","",F10*(1+G10))</f>
        <v/>
      </c>
      <c r="I10" s="15" t="inlineStr">
        <is>
          <t>Livré</t>
        </is>
      </c>
      <c r="J10" s="15" t="inlineStr">
        <is>
          <t>Étanchéité terrasse</t>
        </is>
      </c>
    </row>
    <row r="11">
      <c r="A11" s="43" t="n">
        <v>46065</v>
      </c>
      <c r="B11" s="15" t="inlineStr">
        <is>
          <t>Fournisseur A</t>
        </is>
      </c>
      <c r="C11" s="15" t="inlineStr">
        <is>
          <t>Plâtrerie/Peinture</t>
        </is>
      </c>
      <c r="D11" s="15" t="inlineStr">
        <is>
          <t>Tout</t>
        </is>
      </c>
      <c r="E11" s="15" t="inlineStr">
        <is>
          <t>BC-010</t>
        </is>
      </c>
      <c r="F11" s="49" t="n">
        <v>15000</v>
      </c>
      <c r="G11" s="44">
        <f>Paramètres!$B$7</f>
        <v/>
      </c>
      <c r="H11" s="50">
        <f>IF(F11="","",F11*(1+G11))</f>
        <v/>
      </c>
      <c r="I11" s="15" t="inlineStr">
        <is>
          <t>Commandé</t>
        </is>
      </c>
      <c r="J11" s="15" t="inlineStr">
        <is>
          <t>Enduits + primaire</t>
        </is>
      </c>
    </row>
    <row r="12">
      <c r="A12" s="43" t="n">
        <v>46068</v>
      </c>
      <c r="B12" s="15" t="inlineStr">
        <is>
          <t>Fournisseur D</t>
        </is>
      </c>
      <c r="C12" s="15" t="inlineStr">
        <is>
          <t>Divers</t>
        </is>
      </c>
      <c r="D12" s="15" t="inlineStr">
        <is>
          <t>Site</t>
        </is>
      </c>
      <c r="E12" s="15" t="inlineStr">
        <is>
          <t>BC-011</t>
        </is>
      </c>
      <c r="F12" s="49" t="n">
        <v>5000</v>
      </c>
      <c r="G12" s="44">
        <f>Paramètres!$B$7</f>
        <v/>
      </c>
      <c r="H12" s="50">
        <f>IF(F12="","",F12*(1+G12))</f>
        <v/>
      </c>
      <c r="I12" s="15" t="inlineStr">
        <is>
          <t>Prévu</t>
        </is>
      </c>
      <c r="J12" s="15" t="inlineStr">
        <is>
          <t>Protections + consommables</t>
        </is>
      </c>
    </row>
    <row r="13">
      <c r="A13" s="43" t="n"/>
      <c r="B13" s="15" t="n"/>
      <c r="C13" s="15" t="n"/>
      <c r="D13" s="15" t="n"/>
      <c r="E13" s="15" t="n"/>
      <c r="F13" s="49" t="n"/>
      <c r="G13" s="44">
        <f>Paramètres!$B$7</f>
        <v/>
      </c>
      <c r="H13" s="50">
        <f>IF(F13="","",F13*(1+G13))</f>
        <v/>
      </c>
      <c r="I13" s="15" t="n"/>
      <c r="J13" s="15" t="n"/>
    </row>
    <row r="14">
      <c r="A14" s="43" t="n"/>
      <c r="B14" s="15" t="n"/>
      <c r="C14" s="15" t="n"/>
      <c r="D14" s="15" t="n"/>
      <c r="E14" s="15" t="n"/>
      <c r="F14" s="49" t="n"/>
      <c r="G14" s="44">
        <f>Paramètres!$B$7</f>
        <v/>
      </c>
      <c r="H14" s="50">
        <f>IF(F14="","",F14*(1+G14))</f>
        <v/>
      </c>
      <c r="I14" s="15" t="n"/>
      <c r="J14" s="15" t="n"/>
    </row>
    <row r="15">
      <c r="A15" s="43" t="n"/>
      <c r="B15" s="15" t="n"/>
      <c r="C15" s="15" t="n"/>
      <c r="D15" s="15" t="n"/>
      <c r="E15" s="15" t="n"/>
      <c r="F15" s="49" t="n"/>
      <c r="G15" s="44">
        <f>Paramètres!$B$7</f>
        <v/>
      </c>
      <c r="H15" s="50">
        <f>IF(F15="","",F15*(1+G15))</f>
        <v/>
      </c>
      <c r="I15" s="15" t="n"/>
      <c r="J15" s="15" t="n"/>
    </row>
    <row r="16">
      <c r="A16" s="43" t="n"/>
      <c r="B16" s="15" t="n"/>
      <c r="C16" s="15" t="n"/>
      <c r="D16" s="15" t="n"/>
      <c r="E16" s="15" t="n"/>
      <c r="F16" s="49" t="n"/>
      <c r="G16" s="44">
        <f>Paramètres!$B$7</f>
        <v/>
      </c>
      <c r="H16" s="50">
        <f>IF(F16="","",F16*(1+G16))</f>
        <v/>
      </c>
      <c r="I16" s="15" t="n"/>
      <c r="J16" s="15" t="n"/>
    </row>
    <row r="17">
      <c r="A17" s="43" t="n"/>
      <c r="B17" s="15" t="n"/>
      <c r="C17" s="15" t="n"/>
      <c r="D17" s="15" t="n"/>
      <c r="E17" s="15" t="n"/>
      <c r="F17" s="49" t="n"/>
      <c r="G17" s="44">
        <f>Paramètres!$B$7</f>
        <v/>
      </c>
      <c r="H17" s="50">
        <f>IF(F17="","",F17*(1+G17))</f>
        <v/>
      </c>
      <c r="I17" s="15" t="n"/>
      <c r="J17" s="15" t="n"/>
    </row>
    <row r="18">
      <c r="A18" s="43" t="n"/>
      <c r="B18" s="15" t="n"/>
      <c r="C18" s="15" t="n"/>
      <c r="D18" s="15" t="n"/>
      <c r="E18" s="15" t="n"/>
      <c r="F18" s="49" t="n"/>
      <c r="G18" s="44">
        <f>Paramètres!$B$7</f>
        <v/>
      </c>
      <c r="H18" s="50">
        <f>IF(F18="","",F18*(1+G18))</f>
        <v/>
      </c>
      <c r="I18" s="15" t="n"/>
      <c r="J18" s="15" t="n"/>
    </row>
    <row r="19">
      <c r="A19" s="43" t="n"/>
      <c r="B19" s="15" t="n"/>
      <c r="C19" s="15" t="n"/>
      <c r="D19" s="15" t="n"/>
      <c r="E19" s="15" t="n"/>
      <c r="F19" s="49" t="n"/>
      <c r="G19" s="44">
        <f>Paramètres!$B$7</f>
        <v/>
      </c>
      <c r="H19" s="50">
        <f>IF(F19="","",F19*(1+G19))</f>
        <v/>
      </c>
      <c r="I19" s="15" t="n"/>
      <c r="J19" s="15" t="n"/>
    </row>
    <row r="20">
      <c r="A20" s="43" t="n"/>
      <c r="B20" s="15" t="n"/>
      <c r="C20" s="15" t="n"/>
      <c r="D20" s="15" t="n"/>
      <c r="E20" s="15" t="n"/>
      <c r="F20" s="49" t="n"/>
      <c r="G20" s="44">
        <f>Paramètres!$B$7</f>
        <v/>
      </c>
      <c r="H20" s="50">
        <f>IF(F20="","",F20*(1+G20))</f>
        <v/>
      </c>
      <c r="I20" s="15" t="n"/>
      <c r="J20" s="15" t="n"/>
    </row>
    <row r="21">
      <c r="A21" s="43" t="n"/>
      <c r="B21" s="15" t="n"/>
      <c r="C21" s="15" t="n"/>
      <c r="D21" s="15" t="n"/>
      <c r="E21" s="15" t="n"/>
      <c r="F21" s="49" t="n"/>
      <c r="G21" s="44">
        <f>Paramètres!$B$7</f>
        <v/>
      </c>
      <c r="H21" s="50">
        <f>IF(F21="","",F21*(1+G21))</f>
        <v/>
      </c>
      <c r="I21" s="15" t="n"/>
      <c r="J21" s="15" t="n"/>
    </row>
    <row r="22">
      <c r="A22" s="43" t="n"/>
      <c r="B22" s="15" t="n"/>
      <c r="C22" s="15" t="n"/>
      <c r="D22" s="15" t="n"/>
      <c r="E22" s="15" t="n"/>
      <c r="F22" s="49" t="n"/>
      <c r="G22" s="44">
        <f>Paramètres!$B$7</f>
        <v/>
      </c>
      <c r="H22" s="50">
        <f>IF(F22="","",F22*(1+G22))</f>
        <v/>
      </c>
      <c r="I22" s="15" t="n"/>
      <c r="J22" s="15" t="n"/>
    </row>
    <row r="23">
      <c r="A23" s="43" t="n"/>
      <c r="B23" s="15" t="n"/>
      <c r="C23" s="15" t="n"/>
      <c r="D23" s="15" t="n"/>
      <c r="E23" s="15" t="n"/>
      <c r="F23" s="49" t="n"/>
      <c r="G23" s="44">
        <f>Paramètres!$B$7</f>
        <v/>
      </c>
      <c r="H23" s="50">
        <f>IF(F23="","",F23*(1+G23))</f>
        <v/>
      </c>
      <c r="I23" s="15" t="n"/>
      <c r="J23" s="15" t="n"/>
    </row>
    <row r="24">
      <c r="A24" s="43" t="n"/>
      <c r="B24" s="15" t="n"/>
      <c r="C24" s="15" t="n"/>
      <c r="D24" s="15" t="n"/>
      <c r="E24" s="15" t="n"/>
      <c r="F24" s="49" t="n"/>
      <c r="G24" s="44">
        <f>Paramètres!$B$7</f>
        <v/>
      </c>
      <c r="H24" s="50">
        <f>IF(F24="","",F24*(1+G24))</f>
        <v/>
      </c>
      <c r="I24" s="15" t="n"/>
      <c r="J24" s="15" t="n"/>
    </row>
    <row r="25">
      <c r="A25" s="43" t="n"/>
      <c r="B25" s="15" t="n"/>
      <c r="C25" s="15" t="n"/>
      <c r="D25" s="15" t="n"/>
      <c r="E25" s="15" t="n"/>
      <c r="F25" s="49" t="n"/>
      <c r="G25" s="44">
        <f>Paramètres!$B$7</f>
        <v/>
      </c>
      <c r="H25" s="50">
        <f>IF(F25="","",F25*(1+G25))</f>
        <v/>
      </c>
      <c r="I25" s="15" t="n"/>
      <c r="J25" s="15" t="n"/>
    </row>
    <row r="26">
      <c r="A26" s="43" t="n"/>
      <c r="B26" s="15" t="n"/>
      <c r="C26" s="15" t="n"/>
      <c r="D26" s="15" t="n"/>
      <c r="E26" s="15" t="n"/>
      <c r="F26" s="49" t="n"/>
      <c r="G26" s="44">
        <f>Paramètres!$B$7</f>
        <v/>
      </c>
      <c r="H26" s="50">
        <f>IF(F26="","",F26*(1+G26))</f>
        <v/>
      </c>
      <c r="I26" s="15" t="n"/>
      <c r="J26" s="15" t="n"/>
    </row>
    <row r="27">
      <c r="A27" s="43" t="n"/>
      <c r="B27" s="15" t="n"/>
      <c r="C27" s="15" t="n"/>
      <c r="D27" s="15" t="n"/>
      <c r="E27" s="15" t="n"/>
      <c r="F27" s="49" t="n"/>
      <c r="G27" s="44">
        <f>Paramètres!$B$7</f>
        <v/>
      </c>
      <c r="H27" s="50">
        <f>IF(F27="","",F27*(1+G27))</f>
        <v/>
      </c>
      <c r="I27" s="15" t="n"/>
      <c r="J27" s="15" t="n"/>
    </row>
    <row r="28">
      <c r="A28" s="43" t="n"/>
      <c r="B28" s="15" t="n"/>
      <c r="C28" s="15" t="n"/>
      <c r="D28" s="15" t="n"/>
      <c r="E28" s="15" t="n"/>
      <c r="F28" s="49" t="n"/>
      <c r="G28" s="44">
        <f>Paramètres!$B$7</f>
        <v/>
      </c>
      <c r="H28" s="50">
        <f>IF(F28="","",F28*(1+G28))</f>
        <v/>
      </c>
      <c r="I28" s="15" t="n"/>
      <c r="J28" s="15" t="n"/>
    </row>
    <row r="29">
      <c r="A29" s="43" t="n"/>
      <c r="B29" s="15" t="n"/>
      <c r="C29" s="15" t="n"/>
      <c r="D29" s="15" t="n"/>
      <c r="E29" s="15" t="n"/>
      <c r="F29" s="49" t="n"/>
      <c r="G29" s="44">
        <f>Paramètres!$B$7</f>
        <v/>
      </c>
      <c r="H29" s="50">
        <f>IF(F29="","",F29*(1+G29))</f>
        <v/>
      </c>
      <c r="I29" s="15" t="n"/>
      <c r="J29" s="15" t="n"/>
    </row>
    <row r="30">
      <c r="A30" s="43" t="n"/>
      <c r="B30" s="15" t="n"/>
      <c r="C30" s="15" t="n"/>
      <c r="D30" s="15" t="n"/>
      <c r="E30" s="15" t="n"/>
      <c r="F30" s="49" t="n"/>
      <c r="G30" s="44">
        <f>Paramètres!$B$7</f>
        <v/>
      </c>
      <c r="H30" s="50">
        <f>IF(F30="","",F30*(1+G30))</f>
        <v/>
      </c>
      <c r="I30" s="15" t="n"/>
      <c r="J30" s="15" t="n"/>
    </row>
    <row r="31">
      <c r="A31" s="43" t="n"/>
      <c r="B31" s="15" t="n"/>
      <c r="C31" s="15" t="n"/>
      <c r="D31" s="15" t="n"/>
      <c r="E31" s="15" t="n"/>
      <c r="F31" s="49" t="n"/>
      <c r="G31" s="44">
        <f>Paramètres!$B$7</f>
        <v/>
      </c>
      <c r="H31" s="50">
        <f>IF(F31="","",F31*(1+G31))</f>
        <v/>
      </c>
      <c r="I31" s="15" t="n"/>
      <c r="J31" s="15" t="n"/>
    </row>
    <row r="32">
      <c r="A32" s="43" t="n"/>
      <c r="B32" s="15" t="n"/>
      <c r="C32" s="15" t="n"/>
      <c r="D32" s="15" t="n"/>
      <c r="E32" s="15" t="n"/>
      <c r="F32" s="49" t="n"/>
      <c r="G32" s="44">
        <f>Paramètres!$B$7</f>
        <v/>
      </c>
      <c r="H32" s="50">
        <f>IF(F32="","",F32*(1+G32))</f>
        <v/>
      </c>
      <c r="I32" s="15" t="n"/>
      <c r="J32" s="15" t="n"/>
    </row>
    <row r="33">
      <c r="A33" s="43" t="n"/>
      <c r="B33" s="15" t="n"/>
      <c r="C33" s="15" t="n"/>
      <c r="D33" s="15" t="n"/>
      <c r="E33" s="15" t="n"/>
      <c r="F33" s="49" t="n"/>
      <c r="G33" s="44">
        <f>Paramètres!$B$7</f>
        <v/>
      </c>
      <c r="H33" s="50">
        <f>IF(F33="","",F33*(1+G33))</f>
        <v/>
      </c>
      <c r="I33" s="15" t="n"/>
      <c r="J33" s="15" t="n"/>
    </row>
    <row r="34">
      <c r="A34" s="43" t="n"/>
      <c r="B34" s="15" t="n"/>
      <c r="C34" s="15" t="n"/>
      <c r="D34" s="15" t="n"/>
      <c r="E34" s="15" t="n"/>
      <c r="F34" s="49" t="n"/>
      <c r="G34" s="44">
        <f>Paramètres!$B$7</f>
        <v/>
      </c>
      <c r="H34" s="50">
        <f>IF(F34="","",F34*(1+G34))</f>
        <v/>
      </c>
      <c r="I34" s="15" t="n"/>
      <c r="J34" s="15" t="n"/>
    </row>
    <row r="35">
      <c r="A35" s="43" t="n"/>
      <c r="B35" s="15" t="n"/>
      <c r="C35" s="15" t="n"/>
      <c r="D35" s="15" t="n"/>
      <c r="E35" s="15" t="n"/>
      <c r="F35" s="49" t="n"/>
      <c r="G35" s="44">
        <f>Paramètres!$B$7</f>
        <v/>
      </c>
      <c r="H35" s="50">
        <f>IF(F35="","",F35*(1+G35))</f>
        <v/>
      </c>
      <c r="I35" s="15" t="n"/>
      <c r="J35" s="15" t="n"/>
    </row>
    <row r="36">
      <c r="A36" s="43" t="n"/>
      <c r="B36" s="15" t="n"/>
      <c r="C36" s="15" t="n"/>
      <c r="D36" s="15" t="n"/>
      <c r="E36" s="15" t="n"/>
      <c r="F36" s="49" t="n"/>
      <c r="G36" s="44">
        <f>Paramètres!$B$7</f>
        <v/>
      </c>
      <c r="H36" s="50">
        <f>IF(F36="","",F36*(1+G36))</f>
        <v/>
      </c>
      <c r="I36" s="15" t="n"/>
      <c r="J36" s="15" t="n"/>
    </row>
    <row r="37">
      <c r="A37" s="43" t="n"/>
      <c r="B37" s="15" t="n"/>
      <c r="C37" s="15" t="n"/>
      <c r="D37" s="15" t="n"/>
      <c r="E37" s="15" t="n"/>
      <c r="F37" s="49" t="n"/>
      <c r="G37" s="44">
        <f>Paramètres!$B$7</f>
        <v/>
      </c>
      <c r="H37" s="50">
        <f>IF(F37="","",F37*(1+G37))</f>
        <v/>
      </c>
      <c r="I37" s="15" t="n"/>
      <c r="J37" s="15" t="n"/>
    </row>
    <row r="38">
      <c r="A38" s="43" t="n"/>
      <c r="B38" s="15" t="n"/>
      <c r="C38" s="15" t="n"/>
      <c r="D38" s="15" t="n"/>
      <c r="E38" s="15" t="n"/>
      <c r="F38" s="49" t="n"/>
      <c r="G38" s="44">
        <f>Paramètres!$B$7</f>
        <v/>
      </c>
      <c r="H38" s="50">
        <f>IF(F38="","",F38*(1+G38))</f>
        <v/>
      </c>
      <c r="I38" s="15" t="n"/>
      <c r="J38" s="15" t="n"/>
    </row>
    <row r="39">
      <c r="A39" s="43" t="n"/>
      <c r="B39" s="15" t="n"/>
      <c r="C39" s="15" t="n"/>
      <c r="D39" s="15" t="n"/>
      <c r="E39" s="15" t="n"/>
      <c r="F39" s="49" t="n"/>
      <c r="G39" s="44">
        <f>Paramètres!$B$7</f>
        <v/>
      </c>
      <c r="H39" s="50">
        <f>IF(F39="","",F39*(1+G39))</f>
        <v/>
      </c>
      <c r="I39" s="15" t="n"/>
      <c r="J39" s="15" t="n"/>
    </row>
    <row r="40">
      <c r="A40" s="43" t="n"/>
      <c r="B40" s="15" t="n"/>
      <c r="C40" s="15" t="n"/>
      <c r="D40" s="15" t="n"/>
      <c r="E40" s="15" t="n"/>
      <c r="F40" s="49" t="n"/>
      <c r="G40" s="44">
        <f>Paramètres!$B$7</f>
        <v/>
      </c>
      <c r="H40" s="50">
        <f>IF(F40="","",F40*(1+G40))</f>
        <v/>
      </c>
      <c r="I40" s="15" t="n"/>
      <c r="J40" s="15" t="n"/>
    </row>
    <row r="41">
      <c r="A41" s="43" t="n"/>
      <c r="B41" s="15" t="n"/>
      <c r="C41" s="15" t="n"/>
      <c r="D41" s="15" t="n"/>
      <c r="E41" s="15" t="n"/>
      <c r="F41" s="49" t="n"/>
      <c r="G41" s="44">
        <f>Paramètres!$B$7</f>
        <v/>
      </c>
      <c r="H41" s="50">
        <f>IF(F41="","",F41*(1+G41))</f>
        <v/>
      </c>
      <c r="I41" s="15" t="n"/>
      <c r="J41" s="15" t="n"/>
    </row>
    <row r="42">
      <c r="A42" s="43" t="n"/>
      <c r="B42" s="15" t="n"/>
      <c r="C42" s="15" t="n"/>
      <c r="D42" s="15" t="n"/>
      <c r="E42" s="15" t="n"/>
      <c r="F42" s="49" t="n"/>
      <c r="G42" s="44">
        <f>Paramètres!$B$7</f>
        <v/>
      </c>
      <c r="H42" s="50">
        <f>IF(F42="","",F42*(1+G42))</f>
        <v/>
      </c>
      <c r="I42" s="15" t="n"/>
      <c r="J42" s="15" t="n"/>
    </row>
    <row r="43">
      <c r="A43" s="43" t="n"/>
      <c r="B43" s="15" t="n"/>
      <c r="C43" s="15" t="n"/>
      <c r="D43" s="15" t="n"/>
      <c r="E43" s="15" t="n"/>
      <c r="F43" s="49" t="n"/>
      <c r="G43" s="44">
        <f>Paramètres!$B$7</f>
        <v/>
      </c>
      <c r="H43" s="50">
        <f>IF(F43="","",F43*(1+G43))</f>
        <v/>
      </c>
      <c r="I43" s="15" t="n"/>
      <c r="J43" s="15" t="n"/>
    </row>
    <row r="44">
      <c r="A44" s="43" t="n"/>
      <c r="B44" s="15" t="n"/>
      <c r="C44" s="15" t="n"/>
      <c r="D44" s="15" t="n"/>
      <c r="E44" s="15" t="n"/>
      <c r="F44" s="49" t="n"/>
      <c r="G44" s="44">
        <f>Paramètres!$B$7</f>
        <v/>
      </c>
      <c r="H44" s="50">
        <f>IF(F44="","",F44*(1+G44))</f>
        <v/>
      </c>
      <c r="I44" s="15" t="n"/>
      <c r="J44" s="15" t="n"/>
    </row>
    <row r="45">
      <c r="A45" s="43" t="n"/>
      <c r="B45" s="15" t="n"/>
      <c r="C45" s="15" t="n"/>
      <c r="D45" s="15" t="n"/>
      <c r="E45" s="15" t="n"/>
      <c r="F45" s="49" t="n"/>
      <c r="G45" s="44">
        <f>Paramètres!$B$7</f>
        <v/>
      </c>
      <c r="H45" s="50">
        <f>IF(F45="","",F45*(1+G45))</f>
        <v/>
      </c>
      <c r="I45" s="15" t="n"/>
      <c r="J45" s="15" t="n"/>
    </row>
    <row r="46">
      <c r="A46" s="43" t="n"/>
      <c r="B46" s="15" t="n"/>
      <c r="C46" s="15" t="n"/>
      <c r="D46" s="15" t="n"/>
      <c r="E46" s="15" t="n"/>
      <c r="F46" s="49" t="n"/>
      <c r="G46" s="44">
        <f>Paramètres!$B$7</f>
        <v/>
      </c>
      <c r="H46" s="50">
        <f>IF(F46="","",F46*(1+G46))</f>
        <v/>
      </c>
      <c r="I46" s="15" t="n"/>
      <c r="J46" s="15" t="n"/>
    </row>
    <row r="47">
      <c r="A47" s="43" t="n"/>
      <c r="B47" s="15" t="n"/>
      <c r="C47" s="15" t="n"/>
      <c r="D47" s="15" t="n"/>
      <c r="E47" s="15" t="n"/>
      <c r="F47" s="49" t="n"/>
      <c r="G47" s="44">
        <f>Paramètres!$B$7</f>
        <v/>
      </c>
      <c r="H47" s="50">
        <f>IF(F47="","",F47*(1+G47))</f>
        <v/>
      </c>
      <c r="I47" s="15" t="n"/>
      <c r="J47" s="15" t="n"/>
    </row>
    <row r="48">
      <c r="A48" s="43" t="n"/>
      <c r="B48" s="15" t="n"/>
      <c r="C48" s="15" t="n"/>
      <c r="D48" s="15" t="n"/>
      <c r="E48" s="15" t="n"/>
      <c r="F48" s="49" t="n"/>
      <c r="G48" s="44">
        <f>Paramètres!$B$7</f>
        <v/>
      </c>
      <c r="H48" s="50">
        <f>IF(F48="","",F48*(1+G48))</f>
        <v/>
      </c>
      <c r="I48" s="15" t="n"/>
      <c r="J48" s="15" t="n"/>
    </row>
    <row r="49">
      <c r="A49" s="43" t="n"/>
      <c r="B49" s="15" t="n"/>
      <c r="C49" s="15" t="n"/>
      <c r="D49" s="15" t="n"/>
      <c r="E49" s="15" t="n"/>
      <c r="F49" s="49" t="n"/>
      <c r="G49" s="44">
        <f>Paramètres!$B$7</f>
        <v/>
      </c>
      <c r="H49" s="50">
        <f>IF(F49="","",F49*(1+G49))</f>
        <v/>
      </c>
      <c r="I49" s="15" t="n"/>
      <c r="J49" s="15" t="n"/>
    </row>
    <row r="50">
      <c r="A50" s="43" t="n"/>
      <c r="B50" s="15" t="n"/>
      <c r="C50" s="15" t="n"/>
      <c r="D50" s="15" t="n"/>
      <c r="E50" s="15" t="n"/>
      <c r="F50" s="49" t="n"/>
      <c r="G50" s="44">
        <f>Paramètres!$B$7</f>
        <v/>
      </c>
      <c r="H50" s="50">
        <f>IF(F50="","",F50*(1+G50))</f>
        <v/>
      </c>
      <c r="I50" s="15" t="n"/>
      <c r="J50" s="15" t="n"/>
    </row>
    <row r="51">
      <c r="A51" s="43" t="n"/>
      <c r="B51" s="15" t="n"/>
      <c r="C51" s="15" t="n"/>
      <c r="D51" s="15" t="n"/>
      <c r="E51" s="15" t="n"/>
      <c r="F51" s="49" t="n"/>
      <c r="G51" s="44">
        <f>Paramètres!$B$7</f>
        <v/>
      </c>
      <c r="H51" s="50">
        <f>IF(F51="","",F51*(1+G51))</f>
        <v/>
      </c>
      <c r="I51" s="15" t="n"/>
      <c r="J51" s="15" t="n"/>
    </row>
    <row r="52">
      <c r="A52" s="43" t="n"/>
      <c r="B52" s="15" t="n"/>
      <c r="C52" s="15" t="n"/>
      <c r="D52" s="15" t="n"/>
      <c r="E52" s="15" t="n"/>
      <c r="F52" s="49" t="n"/>
      <c r="G52" s="44">
        <f>Paramètres!$B$7</f>
        <v/>
      </c>
      <c r="H52" s="50">
        <f>IF(F52="","",F52*(1+G52))</f>
        <v/>
      </c>
      <c r="I52" s="15" t="n"/>
      <c r="J52" s="15" t="n"/>
    </row>
    <row r="53">
      <c r="A53" s="43" t="n"/>
      <c r="B53" s="15" t="n"/>
      <c r="C53" s="15" t="n"/>
      <c r="D53" s="15" t="n"/>
      <c r="E53" s="15" t="n"/>
      <c r="F53" s="49" t="n"/>
      <c r="G53" s="44">
        <f>Paramètres!$B$7</f>
        <v/>
      </c>
      <c r="H53" s="50">
        <f>IF(F53="","",F53*(1+G53))</f>
        <v/>
      </c>
      <c r="I53" s="15" t="n"/>
      <c r="J53" s="15" t="n"/>
    </row>
    <row r="54">
      <c r="A54" s="43" t="n"/>
      <c r="B54" s="15" t="n"/>
      <c r="C54" s="15" t="n"/>
      <c r="D54" s="15" t="n"/>
      <c r="E54" s="15" t="n"/>
      <c r="F54" s="49" t="n"/>
      <c r="G54" s="44">
        <f>Paramètres!$B$7</f>
        <v/>
      </c>
      <c r="H54" s="50">
        <f>IF(F54="","",F54*(1+G54))</f>
        <v/>
      </c>
      <c r="I54" s="15" t="n"/>
      <c r="J54" s="15" t="n"/>
    </row>
    <row r="55">
      <c r="A55" s="43" t="n"/>
      <c r="B55" s="15" t="n"/>
      <c r="C55" s="15" t="n"/>
      <c r="D55" s="15" t="n"/>
      <c r="E55" s="15" t="n"/>
      <c r="F55" s="49" t="n"/>
      <c r="G55" s="44">
        <f>Paramètres!$B$7</f>
        <v/>
      </c>
      <c r="H55" s="50">
        <f>IF(F55="","",F55*(1+G55))</f>
        <v/>
      </c>
      <c r="I55" s="15" t="n"/>
      <c r="J55" s="15" t="n"/>
    </row>
    <row r="56">
      <c r="A56" s="43" t="n"/>
      <c r="B56" s="15" t="n"/>
      <c r="C56" s="15" t="n"/>
      <c r="D56" s="15" t="n"/>
      <c r="E56" s="15" t="n"/>
      <c r="F56" s="49" t="n"/>
      <c r="G56" s="44">
        <f>Paramètres!$B$7</f>
        <v/>
      </c>
      <c r="H56" s="50">
        <f>IF(F56="","",F56*(1+G56))</f>
        <v/>
      </c>
      <c r="I56" s="15" t="n"/>
      <c r="J56" s="15" t="n"/>
    </row>
    <row r="57">
      <c r="A57" s="43" t="n"/>
      <c r="B57" s="15" t="n"/>
      <c r="C57" s="15" t="n"/>
      <c r="D57" s="15" t="n"/>
      <c r="E57" s="15" t="n"/>
      <c r="F57" s="49" t="n"/>
      <c r="G57" s="44">
        <f>Paramètres!$B$7</f>
        <v/>
      </c>
      <c r="H57" s="50">
        <f>IF(F57="","",F57*(1+G57))</f>
        <v/>
      </c>
      <c r="I57" s="15" t="n"/>
      <c r="J57" s="15" t="n"/>
    </row>
    <row r="58">
      <c r="A58" s="43" t="n"/>
      <c r="B58" s="15" t="n"/>
      <c r="C58" s="15" t="n"/>
      <c r="D58" s="15" t="n"/>
      <c r="E58" s="15" t="n"/>
      <c r="F58" s="49" t="n"/>
      <c r="G58" s="44">
        <f>Paramètres!$B$7</f>
        <v/>
      </c>
      <c r="H58" s="50">
        <f>IF(F58="","",F58*(1+G58))</f>
        <v/>
      </c>
      <c r="I58" s="15" t="n"/>
      <c r="J58" s="15" t="n"/>
    </row>
    <row r="59">
      <c r="A59" s="43" t="n"/>
      <c r="B59" s="15" t="n"/>
      <c r="C59" s="15" t="n"/>
      <c r="D59" s="15" t="n"/>
      <c r="E59" s="15" t="n"/>
      <c r="F59" s="49" t="n"/>
      <c r="G59" s="44">
        <f>Paramètres!$B$7</f>
        <v/>
      </c>
      <c r="H59" s="50">
        <f>IF(F59="","",F59*(1+G59))</f>
        <v/>
      </c>
      <c r="I59" s="15" t="n"/>
      <c r="J59" s="15" t="n"/>
    </row>
    <row r="60">
      <c r="A60" s="43" t="n"/>
      <c r="B60" s="15" t="n"/>
      <c r="C60" s="15" t="n"/>
      <c r="D60" s="15" t="n"/>
      <c r="E60" s="15" t="n"/>
      <c r="F60" s="49" t="n"/>
      <c r="G60" s="44">
        <f>Paramètres!$B$7</f>
        <v/>
      </c>
      <c r="H60" s="50">
        <f>IF(F60="","",F60*(1+G60))</f>
        <v/>
      </c>
      <c r="I60" s="15" t="n"/>
      <c r="J60" s="15" t="n"/>
    </row>
    <row r="61">
      <c r="A61" s="43" t="n"/>
      <c r="B61" s="15" t="n"/>
      <c r="C61" s="15" t="n"/>
      <c r="D61" s="15" t="n"/>
      <c r="E61" s="15" t="n"/>
      <c r="F61" s="49" t="n"/>
      <c r="G61" s="44">
        <f>Paramètres!$B$7</f>
        <v/>
      </c>
      <c r="H61" s="50">
        <f>IF(F61="","",F61*(1+G61))</f>
        <v/>
      </c>
      <c r="I61" s="15" t="n"/>
      <c r="J61" s="15" t="n"/>
    </row>
    <row r="62">
      <c r="A62" s="43" t="n"/>
      <c r="B62" s="15" t="n"/>
      <c r="C62" s="15" t="n"/>
      <c r="D62" s="15" t="n"/>
      <c r="E62" s="15" t="n"/>
      <c r="F62" s="49" t="n"/>
      <c r="G62" s="44">
        <f>Paramètres!$B$7</f>
        <v/>
      </c>
      <c r="H62" s="50">
        <f>IF(F62="","",F62*(1+G62))</f>
        <v/>
      </c>
      <c r="I62" s="15" t="n"/>
      <c r="J62" s="15" t="n"/>
    </row>
    <row r="63">
      <c r="A63" s="43" t="n"/>
      <c r="B63" s="15" t="n"/>
      <c r="C63" s="15" t="n"/>
      <c r="D63" s="15" t="n"/>
      <c r="E63" s="15" t="n"/>
      <c r="F63" s="49" t="n"/>
      <c r="G63" s="44">
        <f>Paramètres!$B$7</f>
        <v/>
      </c>
      <c r="H63" s="50">
        <f>IF(F63="","",F63*(1+G63))</f>
        <v/>
      </c>
      <c r="I63" s="15" t="n"/>
      <c r="J63" s="15" t="n"/>
    </row>
    <row r="64">
      <c r="A64" s="43" t="n"/>
      <c r="B64" s="15" t="n"/>
      <c r="C64" s="15" t="n"/>
      <c r="D64" s="15" t="n"/>
      <c r="E64" s="15" t="n"/>
      <c r="F64" s="49" t="n"/>
      <c r="G64" s="44">
        <f>Paramètres!$B$7</f>
        <v/>
      </c>
      <c r="H64" s="50">
        <f>IF(F64="","",F64*(1+G64))</f>
        <v/>
      </c>
      <c r="I64" s="15" t="n"/>
      <c r="J64" s="15" t="n"/>
    </row>
    <row r="65">
      <c r="A65" s="43" t="n"/>
      <c r="B65" s="15" t="n"/>
      <c r="C65" s="15" t="n"/>
      <c r="D65" s="15" t="n"/>
      <c r="E65" s="15" t="n"/>
      <c r="F65" s="49" t="n"/>
      <c r="G65" s="44">
        <f>Paramètres!$B$7</f>
        <v/>
      </c>
      <c r="H65" s="50">
        <f>IF(F65="","",F65*(1+G65))</f>
        <v/>
      </c>
      <c r="I65" s="15" t="n"/>
      <c r="J65" s="15" t="n"/>
    </row>
    <row r="66">
      <c r="A66" s="43" t="n"/>
      <c r="B66" s="15" t="n"/>
      <c r="C66" s="15" t="n"/>
      <c r="D66" s="15" t="n"/>
      <c r="E66" s="15" t="n"/>
      <c r="F66" s="49" t="n"/>
      <c r="G66" s="44">
        <f>Paramètres!$B$7</f>
        <v/>
      </c>
      <c r="H66" s="50">
        <f>IF(F66="","",F66*(1+G66))</f>
        <v/>
      </c>
      <c r="I66" s="15" t="n"/>
      <c r="J66" s="15" t="n"/>
    </row>
    <row r="67">
      <c r="A67" s="43" t="n"/>
      <c r="B67" s="15" t="n"/>
      <c r="C67" s="15" t="n"/>
      <c r="D67" s="15" t="n"/>
      <c r="E67" s="15" t="n"/>
      <c r="F67" s="49" t="n"/>
      <c r="G67" s="44">
        <f>Paramètres!$B$7</f>
        <v/>
      </c>
      <c r="H67" s="50">
        <f>IF(F67="","",F67*(1+G67))</f>
        <v/>
      </c>
      <c r="I67" s="15" t="n"/>
      <c r="J67" s="15" t="n"/>
    </row>
    <row r="68">
      <c r="A68" s="43" t="n"/>
      <c r="B68" s="15" t="n"/>
      <c r="C68" s="15" t="n"/>
      <c r="D68" s="15" t="n"/>
      <c r="E68" s="15" t="n"/>
      <c r="F68" s="49" t="n"/>
      <c r="G68" s="44">
        <f>Paramètres!$B$7</f>
        <v/>
      </c>
      <c r="H68" s="50">
        <f>IF(F68="","",F68*(1+G68))</f>
        <v/>
      </c>
      <c r="I68" s="15" t="n"/>
      <c r="J68" s="15" t="n"/>
    </row>
    <row r="69">
      <c r="A69" s="43" t="n"/>
      <c r="B69" s="15" t="n"/>
      <c r="C69" s="15" t="n"/>
      <c r="D69" s="15" t="n"/>
      <c r="E69" s="15" t="n"/>
      <c r="F69" s="49" t="n"/>
      <c r="G69" s="44">
        <f>Paramètres!$B$7</f>
        <v/>
      </c>
      <c r="H69" s="50">
        <f>IF(F69="","",F69*(1+G69))</f>
        <v/>
      </c>
      <c r="I69" s="15" t="n"/>
      <c r="J69" s="15" t="n"/>
    </row>
    <row r="70">
      <c r="A70" s="43" t="n"/>
      <c r="B70" s="15" t="n"/>
      <c r="C70" s="15" t="n"/>
      <c r="D70" s="15" t="n"/>
      <c r="E70" s="15" t="n"/>
      <c r="F70" s="49" t="n"/>
      <c r="G70" s="44">
        <f>Paramètres!$B$7</f>
        <v/>
      </c>
      <c r="H70" s="50">
        <f>IF(F70="","",F70*(1+G70))</f>
        <v/>
      </c>
      <c r="I70" s="15" t="n"/>
      <c r="J70" s="15" t="n"/>
    </row>
    <row r="71">
      <c r="A71" s="43" t="n"/>
      <c r="B71" s="15" t="n"/>
      <c r="C71" s="15" t="n"/>
      <c r="D71" s="15" t="n"/>
      <c r="E71" s="15" t="n"/>
      <c r="F71" s="49" t="n"/>
      <c r="G71" s="44">
        <f>Paramètres!$B$7</f>
        <v/>
      </c>
      <c r="H71" s="50">
        <f>IF(F71="","",F71*(1+G71))</f>
        <v/>
      </c>
      <c r="I71" s="15" t="n"/>
      <c r="J71" s="15" t="n"/>
    </row>
    <row r="72">
      <c r="A72" s="43" t="n"/>
      <c r="B72" s="15" t="n"/>
      <c r="C72" s="15" t="n"/>
      <c r="D72" s="15" t="n"/>
      <c r="E72" s="15" t="n"/>
      <c r="F72" s="49" t="n"/>
      <c r="G72" s="44">
        <f>Paramètres!$B$7</f>
        <v/>
      </c>
      <c r="H72" s="50">
        <f>IF(F72="","",F72*(1+G72))</f>
        <v/>
      </c>
      <c r="I72" s="15" t="n"/>
      <c r="J72" s="15" t="n"/>
    </row>
    <row r="73">
      <c r="A73" s="43" t="n"/>
      <c r="B73" s="15" t="n"/>
      <c r="C73" s="15" t="n"/>
      <c r="D73" s="15" t="n"/>
      <c r="E73" s="15" t="n"/>
      <c r="F73" s="49" t="n"/>
      <c r="G73" s="44">
        <f>Paramètres!$B$7</f>
        <v/>
      </c>
      <c r="H73" s="50">
        <f>IF(F73="","",F73*(1+G73))</f>
        <v/>
      </c>
      <c r="I73" s="15" t="n"/>
      <c r="J73" s="15" t="n"/>
    </row>
    <row r="74">
      <c r="A74" s="43" t="n"/>
      <c r="B74" s="15" t="n"/>
      <c r="C74" s="15" t="n"/>
      <c r="D74" s="15" t="n"/>
      <c r="E74" s="15" t="n"/>
      <c r="F74" s="49" t="n"/>
      <c r="G74" s="44">
        <f>Paramètres!$B$7</f>
        <v/>
      </c>
      <c r="H74" s="50">
        <f>IF(F74="","",F74*(1+G74))</f>
        <v/>
      </c>
      <c r="I74" s="15" t="n"/>
      <c r="J74" s="15" t="n"/>
    </row>
    <row r="75">
      <c r="A75" s="43" t="n"/>
      <c r="B75" s="15" t="n"/>
      <c r="C75" s="15" t="n"/>
      <c r="D75" s="15" t="n"/>
      <c r="E75" s="15" t="n"/>
      <c r="F75" s="49" t="n"/>
      <c r="G75" s="44">
        <f>Paramètres!$B$7</f>
        <v/>
      </c>
      <c r="H75" s="50">
        <f>IF(F75="","",F75*(1+G75))</f>
        <v/>
      </c>
      <c r="I75" s="15" t="n"/>
      <c r="J75" s="15" t="n"/>
    </row>
    <row r="76">
      <c r="A76" s="43" t="n"/>
      <c r="B76" s="15" t="n"/>
      <c r="C76" s="15" t="n"/>
      <c r="D76" s="15" t="n"/>
      <c r="E76" s="15" t="n"/>
      <c r="F76" s="49" t="n"/>
      <c r="G76" s="44">
        <f>Paramètres!$B$7</f>
        <v/>
      </c>
      <c r="H76" s="50">
        <f>IF(F76="","",F76*(1+G76))</f>
        <v/>
      </c>
      <c r="I76" s="15" t="n"/>
      <c r="J76" s="15" t="n"/>
    </row>
    <row r="77">
      <c r="A77" s="43" t="n"/>
      <c r="B77" s="15" t="n"/>
      <c r="C77" s="15" t="n"/>
      <c r="D77" s="15" t="n"/>
      <c r="E77" s="15" t="n"/>
      <c r="F77" s="49" t="n"/>
      <c r="G77" s="44">
        <f>Paramètres!$B$7</f>
        <v/>
      </c>
      <c r="H77" s="50">
        <f>IF(F77="","",F77*(1+G77))</f>
        <v/>
      </c>
      <c r="I77" s="15" t="n"/>
      <c r="J77" s="15" t="n"/>
    </row>
    <row r="78">
      <c r="A78" s="43" t="n"/>
      <c r="B78" s="15" t="n"/>
      <c r="C78" s="15" t="n"/>
      <c r="D78" s="15" t="n"/>
      <c r="E78" s="15" t="n"/>
      <c r="F78" s="49" t="n"/>
      <c r="G78" s="44">
        <f>Paramètres!$B$7</f>
        <v/>
      </c>
      <c r="H78" s="50">
        <f>IF(F78="","",F78*(1+G78))</f>
        <v/>
      </c>
      <c r="I78" s="15" t="n"/>
      <c r="J78" s="15" t="n"/>
    </row>
    <row r="79">
      <c r="A79" s="43" t="n"/>
      <c r="B79" s="15" t="n"/>
      <c r="C79" s="15" t="n"/>
      <c r="D79" s="15" t="n"/>
      <c r="E79" s="15" t="n"/>
      <c r="F79" s="49" t="n"/>
      <c r="G79" s="44">
        <f>Paramètres!$B$7</f>
        <v/>
      </c>
      <c r="H79" s="50">
        <f>IF(F79="","",F79*(1+G79))</f>
        <v/>
      </c>
      <c r="I79" s="15" t="n"/>
      <c r="J79" s="15" t="n"/>
    </row>
    <row r="80">
      <c r="A80" s="43" t="n"/>
      <c r="B80" s="15" t="n"/>
      <c r="C80" s="15" t="n"/>
      <c r="D80" s="15" t="n"/>
      <c r="E80" s="15" t="n"/>
      <c r="F80" s="49" t="n"/>
      <c r="G80" s="44">
        <f>Paramètres!$B$7</f>
        <v/>
      </c>
      <c r="H80" s="50">
        <f>IF(F80="","",F80*(1+G80))</f>
        <v/>
      </c>
      <c r="I80" s="15" t="n"/>
      <c r="J80" s="15" t="n"/>
    </row>
    <row r="81">
      <c r="A81" s="43" t="n"/>
      <c r="B81" s="15" t="n"/>
      <c r="C81" s="15" t="n"/>
      <c r="D81" s="15" t="n"/>
      <c r="E81" s="15" t="n"/>
      <c r="F81" s="49" t="n"/>
      <c r="G81" s="44">
        <f>Paramètres!$B$7</f>
        <v/>
      </c>
      <c r="H81" s="50">
        <f>IF(F81="","",F81*(1+G81))</f>
        <v/>
      </c>
      <c r="I81" s="15" t="n"/>
      <c r="J81" s="15" t="n"/>
    </row>
    <row r="82">
      <c r="A82" s="43" t="n"/>
      <c r="B82" s="15" t="n"/>
      <c r="C82" s="15" t="n"/>
      <c r="D82" s="15" t="n"/>
      <c r="E82" s="15" t="n"/>
      <c r="F82" s="49" t="n"/>
      <c r="G82" s="44">
        <f>Paramètres!$B$7</f>
        <v/>
      </c>
      <c r="H82" s="50">
        <f>IF(F82="","",F82*(1+G82))</f>
        <v/>
      </c>
      <c r="I82" s="15" t="n"/>
      <c r="J82" s="15" t="n"/>
    </row>
    <row r="83">
      <c r="A83" s="43" t="n"/>
      <c r="B83" s="15" t="n"/>
      <c r="C83" s="15" t="n"/>
      <c r="D83" s="15" t="n"/>
      <c r="E83" s="15" t="n"/>
      <c r="F83" s="49" t="n"/>
      <c r="G83" s="44">
        <f>Paramètres!$B$7</f>
        <v/>
      </c>
      <c r="H83" s="50">
        <f>IF(F83="","",F83*(1+G83))</f>
        <v/>
      </c>
      <c r="I83" s="15" t="n"/>
      <c r="J83" s="15" t="n"/>
    </row>
    <row r="84">
      <c r="A84" s="43" t="n"/>
      <c r="B84" s="15" t="n"/>
      <c r="C84" s="15" t="n"/>
      <c r="D84" s="15" t="n"/>
      <c r="E84" s="15" t="n"/>
      <c r="F84" s="49" t="n"/>
      <c r="G84" s="44">
        <f>Paramètres!$B$7</f>
        <v/>
      </c>
      <c r="H84" s="50">
        <f>IF(F84="","",F84*(1+G84))</f>
        <v/>
      </c>
      <c r="I84" s="15" t="n"/>
      <c r="J84" s="15" t="n"/>
    </row>
    <row r="85">
      <c r="A85" s="43" t="n"/>
      <c r="B85" s="15" t="n"/>
      <c r="C85" s="15" t="n"/>
      <c r="D85" s="15" t="n"/>
      <c r="E85" s="15" t="n"/>
      <c r="F85" s="49" t="n"/>
      <c r="G85" s="44">
        <f>Paramètres!$B$7</f>
        <v/>
      </c>
      <c r="H85" s="50">
        <f>IF(F85="","",F85*(1+G85))</f>
        <v/>
      </c>
      <c r="I85" s="15" t="n"/>
      <c r="J85" s="15" t="n"/>
    </row>
    <row r="86">
      <c r="A86" s="43" t="n"/>
      <c r="B86" s="15" t="n"/>
      <c r="C86" s="15" t="n"/>
      <c r="D86" s="15" t="n"/>
      <c r="E86" s="15" t="n"/>
      <c r="F86" s="49" t="n"/>
      <c r="G86" s="44">
        <f>Paramètres!$B$7</f>
        <v/>
      </c>
      <c r="H86" s="50">
        <f>IF(F86="","",F86*(1+G86))</f>
        <v/>
      </c>
      <c r="I86" s="15" t="n"/>
      <c r="J86" s="15" t="n"/>
    </row>
    <row r="87">
      <c r="A87" s="43" t="n"/>
      <c r="B87" s="15" t="n"/>
      <c r="C87" s="15" t="n"/>
      <c r="D87" s="15" t="n"/>
      <c r="E87" s="15" t="n"/>
      <c r="F87" s="49" t="n"/>
      <c r="G87" s="44">
        <f>Paramètres!$B$7</f>
        <v/>
      </c>
      <c r="H87" s="50">
        <f>IF(F87="","",F87*(1+G87))</f>
        <v/>
      </c>
      <c r="I87" s="15" t="n"/>
      <c r="J87" s="15" t="n"/>
    </row>
    <row r="88">
      <c r="A88" s="43" t="n"/>
      <c r="B88" s="15" t="n"/>
      <c r="C88" s="15" t="n"/>
      <c r="D88" s="15" t="n"/>
      <c r="E88" s="15" t="n"/>
      <c r="F88" s="49" t="n"/>
      <c r="G88" s="44">
        <f>Paramètres!$B$7</f>
        <v/>
      </c>
      <c r="H88" s="50">
        <f>IF(F88="","",F88*(1+G88))</f>
        <v/>
      </c>
      <c r="I88" s="15" t="n"/>
      <c r="J88" s="15" t="n"/>
    </row>
    <row r="89">
      <c r="A89" s="43" t="n"/>
      <c r="B89" s="15" t="n"/>
      <c r="C89" s="15" t="n"/>
      <c r="D89" s="15" t="n"/>
      <c r="E89" s="15" t="n"/>
      <c r="F89" s="49" t="n"/>
      <c r="G89" s="44">
        <f>Paramètres!$B$7</f>
        <v/>
      </c>
      <c r="H89" s="50">
        <f>IF(F89="","",F89*(1+G89))</f>
        <v/>
      </c>
      <c r="I89" s="15" t="n"/>
      <c r="J89" s="15" t="n"/>
    </row>
    <row r="90">
      <c r="A90" s="43" t="n"/>
      <c r="B90" s="15" t="n"/>
      <c r="C90" s="15" t="n"/>
      <c r="D90" s="15" t="n"/>
      <c r="E90" s="15" t="n"/>
      <c r="F90" s="49" t="n"/>
      <c r="G90" s="44">
        <f>Paramètres!$B$7</f>
        <v/>
      </c>
      <c r="H90" s="50">
        <f>IF(F90="","",F90*(1+G90))</f>
        <v/>
      </c>
      <c r="I90" s="15" t="n"/>
      <c r="J90" s="15" t="n"/>
    </row>
    <row r="91">
      <c r="A91" s="43" t="n"/>
      <c r="B91" s="15" t="n"/>
      <c r="C91" s="15" t="n"/>
      <c r="D91" s="15" t="n"/>
      <c r="E91" s="15" t="n"/>
      <c r="F91" s="49" t="n"/>
      <c r="G91" s="44">
        <f>Paramètres!$B$7</f>
        <v/>
      </c>
      <c r="H91" s="50">
        <f>IF(F91="","",F91*(1+G91))</f>
        <v/>
      </c>
      <c r="I91" s="15" t="n"/>
      <c r="J91" s="15" t="n"/>
    </row>
    <row r="92">
      <c r="A92" s="43" t="n"/>
      <c r="B92" s="15" t="n"/>
      <c r="C92" s="15" t="n"/>
      <c r="D92" s="15" t="n"/>
      <c r="E92" s="15" t="n"/>
      <c r="F92" s="49" t="n"/>
      <c r="G92" s="44">
        <f>Paramètres!$B$7</f>
        <v/>
      </c>
      <c r="H92" s="50">
        <f>IF(F92="","",F92*(1+G92))</f>
        <v/>
      </c>
      <c r="I92" s="15" t="n"/>
      <c r="J92" s="15" t="n"/>
    </row>
    <row r="93">
      <c r="A93" s="43" t="n"/>
      <c r="B93" s="15" t="n"/>
      <c r="C93" s="15" t="n"/>
      <c r="D93" s="15" t="n"/>
      <c r="E93" s="15" t="n"/>
      <c r="F93" s="49" t="n"/>
      <c r="G93" s="44">
        <f>Paramètres!$B$7</f>
        <v/>
      </c>
      <c r="H93" s="50">
        <f>IF(F93="","",F93*(1+G93))</f>
        <v/>
      </c>
      <c r="I93" s="15" t="n"/>
      <c r="J93" s="15" t="n"/>
    </row>
    <row r="94">
      <c r="A94" s="43" t="n"/>
      <c r="B94" s="15" t="n"/>
      <c r="C94" s="15" t="n"/>
      <c r="D94" s="15" t="n"/>
      <c r="E94" s="15" t="n"/>
      <c r="F94" s="49" t="n"/>
      <c r="G94" s="44">
        <f>Paramètres!$B$7</f>
        <v/>
      </c>
      <c r="H94" s="50">
        <f>IF(F94="","",F94*(1+G94))</f>
        <v/>
      </c>
      <c r="I94" s="15" t="n"/>
      <c r="J94" s="15" t="n"/>
    </row>
    <row r="95">
      <c r="A95" s="43" t="n"/>
      <c r="B95" s="15" t="n"/>
      <c r="C95" s="15" t="n"/>
      <c r="D95" s="15" t="n"/>
      <c r="E95" s="15" t="n"/>
      <c r="F95" s="49" t="n"/>
      <c r="G95" s="44">
        <f>Paramètres!$B$7</f>
        <v/>
      </c>
      <c r="H95" s="50">
        <f>IF(F95="","",F95*(1+G95))</f>
        <v/>
      </c>
      <c r="I95" s="15" t="n"/>
      <c r="J95" s="15" t="n"/>
    </row>
    <row r="96">
      <c r="A96" s="43" t="n"/>
      <c r="B96" s="15" t="n"/>
      <c r="C96" s="15" t="n"/>
      <c r="D96" s="15" t="n"/>
      <c r="E96" s="15" t="n"/>
      <c r="F96" s="49" t="n"/>
      <c r="G96" s="44">
        <f>Paramètres!$B$7</f>
        <v/>
      </c>
      <c r="H96" s="50">
        <f>IF(F96="","",F96*(1+G96))</f>
        <v/>
      </c>
      <c r="I96" s="15" t="n"/>
      <c r="J96" s="15" t="n"/>
    </row>
    <row r="97">
      <c r="A97" s="43" t="n"/>
      <c r="B97" s="15" t="n"/>
      <c r="C97" s="15" t="n"/>
      <c r="D97" s="15" t="n"/>
      <c r="E97" s="15" t="n"/>
      <c r="F97" s="49" t="n"/>
      <c r="G97" s="44">
        <f>Paramètres!$B$7</f>
        <v/>
      </c>
      <c r="H97" s="50">
        <f>IF(F97="","",F97*(1+G97))</f>
        <v/>
      </c>
      <c r="I97" s="15" t="n"/>
      <c r="J97" s="15" t="n"/>
    </row>
    <row r="98">
      <c r="A98" s="43" t="n"/>
      <c r="B98" s="15" t="n"/>
      <c r="C98" s="15" t="n"/>
      <c r="D98" s="15" t="n"/>
      <c r="E98" s="15" t="n"/>
      <c r="F98" s="49" t="n"/>
      <c r="G98" s="44">
        <f>Paramètres!$B$7</f>
        <v/>
      </c>
      <c r="H98" s="50">
        <f>IF(F98="","",F98*(1+G98))</f>
        <v/>
      </c>
      <c r="I98" s="15" t="n"/>
      <c r="J98" s="15" t="n"/>
    </row>
    <row r="99">
      <c r="A99" s="43" t="n"/>
      <c r="B99" s="15" t="n"/>
      <c r="C99" s="15" t="n"/>
      <c r="D99" s="15" t="n"/>
      <c r="E99" s="15" t="n"/>
      <c r="F99" s="49" t="n"/>
      <c r="G99" s="44">
        <f>Paramètres!$B$7</f>
        <v/>
      </c>
      <c r="H99" s="50">
        <f>IF(F99="","",F99*(1+G99))</f>
        <v/>
      </c>
      <c r="I99" s="15" t="n"/>
      <c r="J99" s="15" t="n"/>
    </row>
    <row r="100">
      <c r="A100" s="43" t="n"/>
      <c r="B100" s="15" t="n"/>
      <c r="C100" s="15" t="n"/>
      <c r="D100" s="15" t="n"/>
      <c r="E100" s="15" t="n"/>
      <c r="F100" s="49" t="n"/>
      <c r="G100" s="44">
        <f>Paramètres!$B$7</f>
        <v/>
      </c>
      <c r="H100" s="50">
        <f>IF(F100="","",F100*(1+G100))</f>
        <v/>
      </c>
      <c r="I100" s="15" t="n"/>
      <c r="J100" s="15" t="n"/>
    </row>
    <row r="101">
      <c r="A101" s="43" t="n"/>
      <c r="B101" s="15" t="n"/>
      <c r="C101" s="15" t="n"/>
      <c r="D101" s="15" t="n"/>
      <c r="E101" s="15" t="n"/>
      <c r="F101" s="49" t="n"/>
      <c r="G101" s="44">
        <f>Paramètres!$B$7</f>
        <v/>
      </c>
      <c r="H101" s="50">
        <f>IF(F101="","",F101*(1+G101))</f>
        <v/>
      </c>
      <c r="I101" s="15" t="n"/>
      <c r="J101" s="15" t="n"/>
    </row>
    <row r="102">
      <c r="A102" s="43" t="n"/>
      <c r="B102" s="15" t="n"/>
      <c r="C102" s="15" t="n"/>
      <c r="D102" s="15" t="n"/>
      <c r="E102" s="15" t="n"/>
      <c r="F102" s="49" t="n"/>
      <c r="G102" s="44">
        <f>Paramètres!$B$7</f>
        <v/>
      </c>
      <c r="H102" s="50">
        <f>IF(F102="","",F102*(1+G102))</f>
        <v/>
      </c>
      <c r="I102" s="15" t="n"/>
      <c r="J102" s="15" t="n"/>
    </row>
    <row r="103">
      <c r="A103" s="43" t="n"/>
      <c r="B103" s="15" t="n"/>
      <c r="C103" s="15" t="n"/>
      <c r="D103" s="15" t="n"/>
      <c r="E103" s="15" t="n"/>
      <c r="F103" s="49" t="n"/>
      <c r="G103" s="44">
        <f>Paramètres!$B$7</f>
        <v/>
      </c>
      <c r="H103" s="50">
        <f>IF(F103="","",F103*(1+G103))</f>
        <v/>
      </c>
      <c r="I103" s="15" t="n"/>
      <c r="J103" s="15" t="n"/>
    </row>
    <row r="104">
      <c r="A104" s="43" t="n"/>
      <c r="B104" s="15" t="n"/>
      <c r="C104" s="15" t="n"/>
      <c r="D104" s="15" t="n"/>
      <c r="E104" s="15" t="n"/>
      <c r="F104" s="49" t="n"/>
      <c r="G104" s="44">
        <f>Paramètres!$B$7</f>
        <v/>
      </c>
      <c r="H104" s="50">
        <f>IF(F104="","",F104*(1+G104))</f>
        <v/>
      </c>
      <c r="I104" s="15" t="n"/>
      <c r="J104" s="15" t="n"/>
    </row>
    <row r="105">
      <c r="A105" s="43" t="n"/>
      <c r="B105" s="15" t="n"/>
      <c r="C105" s="15" t="n"/>
      <c r="D105" s="15" t="n"/>
      <c r="E105" s="15" t="n"/>
      <c r="F105" s="49" t="n"/>
      <c r="G105" s="44">
        <f>Paramètres!$B$7</f>
        <v/>
      </c>
      <c r="H105" s="50">
        <f>IF(F105="","",F105*(1+G105))</f>
        <v/>
      </c>
      <c r="I105" s="15" t="n"/>
      <c r="J105" s="15" t="n"/>
    </row>
    <row r="106">
      <c r="A106" s="43" t="n"/>
      <c r="B106" s="15" t="n"/>
      <c r="C106" s="15" t="n"/>
      <c r="D106" s="15" t="n"/>
      <c r="E106" s="15" t="n"/>
      <c r="F106" s="49" t="n"/>
      <c r="G106" s="44">
        <f>Paramètres!$B$7</f>
        <v/>
      </c>
      <c r="H106" s="50">
        <f>IF(F106="","",F106*(1+G106))</f>
        <v/>
      </c>
      <c r="I106" s="15" t="n"/>
      <c r="J106" s="15" t="n"/>
    </row>
    <row r="107">
      <c r="A107" s="43" t="n"/>
      <c r="B107" s="15" t="n"/>
      <c r="C107" s="15" t="n"/>
      <c r="D107" s="15" t="n"/>
      <c r="E107" s="15" t="n"/>
      <c r="F107" s="49" t="n"/>
      <c r="G107" s="44">
        <f>Paramètres!$B$7</f>
        <v/>
      </c>
      <c r="H107" s="50">
        <f>IF(F107="","",F107*(1+G107))</f>
        <v/>
      </c>
      <c r="I107" s="15" t="n"/>
      <c r="J107" s="15" t="n"/>
    </row>
    <row r="108">
      <c r="A108" s="43" t="n"/>
      <c r="B108" s="15" t="n"/>
      <c r="C108" s="15" t="n"/>
      <c r="D108" s="15" t="n"/>
      <c r="E108" s="15" t="n"/>
      <c r="F108" s="49" t="n"/>
      <c r="G108" s="44">
        <f>Paramètres!$B$7</f>
        <v/>
      </c>
      <c r="H108" s="50">
        <f>IF(F108="","",F108*(1+G108))</f>
        <v/>
      </c>
      <c r="I108" s="15" t="n"/>
      <c r="J108" s="15" t="n"/>
    </row>
    <row r="109">
      <c r="A109" s="43" t="n"/>
      <c r="B109" s="15" t="n"/>
      <c r="C109" s="15" t="n"/>
      <c r="D109" s="15" t="n"/>
      <c r="E109" s="15" t="n"/>
      <c r="F109" s="49" t="n"/>
      <c r="G109" s="44">
        <f>Paramètres!$B$7</f>
        <v/>
      </c>
      <c r="H109" s="50">
        <f>IF(F109="","",F109*(1+G109))</f>
        <v/>
      </c>
      <c r="I109" s="15" t="n"/>
      <c r="J109" s="15" t="n"/>
    </row>
    <row r="110">
      <c r="A110" s="43" t="n"/>
      <c r="B110" s="15" t="n"/>
      <c r="C110" s="15" t="n"/>
      <c r="D110" s="15" t="n"/>
      <c r="E110" s="15" t="n"/>
      <c r="F110" s="49" t="n"/>
      <c r="G110" s="44">
        <f>Paramètres!$B$7</f>
        <v/>
      </c>
      <c r="H110" s="50">
        <f>IF(F110="","",F110*(1+G110))</f>
        <v/>
      </c>
      <c r="I110" s="15" t="n"/>
      <c r="J110" s="15" t="n"/>
    </row>
    <row r="111">
      <c r="A111" s="43" t="n"/>
      <c r="B111" s="15" t="n"/>
      <c r="C111" s="15" t="n"/>
      <c r="D111" s="15" t="n"/>
      <c r="E111" s="15" t="n"/>
      <c r="F111" s="49" t="n"/>
      <c r="G111" s="44">
        <f>Paramètres!$B$7</f>
        <v/>
      </c>
      <c r="H111" s="50">
        <f>IF(F111="","",F111*(1+G111))</f>
        <v/>
      </c>
      <c r="I111" s="15" t="n"/>
      <c r="J111" s="15" t="n"/>
    </row>
    <row r="112">
      <c r="A112" s="43" t="n"/>
      <c r="B112" s="15" t="n"/>
      <c r="C112" s="15" t="n"/>
      <c r="D112" s="15" t="n"/>
      <c r="E112" s="15" t="n"/>
      <c r="F112" s="49" t="n"/>
      <c r="G112" s="44">
        <f>Paramètres!$B$7</f>
        <v/>
      </c>
      <c r="H112" s="50">
        <f>IF(F112="","",F112*(1+G112))</f>
        <v/>
      </c>
      <c r="I112" s="15" t="n"/>
      <c r="J112" s="15" t="n"/>
    </row>
    <row r="113">
      <c r="A113" s="43" t="n"/>
      <c r="B113" s="15" t="n"/>
      <c r="C113" s="15" t="n"/>
      <c r="D113" s="15" t="n"/>
      <c r="E113" s="15" t="n"/>
      <c r="F113" s="49" t="n"/>
      <c r="G113" s="44">
        <f>Paramètres!$B$7</f>
        <v/>
      </c>
      <c r="H113" s="50">
        <f>IF(F113="","",F113*(1+G113))</f>
        <v/>
      </c>
      <c r="I113" s="15" t="n"/>
      <c r="J113" s="15" t="n"/>
    </row>
    <row r="114">
      <c r="A114" s="43" t="n"/>
      <c r="B114" s="15" t="n"/>
      <c r="C114" s="15" t="n"/>
      <c r="D114" s="15" t="n"/>
      <c r="E114" s="15" t="n"/>
      <c r="F114" s="49" t="n"/>
      <c r="G114" s="44">
        <f>Paramètres!$B$7</f>
        <v/>
      </c>
      <c r="H114" s="50">
        <f>IF(F114="","",F114*(1+G114))</f>
        <v/>
      </c>
      <c r="I114" s="15" t="n"/>
      <c r="J114" s="15" t="n"/>
    </row>
    <row r="115">
      <c r="A115" s="43" t="n"/>
      <c r="B115" s="15" t="n"/>
      <c r="C115" s="15" t="n"/>
      <c r="D115" s="15" t="n"/>
      <c r="E115" s="15" t="n"/>
      <c r="F115" s="49" t="n"/>
      <c r="G115" s="44">
        <f>Paramètres!$B$7</f>
        <v/>
      </c>
      <c r="H115" s="50">
        <f>IF(F115="","",F115*(1+G115))</f>
        <v/>
      </c>
      <c r="I115" s="15" t="n"/>
      <c r="J115" s="15" t="n"/>
    </row>
    <row r="116">
      <c r="A116" s="43" t="n"/>
      <c r="B116" s="15" t="n"/>
      <c r="C116" s="15" t="n"/>
      <c r="D116" s="15" t="n"/>
      <c r="E116" s="15" t="n"/>
      <c r="F116" s="49" t="n"/>
      <c r="G116" s="44">
        <f>Paramètres!$B$7</f>
        <v/>
      </c>
      <c r="H116" s="50">
        <f>IF(F116="","",F116*(1+G116))</f>
        <v/>
      </c>
      <c r="I116" s="15" t="n"/>
      <c r="J116" s="15" t="n"/>
    </row>
    <row r="117">
      <c r="A117" s="43" t="n"/>
      <c r="B117" s="15" t="n"/>
      <c r="C117" s="15" t="n"/>
      <c r="D117" s="15" t="n"/>
      <c r="E117" s="15" t="n"/>
      <c r="F117" s="49" t="n"/>
      <c r="G117" s="44">
        <f>Paramètres!$B$7</f>
        <v/>
      </c>
      <c r="H117" s="50">
        <f>IF(F117="","",F117*(1+G117))</f>
        <v/>
      </c>
      <c r="I117" s="15" t="n"/>
      <c r="J117" s="15" t="n"/>
    </row>
    <row r="118">
      <c r="A118" s="43" t="n"/>
      <c r="B118" s="15" t="n"/>
      <c r="C118" s="15" t="n"/>
      <c r="D118" s="15" t="n"/>
      <c r="E118" s="15" t="n"/>
      <c r="F118" s="49" t="n"/>
      <c r="G118" s="44">
        <f>Paramètres!$B$7</f>
        <v/>
      </c>
      <c r="H118" s="50">
        <f>IF(F118="","",F118*(1+G118))</f>
        <v/>
      </c>
      <c r="I118" s="15" t="n"/>
      <c r="J118" s="15" t="n"/>
    </row>
    <row r="119">
      <c r="A119" s="43" t="n"/>
      <c r="B119" s="15" t="n"/>
      <c r="C119" s="15" t="n"/>
      <c r="D119" s="15" t="n"/>
      <c r="E119" s="15" t="n"/>
      <c r="F119" s="49" t="n"/>
      <c r="G119" s="44">
        <f>Paramètres!$B$7</f>
        <v/>
      </c>
      <c r="H119" s="50">
        <f>IF(F119="","",F119*(1+G119))</f>
        <v/>
      </c>
      <c r="I119" s="15" t="n"/>
      <c r="J119" s="15" t="n"/>
    </row>
    <row r="120">
      <c r="A120" s="43" t="n"/>
      <c r="B120" s="15" t="n"/>
      <c r="C120" s="15" t="n"/>
      <c r="D120" s="15" t="n"/>
      <c r="E120" s="15" t="n"/>
      <c r="F120" s="49" t="n"/>
      <c r="G120" s="44">
        <f>Paramètres!$B$7</f>
        <v/>
      </c>
      <c r="H120" s="50">
        <f>IF(F120="","",F120*(1+G120))</f>
        <v/>
      </c>
      <c r="I120" s="15" t="n"/>
      <c r="J120" s="15" t="n"/>
    </row>
    <row r="121">
      <c r="A121" s="43" t="n"/>
      <c r="B121" s="15" t="n"/>
      <c r="C121" s="15" t="n"/>
      <c r="D121" s="15" t="n"/>
      <c r="E121" s="15" t="n"/>
      <c r="F121" s="49" t="n"/>
      <c r="G121" s="44">
        <f>Paramètres!$B$7</f>
        <v/>
      </c>
      <c r="H121" s="50">
        <f>IF(F121="","",F121*(1+G121))</f>
        <v/>
      </c>
      <c r="I121" s="15" t="n"/>
      <c r="J121" s="15" t="n"/>
    </row>
    <row r="122">
      <c r="A122" s="43" t="n"/>
      <c r="B122" s="15" t="n"/>
      <c r="C122" s="15" t="n"/>
      <c r="D122" s="15" t="n"/>
      <c r="E122" s="15" t="n"/>
      <c r="F122" s="49" t="n"/>
      <c r="G122" s="44">
        <f>Paramètres!$B$7</f>
        <v/>
      </c>
      <c r="H122" s="50">
        <f>IF(F122="","",F122*(1+G122))</f>
        <v/>
      </c>
      <c r="I122" s="15" t="n"/>
      <c r="J122" s="15" t="n"/>
    </row>
    <row r="123">
      <c r="A123" s="43" t="n"/>
      <c r="B123" s="15" t="n"/>
      <c r="C123" s="15" t="n"/>
      <c r="D123" s="15" t="n"/>
      <c r="E123" s="15" t="n"/>
      <c r="F123" s="49" t="n"/>
      <c r="G123" s="44">
        <f>Paramètres!$B$7</f>
        <v/>
      </c>
      <c r="H123" s="50">
        <f>IF(F123="","",F123*(1+G123))</f>
        <v/>
      </c>
      <c r="I123" s="15" t="n"/>
      <c r="J123" s="15" t="n"/>
    </row>
    <row r="124">
      <c r="A124" s="43" t="n"/>
      <c r="B124" s="15" t="n"/>
      <c r="C124" s="15" t="n"/>
      <c r="D124" s="15" t="n"/>
      <c r="E124" s="15" t="n"/>
      <c r="F124" s="49" t="n"/>
      <c r="G124" s="44">
        <f>Paramètres!$B$7</f>
        <v/>
      </c>
      <c r="H124" s="50">
        <f>IF(F124="","",F124*(1+G124))</f>
        <v/>
      </c>
      <c r="I124" s="15" t="n"/>
      <c r="J124" s="15" t="n"/>
    </row>
    <row r="125">
      <c r="A125" s="43" t="n"/>
      <c r="B125" s="15" t="n"/>
      <c r="C125" s="15" t="n"/>
      <c r="D125" s="15" t="n"/>
      <c r="E125" s="15" t="n"/>
      <c r="F125" s="49" t="n"/>
      <c r="G125" s="44">
        <f>Paramètres!$B$7</f>
        <v/>
      </c>
      <c r="H125" s="50">
        <f>IF(F125="","",F125*(1+G125))</f>
        <v/>
      </c>
      <c r="I125" s="15" t="n"/>
      <c r="J125" s="15" t="n"/>
    </row>
    <row r="126">
      <c r="A126" s="43" t="n"/>
      <c r="B126" s="15" t="n"/>
      <c r="C126" s="15" t="n"/>
      <c r="D126" s="15" t="n"/>
      <c r="E126" s="15" t="n"/>
      <c r="F126" s="49" t="n"/>
      <c r="G126" s="44">
        <f>Paramètres!$B$7</f>
        <v/>
      </c>
      <c r="H126" s="50">
        <f>IF(F126="","",F126*(1+G126))</f>
        <v/>
      </c>
      <c r="I126" s="15" t="n"/>
      <c r="J126" s="15" t="n"/>
    </row>
    <row r="127">
      <c r="A127" s="43" t="n"/>
      <c r="B127" s="15" t="n"/>
      <c r="C127" s="15" t="n"/>
      <c r="D127" s="15" t="n"/>
      <c r="E127" s="15" t="n"/>
      <c r="F127" s="49" t="n"/>
      <c r="G127" s="44">
        <f>Paramètres!$B$7</f>
        <v/>
      </c>
      <c r="H127" s="50">
        <f>IF(F127="","",F127*(1+G127))</f>
        <v/>
      </c>
      <c r="I127" s="15" t="n"/>
      <c r="J127" s="15" t="n"/>
    </row>
    <row r="128">
      <c r="A128" s="43" t="n"/>
      <c r="B128" s="15" t="n"/>
      <c r="C128" s="15" t="n"/>
      <c r="D128" s="15" t="n"/>
      <c r="E128" s="15" t="n"/>
      <c r="F128" s="49" t="n"/>
      <c r="G128" s="44">
        <f>Paramètres!$B$7</f>
        <v/>
      </c>
      <c r="H128" s="50">
        <f>IF(F128="","",F128*(1+G128))</f>
        <v/>
      </c>
      <c r="I128" s="15" t="n"/>
      <c r="J128" s="15" t="n"/>
    </row>
    <row r="129">
      <c r="A129" s="43" t="n"/>
      <c r="B129" s="15" t="n"/>
      <c r="C129" s="15" t="n"/>
      <c r="D129" s="15" t="n"/>
      <c r="E129" s="15" t="n"/>
      <c r="F129" s="49" t="n"/>
      <c r="G129" s="44">
        <f>Paramètres!$B$7</f>
        <v/>
      </c>
      <c r="H129" s="50">
        <f>IF(F129="","",F129*(1+G129))</f>
        <v/>
      </c>
      <c r="I129" s="15" t="n"/>
      <c r="J129" s="15" t="n"/>
    </row>
    <row r="130">
      <c r="A130" s="43" t="n"/>
      <c r="B130" s="15" t="n"/>
      <c r="C130" s="15" t="n"/>
      <c r="D130" s="15" t="n"/>
      <c r="E130" s="15" t="n"/>
      <c r="F130" s="49" t="n"/>
      <c r="G130" s="44">
        <f>Paramètres!$B$7</f>
        <v/>
      </c>
      <c r="H130" s="50">
        <f>IF(F130="","",F130*(1+G130))</f>
        <v/>
      </c>
      <c r="I130" s="15" t="n"/>
      <c r="J130" s="15" t="n"/>
    </row>
    <row r="131">
      <c r="A131" s="43" t="n"/>
      <c r="B131" s="15" t="n"/>
      <c r="C131" s="15" t="n"/>
      <c r="D131" s="15" t="n"/>
      <c r="E131" s="15" t="n"/>
      <c r="F131" s="49" t="n"/>
      <c r="G131" s="44">
        <f>Paramètres!$B$7</f>
        <v/>
      </c>
      <c r="H131" s="50">
        <f>IF(F131="","",F131*(1+G131))</f>
        <v/>
      </c>
      <c r="I131" s="15" t="n"/>
      <c r="J131" s="15" t="n"/>
    </row>
    <row r="132">
      <c r="A132" s="43" t="n"/>
      <c r="B132" s="15" t="n"/>
      <c r="C132" s="15" t="n"/>
      <c r="D132" s="15" t="n"/>
      <c r="E132" s="15" t="n"/>
      <c r="F132" s="49" t="n"/>
      <c r="G132" s="44">
        <f>Paramètres!$B$7</f>
        <v/>
      </c>
      <c r="H132" s="50">
        <f>IF(F132="","",F132*(1+G132))</f>
        <v/>
      </c>
      <c r="I132" s="15" t="n"/>
      <c r="J132" s="15" t="n"/>
    </row>
    <row r="133">
      <c r="A133" s="43" t="n"/>
      <c r="B133" s="15" t="n"/>
      <c r="C133" s="15" t="n"/>
      <c r="D133" s="15" t="n"/>
      <c r="E133" s="15" t="n"/>
      <c r="F133" s="49" t="n"/>
      <c r="G133" s="44">
        <f>Paramètres!$B$7</f>
        <v/>
      </c>
      <c r="H133" s="50">
        <f>IF(F133="","",F133*(1+G133))</f>
        <v/>
      </c>
      <c r="I133" s="15" t="n"/>
      <c r="J133" s="15" t="n"/>
    </row>
    <row r="134">
      <c r="A134" s="43" t="n"/>
      <c r="B134" s="15" t="n"/>
      <c r="C134" s="15" t="n"/>
      <c r="D134" s="15" t="n"/>
      <c r="E134" s="15" t="n"/>
      <c r="F134" s="49" t="n"/>
      <c r="G134" s="44">
        <f>Paramètres!$B$7</f>
        <v/>
      </c>
      <c r="H134" s="50">
        <f>IF(F134="","",F134*(1+G134))</f>
        <v/>
      </c>
      <c r="I134" s="15" t="n"/>
      <c r="J134" s="15" t="n"/>
    </row>
    <row r="135">
      <c r="A135" s="43" t="n"/>
      <c r="B135" s="15" t="n"/>
      <c r="C135" s="15" t="n"/>
      <c r="D135" s="15" t="n"/>
      <c r="E135" s="15" t="n"/>
      <c r="F135" s="49" t="n"/>
      <c r="G135" s="44">
        <f>Paramètres!$B$7</f>
        <v/>
      </c>
      <c r="H135" s="50">
        <f>IF(F135="","",F135*(1+G135))</f>
        <v/>
      </c>
      <c r="I135" s="15" t="n"/>
      <c r="J135" s="15" t="n"/>
    </row>
    <row r="136">
      <c r="A136" s="43" t="n"/>
      <c r="B136" s="15" t="n"/>
      <c r="C136" s="15" t="n"/>
      <c r="D136" s="15" t="n"/>
      <c r="E136" s="15" t="n"/>
      <c r="F136" s="49" t="n"/>
      <c r="G136" s="44">
        <f>Paramètres!$B$7</f>
        <v/>
      </c>
      <c r="H136" s="50">
        <f>IF(F136="","",F136*(1+G136))</f>
        <v/>
      </c>
      <c r="I136" s="15" t="n"/>
      <c r="J136" s="15" t="n"/>
    </row>
    <row r="137">
      <c r="A137" s="43" t="n"/>
      <c r="B137" s="15" t="n"/>
      <c r="C137" s="15" t="n"/>
      <c r="D137" s="15" t="n"/>
      <c r="E137" s="15" t="n"/>
      <c r="F137" s="49" t="n"/>
      <c r="G137" s="44">
        <f>Paramètres!$B$7</f>
        <v/>
      </c>
      <c r="H137" s="50">
        <f>IF(F137="","",F137*(1+G137))</f>
        <v/>
      </c>
      <c r="I137" s="15" t="n"/>
      <c r="J137" s="15" t="n"/>
    </row>
    <row r="138">
      <c r="A138" s="43" t="n"/>
      <c r="B138" s="15" t="n"/>
      <c r="C138" s="15" t="n"/>
      <c r="D138" s="15" t="n"/>
      <c r="E138" s="15" t="n"/>
      <c r="F138" s="49" t="n"/>
      <c r="G138" s="44">
        <f>Paramètres!$B$7</f>
        <v/>
      </c>
      <c r="H138" s="50">
        <f>IF(F138="","",F138*(1+G138))</f>
        <v/>
      </c>
      <c r="I138" s="15" t="n"/>
      <c r="J138" s="15" t="n"/>
    </row>
    <row r="139">
      <c r="A139" s="43" t="n"/>
      <c r="B139" s="15" t="n"/>
      <c r="C139" s="15" t="n"/>
      <c r="D139" s="15" t="n"/>
      <c r="E139" s="15" t="n"/>
      <c r="F139" s="49" t="n"/>
      <c r="G139" s="44">
        <f>Paramètres!$B$7</f>
        <v/>
      </c>
      <c r="H139" s="50">
        <f>IF(F139="","",F139*(1+G139))</f>
        <v/>
      </c>
      <c r="I139" s="15" t="n"/>
      <c r="J139" s="15" t="n"/>
    </row>
    <row r="140">
      <c r="A140" s="43" t="n"/>
      <c r="B140" s="15" t="n"/>
      <c r="C140" s="15" t="n"/>
      <c r="D140" s="15" t="n"/>
      <c r="E140" s="15" t="n"/>
      <c r="F140" s="49" t="n"/>
      <c r="G140" s="44">
        <f>Paramètres!$B$7</f>
        <v/>
      </c>
      <c r="H140" s="50">
        <f>IF(F140="","",F140*(1+G140))</f>
        <v/>
      </c>
      <c r="I140" s="15" t="n"/>
      <c r="J140" s="15" t="n"/>
    </row>
    <row r="141">
      <c r="A141" s="43" t="n"/>
      <c r="B141" s="15" t="n"/>
      <c r="C141" s="15" t="n"/>
      <c r="D141" s="15" t="n"/>
      <c r="E141" s="15" t="n"/>
      <c r="F141" s="49" t="n"/>
      <c r="G141" s="44">
        <f>Paramètres!$B$7</f>
        <v/>
      </c>
      <c r="H141" s="50">
        <f>IF(F141="","",F141*(1+G141))</f>
        <v/>
      </c>
      <c r="I141" s="15" t="n"/>
      <c r="J141" s="15" t="n"/>
    </row>
    <row r="142">
      <c r="A142" s="43" t="n"/>
      <c r="B142" s="15" t="n"/>
      <c r="C142" s="15" t="n"/>
      <c r="D142" s="15" t="n"/>
      <c r="E142" s="15" t="n"/>
      <c r="F142" s="49" t="n"/>
      <c r="G142" s="44">
        <f>Paramètres!$B$7</f>
        <v/>
      </c>
      <c r="H142" s="50">
        <f>IF(F142="","",F142*(1+G142))</f>
        <v/>
      </c>
      <c r="I142" s="15" t="n"/>
      <c r="J142" s="15" t="n"/>
    </row>
    <row r="143">
      <c r="A143" s="43" t="n"/>
      <c r="B143" s="15" t="n"/>
      <c r="C143" s="15" t="n"/>
      <c r="D143" s="15" t="n"/>
      <c r="E143" s="15" t="n"/>
      <c r="F143" s="49" t="n"/>
      <c r="G143" s="44">
        <f>Paramètres!$B$7</f>
        <v/>
      </c>
      <c r="H143" s="50">
        <f>IF(F143="","",F143*(1+G143))</f>
        <v/>
      </c>
      <c r="I143" s="15" t="n"/>
      <c r="J143" s="15" t="n"/>
    </row>
    <row r="144">
      <c r="A144" s="43" t="n"/>
      <c r="B144" s="15" t="n"/>
      <c r="C144" s="15" t="n"/>
      <c r="D144" s="15" t="n"/>
      <c r="E144" s="15" t="n"/>
      <c r="F144" s="49" t="n"/>
      <c r="G144" s="44">
        <f>Paramètres!$B$7</f>
        <v/>
      </c>
      <c r="H144" s="50">
        <f>IF(F144="","",F144*(1+G144))</f>
        <v/>
      </c>
      <c r="I144" s="15" t="n"/>
      <c r="J144" s="15" t="n"/>
    </row>
    <row r="145">
      <c r="A145" s="43" t="n"/>
      <c r="B145" s="15" t="n"/>
      <c r="C145" s="15" t="n"/>
      <c r="D145" s="15" t="n"/>
      <c r="E145" s="15" t="n"/>
      <c r="F145" s="49" t="n"/>
      <c r="G145" s="44">
        <f>Paramètres!$B$7</f>
        <v/>
      </c>
      <c r="H145" s="50">
        <f>IF(F145="","",F145*(1+G145))</f>
        <v/>
      </c>
      <c r="I145" s="15" t="n"/>
      <c r="J145" s="15" t="n"/>
    </row>
    <row r="146">
      <c r="A146" s="43" t="n"/>
      <c r="B146" s="15" t="n"/>
      <c r="C146" s="15" t="n"/>
      <c r="D146" s="15" t="n"/>
      <c r="E146" s="15" t="n"/>
      <c r="F146" s="49" t="n"/>
      <c r="G146" s="44">
        <f>Paramètres!$B$7</f>
        <v/>
      </c>
      <c r="H146" s="50">
        <f>IF(F146="","",F146*(1+G146))</f>
        <v/>
      </c>
      <c r="I146" s="15" t="n"/>
      <c r="J146" s="15" t="n"/>
    </row>
    <row r="147">
      <c r="A147" s="43" t="n"/>
      <c r="B147" s="15" t="n"/>
      <c r="C147" s="15" t="n"/>
      <c r="D147" s="15" t="n"/>
      <c r="E147" s="15" t="n"/>
      <c r="F147" s="49" t="n"/>
      <c r="G147" s="44">
        <f>Paramètres!$B$7</f>
        <v/>
      </c>
      <c r="H147" s="50">
        <f>IF(F147="","",F147*(1+G147))</f>
        <v/>
      </c>
      <c r="I147" s="15" t="n"/>
      <c r="J147" s="15" t="n"/>
    </row>
    <row r="148">
      <c r="A148" s="43" t="n"/>
      <c r="B148" s="15" t="n"/>
      <c r="C148" s="15" t="n"/>
      <c r="D148" s="15" t="n"/>
      <c r="E148" s="15" t="n"/>
      <c r="F148" s="49" t="n"/>
      <c r="G148" s="44">
        <f>Paramètres!$B$7</f>
        <v/>
      </c>
      <c r="H148" s="50">
        <f>IF(F148="","",F148*(1+G148))</f>
        <v/>
      </c>
      <c r="I148" s="15" t="n"/>
      <c r="J148" s="15" t="n"/>
    </row>
    <row r="149">
      <c r="A149" s="43" t="n"/>
      <c r="B149" s="15" t="n"/>
      <c r="C149" s="15" t="n"/>
      <c r="D149" s="15" t="n"/>
      <c r="E149" s="15" t="n"/>
      <c r="F149" s="49" t="n"/>
      <c r="G149" s="44">
        <f>Paramètres!$B$7</f>
        <v/>
      </c>
      <c r="H149" s="50">
        <f>IF(F149="","",F149*(1+G149))</f>
        <v/>
      </c>
      <c r="I149" s="15" t="n"/>
      <c r="J149" s="15" t="n"/>
    </row>
    <row r="150">
      <c r="A150" s="43" t="n"/>
      <c r="B150" s="15" t="n"/>
      <c r="C150" s="15" t="n"/>
      <c r="D150" s="15" t="n"/>
      <c r="E150" s="15" t="n"/>
      <c r="F150" s="49" t="n"/>
      <c r="G150" s="44">
        <f>Paramètres!$B$7</f>
        <v/>
      </c>
      <c r="H150" s="50">
        <f>IF(F150="","",F150*(1+G150))</f>
        <v/>
      </c>
      <c r="I150" s="15" t="n"/>
      <c r="J150" s="15" t="n"/>
    </row>
    <row r="151">
      <c r="A151" s="43" t="n"/>
      <c r="B151" s="15" t="n"/>
      <c r="C151" s="15" t="n"/>
      <c r="D151" s="15" t="n"/>
      <c r="E151" s="15" t="n"/>
      <c r="F151" s="49" t="n"/>
      <c r="G151" s="44">
        <f>Paramètres!$B$7</f>
        <v/>
      </c>
      <c r="H151" s="50">
        <f>IF(F151="","",F151*(1+G151))</f>
        <v/>
      </c>
      <c r="I151" s="15" t="n"/>
      <c r="J151" s="15" t="n"/>
    </row>
    <row r="152">
      <c r="A152" s="43" t="n"/>
      <c r="B152" s="15" t="n"/>
      <c r="C152" s="15" t="n"/>
      <c r="D152" s="15" t="n"/>
      <c r="E152" s="15" t="n"/>
      <c r="F152" s="49" t="n"/>
      <c r="G152" s="44">
        <f>Paramètres!$B$7</f>
        <v/>
      </c>
      <c r="H152" s="50">
        <f>IF(F152="","",F152*(1+G152))</f>
        <v/>
      </c>
      <c r="I152" s="15" t="n"/>
      <c r="J152" s="15" t="n"/>
    </row>
    <row r="153">
      <c r="A153" s="43" t="n"/>
      <c r="B153" s="15" t="n"/>
      <c r="C153" s="15" t="n"/>
      <c r="D153" s="15" t="n"/>
      <c r="E153" s="15" t="n"/>
      <c r="F153" s="49" t="n"/>
      <c r="G153" s="44">
        <f>Paramètres!$B$7</f>
        <v/>
      </c>
      <c r="H153" s="50">
        <f>IF(F153="","",F153*(1+G153))</f>
        <v/>
      </c>
      <c r="I153" s="15" t="n"/>
      <c r="J153" s="15" t="n"/>
    </row>
    <row r="154">
      <c r="A154" s="43" t="n"/>
      <c r="B154" s="15" t="n"/>
      <c r="C154" s="15" t="n"/>
      <c r="D154" s="15" t="n"/>
      <c r="E154" s="15" t="n"/>
      <c r="F154" s="49" t="n"/>
      <c r="G154" s="44">
        <f>Paramètres!$B$7</f>
        <v/>
      </c>
      <c r="H154" s="50">
        <f>IF(F154="","",F154*(1+G154))</f>
        <v/>
      </c>
      <c r="I154" s="15" t="n"/>
      <c r="J154" s="15" t="n"/>
    </row>
    <row r="155">
      <c r="A155" s="43" t="n"/>
      <c r="B155" s="15" t="n"/>
      <c r="C155" s="15" t="n"/>
      <c r="D155" s="15" t="n"/>
      <c r="E155" s="15" t="n"/>
      <c r="F155" s="49" t="n"/>
      <c r="G155" s="44">
        <f>Paramètres!$B$7</f>
        <v/>
      </c>
      <c r="H155" s="50">
        <f>IF(F155="","",F155*(1+G155))</f>
        <v/>
      </c>
      <c r="I155" s="15" t="n"/>
      <c r="J155" s="15" t="n"/>
    </row>
    <row r="156">
      <c r="A156" s="43" t="n"/>
      <c r="B156" s="15" t="n"/>
      <c r="C156" s="15" t="n"/>
      <c r="D156" s="15" t="n"/>
      <c r="E156" s="15" t="n"/>
      <c r="F156" s="49" t="n"/>
      <c r="G156" s="44">
        <f>Paramètres!$B$7</f>
        <v/>
      </c>
      <c r="H156" s="50">
        <f>IF(F156="","",F156*(1+G156))</f>
        <v/>
      </c>
      <c r="I156" s="15" t="n"/>
      <c r="J156" s="15" t="n"/>
    </row>
    <row r="157">
      <c r="A157" s="43" t="n"/>
      <c r="B157" s="15" t="n"/>
      <c r="C157" s="15" t="n"/>
      <c r="D157" s="15" t="n"/>
      <c r="E157" s="15" t="n"/>
      <c r="F157" s="49" t="n"/>
      <c r="G157" s="44">
        <f>Paramètres!$B$7</f>
        <v/>
      </c>
      <c r="H157" s="50">
        <f>IF(F157="","",F157*(1+G157))</f>
        <v/>
      </c>
      <c r="I157" s="15" t="n"/>
      <c r="J157" s="15" t="n"/>
    </row>
    <row r="158">
      <c r="A158" s="43" t="n"/>
      <c r="B158" s="15" t="n"/>
      <c r="C158" s="15" t="n"/>
      <c r="D158" s="15" t="n"/>
      <c r="E158" s="15" t="n"/>
      <c r="F158" s="49" t="n"/>
      <c r="G158" s="44">
        <f>Paramètres!$B$7</f>
        <v/>
      </c>
      <c r="H158" s="50">
        <f>IF(F158="","",F158*(1+G158))</f>
        <v/>
      </c>
      <c r="I158" s="15" t="n"/>
      <c r="J158" s="15" t="n"/>
    </row>
    <row r="159">
      <c r="A159" s="43" t="n"/>
      <c r="B159" s="15" t="n"/>
      <c r="C159" s="15" t="n"/>
      <c r="D159" s="15" t="n"/>
      <c r="E159" s="15" t="n"/>
      <c r="F159" s="49" t="n"/>
      <c r="G159" s="44">
        <f>Paramètres!$B$7</f>
        <v/>
      </c>
      <c r="H159" s="50">
        <f>IF(F159="","",F159*(1+G159))</f>
        <v/>
      </c>
      <c r="I159" s="15" t="n"/>
      <c r="J159" s="15" t="n"/>
    </row>
    <row r="160">
      <c r="A160" s="43" t="n"/>
      <c r="B160" s="15" t="n"/>
      <c r="C160" s="15" t="n"/>
      <c r="D160" s="15" t="n"/>
      <c r="E160" s="15" t="n"/>
      <c r="F160" s="49" t="n"/>
      <c r="G160" s="44">
        <f>Paramètres!$B$7</f>
        <v/>
      </c>
      <c r="H160" s="50">
        <f>IF(F160="","",F160*(1+G160))</f>
        <v/>
      </c>
      <c r="I160" s="15" t="n"/>
      <c r="J160" s="15" t="n"/>
    </row>
    <row r="161">
      <c r="A161" s="43" t="n"/>
      <c r="B161" s="15" t="n"/>
      <c r="C161" s="15" t="n"/>
      <c r="D161" s="15" t="n"/>
      <c r="E161" s="15" t="n"/>
      <c r="F161" s="49" t="n"/>
      <c r="G161" s="44">
        <f>Paramètres!$B$7</f>
        <v/>
      </c>
      <c r="H161" s="50">
        <f>IF(F161="","",F161*(1+G161))</f>
        <v/>
      </c>
      <c r="I161" s="15" t="n"/>
      <c r="J161" s="15" t="n"/>
    </row>
    <row r="162">
      <c r="A162" s="43" t="n"/>
      <c r="B162" s="15" t="n"/>
      <c r="C162" s="15" t="n"/>
      <c r="D162" s="15" t="n"/>
      <c r="E162" s="15" t="n"/>
      <c r="F162" s="49" t="n"/>
      <c r="G162" s="44">
        <f>Paramètres!$B$7</f>
        <v/>
      </c>
      <c r="H162" s="50">
        <f>IF(F162="","",F162*(1+G162))</f>
        <v/>
      </c>
      <c r="I162" s="15" t="n"/>
      <c r="J162" s="15" t="n"/>
    </row>
    <row r="163">
      <c r="A163" s="43" t="n"/>
      <c r="B163" s="15" t="n"/>
      <c r="C163" s="15" t="n"/>
      <c r="D163" s="15" t="n"/>
      <c r="E163" s="15" t="n"/>
      <c r="F163" s="49" t="n"/>
      <c r="G163" s="44">
        <f>Paramètres!$B$7</f>
        <v/>
      </c>
      <c r="H163" s="50">
        <f>IF(F163="","",F163*(1+G163))</f>
        <v/>
      </c>
      <c r="I163" s="15" t="n"/>
      <c r="J163" s="15" t="n"/>
    </row>
    <row r="164">
      <c r="A164" s="43" t="n"/>
      <c r="B164" s="15" t="n"/>
      <c r="C164" s="15" t="n"/>
      <c r="D164" s="15" t="n"/>
      <c r="E164" s="15" t="n"/>
      <c r="F164" s="49" t="n"/>
      <c r="G164" s="44">
        <f>Paramètres!$B$7</f>
        <v/>
      </c>
      <c r="H164" s="50">
        <f>IF(F164="","",F164*(1+G164))</f>
        <v/>
      </c>
      <c r="I164" s="15" t="n"/>
      <c r="J164" s="15" t="n"/>
    </row>
    <row r="165">
      <c r="A165" s="43" t="n"/>
      <c r="B165" s="15" t="n"/>
      <c r="C165" s="15" t="n"/>
      <c r="D165" s="15" t="n"/>
      <c r="E165" s="15" t="n"/>
      <c r="F165" s="49" t="n"/>
      <c r="G165" s="44">
        <f>Paramètres!$B$7</f>
        <v/>
      </c>
      <c r="H165" s="50">
        <f>IF(F165="","",F165*(1+G165))</f>
        <v/>
      </c>
      <c r="I165" s="15" t="n"/>
      <c r="J165" s="15" t="n"/>
    </row>
    <row r="166">
      <c r="A166" s="43" t="n"/>
      <c r="B166" s="15" t="n"/>
      <c r="C166" s="15" t="n"/>
      <c r="D166" s="15" t="n"/>
      <c r="E166" s="15" t="n"/>
      <c r="F166" s="49" t="n"/>
      <c r="G166" s="44">
        <f>Paramètres!$B$7</f>
        <v/>
      </c>
      <c r="H166" s="50">
        <f>IF(F166="","",F166*(1+G166))</f>
        <v/>
      </c>
      <c r="I166" s="15" t="n"/>
      <c r="J166" s="15" t="n"/>
    </row>
    <row r="167">
      <c r="A167" s="43" t="n"/>
      <c r="B167" s="15" t="n"/>
      <c r="C167" s="15" t="n"/>
      <c r="D167" s="15" t="n"/>
      <c r="E167" s="15" t="n"/>
      <c r="F167" s="49" t="n"/>
      <c r="G167" s="44">
        <f>Paramètres!$B$7</f>
        <v/>
      </c>
      <c r="H167" s="50">
        <f>IF(F167="","",F167*(1+G167))</f>
        <v/>
      </c>
      <c r="I167" s="15" t="n"/>
      <c r="J167" s="15" t="n"/>
    </row>
    <row r="168">
      <c r="A168" s="43" t="n"/>
      <c r="B168" s="15" t="n"/>
      <c r="C168" s="15" t="n"/>
      <c r="D168" s="15" t="n"/>
      <c r="E168" s="15" t="n"/>
      <c r="F168" s="49" t="n"/>
      <c r="G168" s="44">
        <f>Paramètres!$B$7</f>
        <v/>
      </c>
      <c r="H168" s="50">
        <f>IF(F168="","",F168*(1+G168))</f>
        <v/>
      </c>
      <c r="I168" s="15" t="n"/>
      <c r="J168" s="15" t="n"/>
    </row>
    <row r="169">
      <c r="A169" s="43" t="n"/>
      <c r="B169" s="15" t="n"/>
      <c r="C169" s="15" t="n"/>
      <c r="D169" s="15" t="n"/>
      <c r="E169" s="15" t="n"/>
      <c r="F169" s="49" t="n"/>
      <c r="G169" s="44">
        <f>Paramètres!$B$7</f>
        <v/>
      </c>
      <c r="H169" s="50">
        <f>IF(F169="","",F169*(1+G169))</f>
        <v/>
      </c>
      <c r="I169" s="15" t="n"/>
      <c r="J169" s="15" t="n"/>
    </row>
    <row r="170">
      <c r="A170" s="43" t="n"/>
      <c r="B170" s="15" t="n"/>
      <c r="C170" s="15" t="n"/>
      <c r="D170" s="15" t="n"/>
      <c r="E170" s="15" t="n"/>
      <c r="F170" s="49" t="n"/>
      <c r="G170" s="44">
        <f>Paramètres!$B$7</f>
        <v/>
      </c>
      <c r="H170" s="50">
        <f>IF(F170="","",F170*(1+G170))</f>
        <v/>
      </c>
      <c r="I170" s="15" t="n"/>
      <c r="J170" s="15" t="n"/>
    </row>
    <row r="171">
      <c r="A171" s="43" t="n"/>
      <c r="B171" s="15" t="n"/>
      <c r="C171" s="15" t="n"/>
      <c r="D171" s="15" t="n"/>
      <c r="E171" s="15" t="n"/>
      <c r="F171" s="49" t="n"/>
      <c r="G171" s="44">
        <f>Paramètres!$B$7</f>
        <v/>
      </c>
      <c r="H171" s="50">
        <f>IF(F171="","",F171*(1+G171))</f>
        <v/>
      </c>
      <c r="I171" s="15" t="n"/>
      <c r="J171" s="15" t="n"/>
    </row>
    <row r="172">
      <c r="A172" s="43" t="n"/>
      <c r="B172" s="15" t="n"/>
      <c r="C172" s="15" t="n"/>
      <c r="D172" s="15" t="n"/>
      <c r="E172" s="15" t="n"/>
      <c r="F172" s="49" t="n"/>
      <c r="G172" s="44">
        <f>Paramètres!$B$7</f>
        <v/>
      </c>
      <c r="H172" s="50">
        <f>IF(F172="","",F172*(1+G172))</f>
        <v/>
      </c>
      <c r="I172" s="15" t="n"/>
      <c r="J172" s="15" t="n"/>
    </row>
    <row r="173">
      <c r="A173" s="43" t="n"/>
      <c r="B173" s="15" t="n"/>
      <c r="C173" s="15" t="n"/>
      <c r="D173" s="15" t="n"/>
      <c r="E173" s="15" t="n"/>
      <c r="F173" s="49" t="n"/>
      <c r="G173" s="44">
        <f>Paramètres!$B$7</f>
        <v/>
      </c>
      <c r="H173" s="50">
        <f>IF(F173="","",F173*(1+G173))</f>
        <v/>
      </c>
      <c r="I173" s="15" t="n"/>
      <c r="J173" s="15" t="n"/>
    </row>
    <row r="174">
      <c r="A174" s="43" t="n"/>
      <c r="B174" s="15" t="n"/>
      <c r="C174" s="15" t="n"/>
      <c r="D174" s="15" t="n"/>
      <c r="E174" s="15" t="n"/>
      <c r="F174" s="49" t="n"/>
      <c r="G174" s="44">
        <f>Paramètres!$B$7</f>
        <v/>
      </c>
      <c r="H174" s="50">
        <f>IF(F174="","",F174*(1+G174))</f>
        <v/>
      </c>
      <c r="I174" s="15" t="n"/>
      <c r="J174" s="15" t="n"/>
    </row>
    <row r="175">
      <c r="A175" s="43" t="n"/>
      <c r="B175" s="15" t="n"/>
      <c r="C175" s="15" t="n"/>
      <c r="D175" s="15" t="n"/>
      <c r="E175" s="15" t="n"/>
      <c r="F175" s="49" t="n"/>
      <c r="G175" s="44">
        <f>Paramètres!$B$7</f>
        <v/>
      </c>
      <c r="H175" s="50">
        <f>IF(F175="","",F175*(1+G175))</f>
        <v/>
      </c>
      <c r="I175" s="15" t="n"/>
      <c r="J175" s="15" t="n"/>
    </row>
    <row r="176">
      <c r="A176" s="43" t="n"/>
      <c r="B176" s="15" t="n"/>
      <c r="C176" s="15" t="n"/>
      <c r="D176" s="15" t="n"/>
      <c r="E176" s="15" t="n"/>
      <c r="F176" s="49" t="n"/>
      <c r="G176" s="44">
        <f>Paramètres!$B$7</f>
        <v/>
      </c>
      <c r="H176" s="50">
        <f>IF(F176="","",F176*(1+G176))</f>
        <v/>
      </c>
      <c r="I176" s="15" t="n"/>
      <c r="J176" s="15" t="n"/>
    </row>
    <row r="177">
      <c r="A177" s="43" t="n"/>
      <c r="B177" s="15" t="n"/>
      <c r="C177" s="15" t="n"/>
      <c r="D177" s="15" t="n"/>
      <c r="E177" s="15" t="n"/>
      <c r="F177" s="49" t="n"/>
      <c r="G177" s="44">
        <f>Paramètres!$B$7</f>
        <v/>
      </c>
      <c r="H177" s="50">
        <f>IF(F177="","",F177*(1+G177))</f>
        <v/>
      </c>
      <c r="I177" s="15" t="n"/>
      <c r="J177" s="15" t="n"/>
    </row>
    <row r="178">
      <c r="A178" s="43" t="n"/>
      <c r="B178" s="15" t="n"/>
      <c r="C178" s="15" t="n"/>
      <c r="D178" s="15" t="n"/>
      <c r="E178" s="15" t="n"/>
      <c r="F178" s="49" t="n"/>
      <c r="G178" s="44">
        <f>Paramètres!$B$7</f>
        <v/>
      </c>
      <c r="H178" s="50">
        <f>IF(F178="","",F178*(1+G178))</f>
        <v/>
      </c>
      <c r="I178" s="15" t="n"/>
      <c r="J178" s="15" t="n"/>
    </row>
    <row r="179">
      <c r="A179" s="43" t="n"/>
      <c r="B179" s="15" t="n"/>
      <c r="C179" s="15" t="n"/>
      <c r="D179" s="15" t="n"/>
      <c r="E179" s="15" t="n"/>
      <c r="F179" s="49" t="n"/>
      <c r="G179" s="44">
        <f>Paramètres!$B$7</f>
        <v/>
      </c>
      <c r="H179" s="50">
        <f>IF(F179="","",F179*(1+G179))</f>
        <v/>
      </c>
      <c r="I179" s="15" t="n"/>
      <c r="J179" s="15" t="n"/>
    </row>
    <row r="180">
      <c r="A180" s="43" t="n"/>
      <c r="B180" s="15" t="n"/>
      <c r="C180" s="15" t="n"/>
      <c r="D180" s="15" t="n"/>
      <c r="E180" s="15" t="n"/>
      <c r="F180" s="49" t="n"/>
      <c r="G180" s="44">
        <f>Paramètres!$B$7</f>
        <v/>
      </c>
      <c r="H180" s="50">
        <f>IF(F180="","",F180*(1+G180))</f>
        <v/>
      </c>
      <c r="I180" s="15" t="n"/>
      <c r="J180" s="15" t="n"/>
    </row>
    <row r="181">
      <c r="A181" s="43" t="n"/>
      <c r="B181" s="15" t="n"/>
      <c r="C181" s="15" t="n"/>
      <c r="D181" s="15" t="n"/>
      <c r="E181" s="15" t="n"/>
      <c r="F181" s="49" t="n"/>
      <c r="G181" s="44">
        <f>Paramètres!$B$7</f>
        <v/>
      </c>
      <c r="H181" s="50">
        <f>IF(F181="","",F181*(1+G181))</f>
        <v/>
      </c>
      <c r="I181" s="15" t="n"/>
      <c r="J181" s="15" t="n"/>
    </row>
    <row r="182">
      <c r="A182" s="43" t="n"/>
      <c r="B182" s="15" t="n"/>
      <c r="C182" s="15" t="n"/>
      <c r="D182" s="15" t="n"/>
      <c r="E182" s="15" t="n"/>
      <c r="F182" s="49" t="n"/>
      <c r="G182" s="44">
        <f>Paramètres!$B$7</f>
        <v/>
      </c>
      <c r="H182" s="50">
        <f>IF(F182="","",F182*(1+G182))</f>
        <v/>
      </c>
      <c r="I182" s="15" t="n"/>
      <c r="J182" s="15" t="n"/>
    </row>
    <row r="183">
      <c r="A183" s="43" t="n"/>
      <c r="B183" s="15" t="n"/>
      <c r="C183" s="15" t="n"/>
      <c r="D183" s="15" t="n"/>
      <c r="E183" s="15" t="n"/>
      <c r="F183" s="49" t="n"/>
      <c r="G183" s="44">
        <f>Paramètres!$B$7</f>
        <v/>
      </c>
      <c r="H183" s="50">
        <f>IF(F183="","",F183*(1+G183))</f>
        <v/>
      </c>
      <c r="I183" s="15" t="n"/>
      <c r="J183" s="15" t="n"/>
    </row>
    <row r="184">
      <c r="A184" s="43" t="n"/>
      <c r="B184" s="15" t="n"/>
      <c r="C184" s="15" t="n"/>
      <c r="D184" s="15" t="n"/>
      <c r="E184" s="15" t="n"/>
      <c r="F184" s="49" t="n"/>
      <c r="G184" s="44">
        <f>Paramètres!$B$7</f>
        <v/>
      </c>
      <c r="H184" s="50">
        <f>IF(F184="","",F184*(1+G184))</f>
        <v/>
      </c>
      <c r="I184" s="15" t="n"/>
      <c r="J184" s="15" t="n"/>
    </row>
    <row r="185">
      <c r="A185" s="43" t="n"/>
      <c r="B185" s="15" t="n"/>
      <c r="C185" s="15" t="n"/>
      <c r="D185" s="15" t="n"/>
      <c r="E185" s="15" t="n"/>
      <c r="F185" s="49" t="n"/>
      <c r="G185" s="44">
        <f>Paramètres!$B$7</f>
        <v/>
      </c>
      <c r="H185" s="50">
        <f>IF(F185="","",F185*(1+G185))</f>
        <v/>
      </c>
      <c r="I185" s="15" t="n"/>
      <c r="J185" s="15" t="n"/>
    </row>
    <row r="186">
      <c r="A186" s="43" t="n"/>
      <c r="B186" s="15" t="n"/>
      <c r="C186" s="15" t="n"/>
      <c r="D186" s="15" t="n"/>
      <c r="E186" s="15" t="n"/>
      <c r="F186" s="49" t="n"/>
      <c r="G186" s="44">
        <f>Paramètres!$B$7</f>
        <v/>
      </c>
      <c r="H186" s="50">
        <f>IF(F186="","",F186*(1+G186))</f>
        <v/>
      </c>
      <c r="I186" s="15" t="n"/>
      <c r="J186" s="15" t="n"/>
    </row>
    <row r="187">
      <c r="A187" s="43" t="n"/>
      <c r="B187" s="15" t="n"/>
      <c r="C187" s="15" t="n"/>
      <c r="D187" s="15" t="n"/>
      <c r="E187" s="15" t="n"/>
      <c r="F187" s="49" t="n"/>
      <c r="G187" s="44">
        <f>Paramètres!$B$7</f>
        <v/>
      </c>
      <c r="H187" s="50">
        <f>IF(F187="","",F187*(1+G187))</f>
        <v/>
      </c>
      <c r="I187" s="15" t="n"/>
      <c r="J187" s="15" t="n"/>
    </row>
    <row r="188">
      <c r="A188" s="43" t="n"/>
      <c r="B188" s="15" t="n"/>
      <c r="C188" s="15" t="n"/>
      <c r="D188" s="15" t="n"/>
      <c r="E188" s="15" t="n"/>
      <c r="F188" s="49" t="n"/>
      <c r="G188" s="44">
        <f>Paramètres!$B$7</f>
        <v/>
      </c>
      <c r="H188" s="50">
        <f>IF(F188="","",F188*(1+G188))</f>
        <v/>
      </c>
      <c r="I188" s="15" t="n"/>
      <c r="J188" s="15" t="n"/>
    </row>
    <row r="189">
      <c r="A189" s="43" t="n"/>
      <c r="B189" s="15" t="n"/>
      <c r="C189" s="15" t="n"/>
      <c r="D189" s="15" t="n"/>
      <c r="E189" s="15" t="n"/>
      <c r="F189" s="49" t="n"/>
      <c r="G189" s="44">
        <f>Paramètres!$B$7</f>
        <v/>
      </c>
      <c r="H189" s="50">
        <f>IF(F189="","",F189*(1+G189))</f>
        <v/>
      </c>
      <c r="I189" s="15" t="n"/>
      <c r="J189" s="15" t="n"/>
    </row>
    <row r="190">
      <c r="A190" s="43" t="n"/>
      <c r="B190" s="15" t="n"/>
      <c r="C190" s="15" t="n"/>
      <c r="D190" s="15" t="n"/>
      <c r="E190" s="15" t="n"/>
      <c r="F190" s="49" t="n"/>
      <c r="G190" s="44">
        <f>Paramètres!$B$7</f>
        <v/>
      </c>
      <c r="H190" s="50">
        <f>IF(F190="","",F190*(1+G190))</f>
        <v/>
      </c>
      <c r="I190" s="15" t="n"/>
      <c r="J190" s="15" t="n"/>
    </row>
    <row r="191">
      <c r="A191" s="43" t="n"/>
      <c r="B191" s="15" t="n"/>
      <c r="C191" s="15" t="n"/>
      <c r="D191" s="15" t="n"/>
      <c r="E191" s="15" t="n"/>
      <c r="F191" s="49" t="n"/>
      <c r="G191" s="44">
        <f>Paramètres!$B$7</f>
        <v/>
      </c>
      <c r="H191" s="50">
        <f>IF(F191="","",F191*(1+G191))</f>
        <v/>
      </c>
      <c r="I191" s="15" t="n"/>
      <c r="J191" s="15" t="n"/>
    </row>
    <row r="192">
      <c r="A192" s="43" t="n"/>
      <c r="B192" s="15" t="n"/>
      <c r="C192" s="15" t="n"/>
      <c r="D192" s="15" t="n"/>
      <c r="E192" s="15" t="n"/>
      <c r="F192" s="49" t="n"/>
      <c r="G192" s="44">
        <f>Paramètres!$B$7</f>
        <v/>
      </c>
      <c r="H192" s="50">
        <f>IF(F192="","",F192*(1+G192))</f>
        <v/>
      </c>
      <c r="I192" s="15" t="n"/>
      <c r="J192" s="15" t="n"/>
    </row>
    <row r="193">
      <c r="A193" s="43" t="n"/>
      <c r="B193" s="15" t="n"/>
      <c r="C193" s="15" t="n"/>
      <c r="D193" s="15" t="n"/>
      <c r="E193" s="15" t="n"/>
      <c r="F193" s="49" t="n"/>
      <c r="G193" s="44">
        <f>Paramètres!$B$7</f>
        <v/>
      </c>
      <c r="H193" s="50">
        <f>IF(F193="","",F193*(1+G193))</f>
        <v/>
      </c>
      <c r="I193" s="15" t="n"/>
      <c r="J193" s="15" t="n"/>
    </row>
    <row r="194">
      <c r="A194" s="43" t="n"/>
      <c r="B194" s="15" t="n"/>
      <c r="C194" s="15" t="n"/>
      <c r="D194" s="15" t="n"/>
      <c r="E194" s="15" t="n"/>
      <c r="F194" s="49" t="n"/>
      <c r="G194" s="44">
        <f>Paramètres!$B$7</f>
        <v/>
      </c>
      <c r="H194" s="50">
        <f>IF(F194="","",F194*(1+G194))</f>
        <v/>
      </c>
      <c r="I194" s="15" t="n"/>
      <c r="J194" s="15" t="n"/>
    </row>
    <row r="195">
      <c r="A195" s="43" t="n"/>
      <c r="B195" s="15" t="n"/>
      <c r="C195" s="15" t="n"/>
      <c r="D195" s="15" t="n"/>
      <c r="E195" s="15" t="n"/>
      <c r="F195" s="49" t="n"/>
      <c r="G195" s="44">
        <f>Paramètres!$B$7</f>
        <v/>
      </c>
      <c r="H195" s="50">
        <f>IF(F195="","",F195*(1+G195))</f>
        <v/>
      </c>
      <c r="I195" s="15" t="n"/>
      <c r="J195" s="15" t="n"/>
    </row>
    <row r="196">
      <c r="A196" s="43" t="n"/>
      <c r="B196" s="15" t="n"/>
      <c r="C196" s="15" t="n"/>
      <c r="D196" s="15" t="n"/>
      <c r="E196" s="15" t="n"/>
      <c r="F196" s="49" t="n"/>
      <c r="G196" s="44">
        <f>Paramètres!$B$7</f>
        <v/>
      </c>
      <c r="H196" s="50">
        <f>IF(F196="","",F196*(1+G196))</f>
        <v/>
      </c>
      <c r="I196" s="15" t="n"/>
      <c r="J196" s="15" t="n"/>
    </row>
    <row r="197">
      <c r="A197" s="43" t="n"/>
      <c r="B197" s="15" t="n"/>
      <c r="C197" s="15" t="n"/>
      <c r="D197" s="15" t="n"/>
      <c r="E197" s="15" t="n"/>
      <c r="F197" s="49" t="n"/>
      <c r="G197" s="44">
        <f>Paramètres!$B$7</f>
        <v/>
      </c>
      <c r="H197" s="50">
        <f>IF(F197="","",F197*(1+G197))</f>
        <v/>
      </c>
      <c r="I197" s="15" t="n"/>
      <c r="J197" s="15" t="n"/>
    </row>
    <row r="198">
      <c r="A198" s="43" t="n"/>
      <c r="B198" s="15" t="n"/>
      <c r="C198" s="15" t="n"/>
      <c r="D198" s="15" t="n"/>
      <c r="E198" s="15" t="n"/>
      <c r="F198" s="49" t="n"/>
      <c r="G198" s="44">
        <f>Paramètres!$B$7</f>
        <v/>
      </c>
      <c r="H198" s="50">
        <f>IF(F198="","",F198*(1+G198))</f>
        <v/>
      </c>
      <c r="I198" s="15" t="n"/>
      <c r="J198" s="15" t="n"/>
    </row>
    <row r="199">
      <c r="A199" s="43" t="n"/>
      <c r="B199" s="15" t="n"/>
      <c r="C199" s="15" t="n"/>
      <c r="D199" s="15" t="n"/>
      <c r="E199" s="15" t="n"/>
      <c r="F199" s="49" t="n"/>
      <c r="G199" s="44">
        <f>Paramètres!$B$7</f>
        <v/>
      </c>
      <c r="H199" s="50">
        <f>IF(F199="","",F199*(1+G199))</f>
        <v/>
      </c>
      <c r="I199" s="15" t="n"/>
      <c r="J199" s="15" t="n"/>
    </row>
    <row r="200">
      <c r="A200" s="28" t="n"/>
      <c r="B200" s="28" t="n"/>
      <c r="C200" s="28" t="n"/>
      <c r="D200" s="28" t="n"/>
      <c r="E200" s="28" t="n"/>
      <c r="F200" s="28" t="n"/>
      <c r="G200" s="15">
        <f>Paramètres!$B$7</f>
        <v/>
      </c>
      <c r="H200" s="50">
        <f>IF(F200="","",F200*(1+G200))</f>
        <v/>
      </c>
      <c r="I200" s="28" t="n"/>
      <c r="J200" s="28" t="n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Q200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20" customWidth="1" min="3" max="3"/>
    <col width="18" customWidth="1" min="4" max="4"/>
    <col width="14" customWidth="1" min="5" max="5"/>
    <col width="14" customWidth="1" min="6" max="6"/>
    <col width="10" customWidth="1" min="7" max="7"/>
    <col width="14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  <col width="10" customWidth="1" min="14" max="14"/>
    <col width="12" customWidth="1" min="15" max="15"/>
    <col width="28" customWidth="1" min="16" max="16"/>
    <col width="10" customWidth="1" min="17" max="17"/>
  </cols>
  <sheetData>
    <row r="1">
      <c r="A1" s="14" t="inlineStr">
        <is>
          <t>Date facture</t>
        </is>
      </c>
      <c r="B1" s="14" t="inlineStr">
        <is>
          <t>N° facture</t>
        </is>
      </c>
      <c r="C1" s="14" t="inlineStr">
        <is>
          <t>Fournisseur</t>
        </is>
      </c>
      <c r="D1" s="14" t="inlineStr">
        <is>
          <t>Poste</t>
        </is>
      </c>
      <c r="E1" s="14" t="inlineStr">
        <is>
          <t>Lot/Zone</t>
        </is>
      </c>
      <c r="F1" s="14" t="inlineStr">
        <is>
          <t>Montant HT</t>
        </is>
      </c>
      <c r="G1" s="14" t="inlineStr">
        <is>
          <t>TVA %</t>
        </is>
      </c>
      <c r="H1" s="14" t="inlineStr">
        <is>
          <t>Montant TTC</t>
        </is>
      </c>
      <c r="I1" s="14" t="inlineStr">
        <is>
          <t>Échéance</t>
        </is>
      </c>
      <c r="J1" s="14" t="inlineStr">
        <is>
          <t>Statut</t>
        </is>
      </c>
      <c r="K1" s="14" t="inlineStr">
        <is>
          <t>Date paiement</t>
        </is>
      </c>
      <c r="L1" s="14" t="inlineStr">
        <is>
          <t>Mode</t>
        </is>
      </c>
      <c r="M1" s="14" t="inlineStr">
        <is>
          <t>N° règlement</t>
        </is>
      </c>
      <c r="N1" s="14" t="inlineStr">
        <is>
          <t>Retard (j)</t>
        </is>
      </c>
      <c r="O1" s="14" t="inlineStr">
        <is>
          <t>Alerte</t>
        </is>
      </c>
      <c r="P1" s="14" t="inlineStr">
        <is>
          <t>Observations</t>
        </is>
      </c>
      <c r="Q1" s="14" t="inlineStr">
        <is>
          <t>Retard_key</t>
        </is>
      </c>
    </row>
    <row r="2">
      <c r="A2" s="43" t="n">
        <v>46042</v>
      </c>
      <c r="B2" s="15" t="inlineStr">
        <is>
          <t>FAC-001</t>
        </is>
      </c>
      <c r="C2" s="15" t="inlineStr">
        <is>
          <t>Fournisseur A</t>
        </is>
      </c>
      <c r="D2" s="15" t="inlineStr">
        <is>
          <t>Gros œuvre</t>
        </is>
      </c>
      <c r="E2" s="15" t="inlineStr">
        <is>
          <t>Zone A</t>
        </is>
      </c>
      <c r="F2" s="49" t="n">
        <v>40000</v>
      </c>
      <c r="G2" s="44">
        <f>Paramètres!$B$7</f>
        <v/>
      </c>
      <c r="H2" s="50">
        <f>IF(F2="","",F2*(1+G2))</f>
        <v/>
      </c>
      <c r="I2" s="43" t="n">
        <v>46058</v>
      </c>
      <c r="J2" s="15" t="inlineStr">
        <is>
          <t>À payer</t>
        </is>
      </c>
      <c r="K2" s="43" t="n"/>
      <c r="L2" s="15" t="inlineStr">
        <is>
          <t>Virement</t>
        </is>
      </c>
      <c r="M2" s="15" t="inlineStr"/>
      <c r="N2" s="19">
        <f>IF(J2="Payée",0,IF(I2="",0,MAX(0,Paramètres!$B$11-I2)))</f>
        <v/>
      </c>
      <c r="O2" s="19">
        <f>IF(AND(J2&lt;&gt;"Payée",N2&gt;0),"En retard","")</f>
        <v/>
      </c>
      <c r="P2" s="15" t="inlineStr">
        <is>
          <t>1ère situation</t>
        </is>
      </c>
      <c r="Q2" s="67">
        <f>IF($N2=0,"",$N2+ROW()/10000)</f>
        <v/>
      </c>
    </row>
    <row r="3">
      <c r="A3" s="43" t="n">
        <v>46050</v>
      </c>
      <c r="B3" s="15" t="inlineStr">
        <is>
          <t>FAC-002</t>
        </is>
      </c>
      <c r="C3" s="15" t="inlineStr">
        <is>
          <t>Location Matériel E</t>
        </is>
      </c>
      <c r="D3" s="15" t="inlineStr">
        <is>
          <t>Gros œuvre</t>
        </is>
      </c>
      <c r="E3" s="15" t="inlineStr">
        <is>
          <t>Zone A</t>
        </is>
      </c>
      <c r="F3" s="49" t="n">
        <v>8000</v>
      </c>
      <c r="G3" s="44">
        <f>Paramètres!$B$7</f>
        <v/>
      </c>
      <c r="H3" s="50">
        <f>IF(F3="","",F3*(1+G3))</f>
        <v/>
      </c>
      <c r="I3" s="43" t="n">
        <v>46052</v>
      </c>
      <c r="J3" s="15" t="inlineStr">
        <is>
          <t>Payée</t>
        </is>
      </c>
      <c r="K3" s="43" t="n">
        <v>46052</v>
      </c>
      <c r="L3" s="15" t="inlineStr">
        <is>
          <t>Carte</t>
        </is>
      </c>
      <c r="M3" s="15" t="inlineStr">
        <is>
          <t>RG-001</t>
        </is>
      </c>
      <c r="N3" s="19">
        <f>IF(J3="Payée",0,IF(I3="",0,MAX(0,Paramètres!$B$11-I3)))</f>
        <v/>
      </c>
      <c r="O3" s="19">
        <f>IF(AND(J3&lt;&gt;"Payée",N3&gt;0),"En retard","")</f>
        <v/>
      </c>
      <c r="P3" s="15" t="inlineStr">
        <is>
          <t>Location</t>
        </is>
      </c>
      <c r="Q3" s="67">
        <f>IF($N3=0,"",$N3+ROW()/10000)</f>
        <v/>
      </c>
    </row>
    <row r="4">
      <c r="A4" s="43" t="n">
        <v>46063</v>
      </c>
      <c r="B4" s="15" t="inlineStr">
        <is>
          <t>FAC-003</t>
        </is>
      </c>
      <c r="C4" s="15" t="inlineStr">
        <is>
          <t>Fournisseur D</t>
        </is>
      </c>
      <c r="D4" s="15" t="inlineStr">
        <is>
          <t>Terrassement/VRD</t>
        </is>
      </c>
      <c r="E4" s="15" t="inlineStr">
        <is>
          <t>Extérieur</t>
        </is>
      </c>
      <c r="F4" s="49" t="n">
        <v>15000</v>
      </c>
      <c r="G4" s="44">
        <f>Paramètres!$B$7</f>
        <v/>
      </c>
      <c r="H4" s="50">
        <f>IF(F4="","",F4*(1+G4))</f>
        <v/>
      </c>
      <c r="I4" s="43" t="n">
        <v>46070</v>
      </c>
      <c r="J4" s="15" t="inlineStr">
        <is>
          <t>Payée</t>
        </is>
      </c>
      <c r="K4" s="43" t="n">
        <v>46065</v>
      </c>
      <c r="L4" s="15" t="inlineStr">
        <is>
          <t>Virement</t>
        </is>
      </c>
      <c r="M4" s="15" t="inlineStr">
        <is>
          <t>RG-002</t>
        </is>
      </c>
      <c r="N4" s="19">
        <f>IF(J4="Payée",0,IF(I4="",0,MAX(0,Paramètres!$B$11-I4)))</f>
        <v/>
      </c>
      <c r="O4" s="19">
        <f>IF(AND(J4&lt;&gt;"Payée",N4&gt;0),"En retard","")</f>
        <v/>
      </c>
      <c r="P4" s="15" t="n"/>
      <c r="Q4" s="67">
        <f>IF($N4=0,"",$N4+ROW()/10000)</f>
        <v/>
      </c>
    </row>
    <row r="5">
      <c r="A5" s="43" t="n">
        <v>46065</v>
      </c>
      <c r="B5" s="15" t="inlineStr">
        <is>
          <t>FAC-004</t>
        </is>
      </c>
      <c r="C5" s="15" t="inlineStr">
        <is>
          <t>Sous-traitant C</t>
        </is>
      </c>
      <c r="D5" s="15" t="inlineStr">
        <is>
          <t>Électricité</t>
        </is>
      </c>
      <c r="E5" s="15" t="inlineStr">
        <is>
          <t>Niveau 1</t>
        </is>
      </c>
      <c r="F5" s="49" t="n">
        <v>12000</v>
      </c>
      <c r="G5" s="44">
        <f>Paramètres!$B$7</f>
        <v/>
      </c>
      <c r="H5" s="50">
        <f>IF(F5="","",F5*(1+G5))</f>
        <v/>
      </c>
      <c r="I5" s="43" t="n">
        <v>46080</v>
      </c>
      <c r="J5" s="15" t="inlineStr">
        <is>
          <t>À payer</t>
        </is>
      </c>
      <c r="K5" s="43" t="n"/>
      <c r="L5" s="15" t="inlineStr">
        <is>
          <t>Virement</t>
        </is>
      </c>
      <c r="M5" s="15" t="inlineStr"/>
      <c r="N5" s="19">
        <f>IF(J5="Payée",0,IF(I5="",0,MAX(0,Paramètres!$B$11-I5)))</f>
        <v/>
      </c>
      <c r="O5" s="19">
        <f>IF(AND(J5&lt;&gt;"Payée",N5&gt;0),"En retard","")</f>
        <v/>
      </c>
      <c r="P5" s="15" t="n"/>
      <c r="Q5" s="67">
        <f>IF($N5=0,"",$N5+ROW()/10000)</f>
        <v/>
      </c>
    </row>
    <row r="6">
      <c r="A6" s="43" t="n">
        <v>46071</v>
      </c>
      <c r="B6" s="15" t="inlineStr">
        <is>
          <t>FAC-005</t>
        </is>
      </c>
      <c r="C6" s="15" t="inlineStr">
        <is>
          <t>Fournisseur B</t>
        </is>
      </c>
      <c r="D6" s="15" t="inlineStr">
        <is>
          <t>Plomberie</t>
        </is>
      </c>
      <c r="E6" s="15" t="inlineStr">
        <is>
          <t>Niveau 1</t>
        </is>
      </c>
      <c r="F6" s="49" t="n">
        <v>10000</v>
      </c>
      <c r="G6" s="44">
        <f>Paramètres!$B$7</f>
        <v/>
      </c>
      <c r="H6" s="50">
        <f>IF(F6="","",F6*(1+G6))</f>
        <v/>
      </c>
      <c r="I6" s="43" t="n">
        <v>46078</v>
      </c>
      <c r="J6" s="15" t="inlineStr">
        <is>
          <t>Payée</t>
        </is>
      </c>
      <c r="K6" s="43" t="n">
        <v>46075</v>
      </c>
      <c r="L6" s="15" t="inlineStr">
        <is>
          <t>Virement</t>
        </is>
      </c>
      <c r="M6" s="15" t="inlineStr">
        <is>
          <t>RG-003</t>
        </is>
      </c>
      <c r="N6" s="19">
        <f>IF(J6="Payée",0,IF(I6="",0,MAX(0,Paramètres!$B$11-I6)))</f>
        <v/>
      </c>
      <c r="O6" s="19">
        <f>IF(AND(J6&lt;&gt;"Payée",N6&gt;0),"En retard","")</f>
        <v/>
      </c>
      <c r="P6" s="15" t="n"/>
      <c r="Q6" s="67">
        <f>IF($N6=0,"",$N6+ROW()/10000)</f>
        <v/>
      </c>
    </row>
    <row r="7">
      <c r="A7" s="43" t="n">
        <v>46078</v>
      </c>
      <c r="B7" s="15" t="inlineStr">
        <is>
          <t>FAC-006</t>
        </is>
      </c>
      <c r="C7" s="15" t="inlineStr">
        <is>
          <t>Fournisseur A</t>
        </is>
      </c>
      <c r="D7" s="15" t="inlineStr">
        <is>
          <t>Étanchéité</t>
        </is>
      </c>
      <c r="E7" s="15" t="inlineStr">
        <is>
          <t>Toiture</t>
        </is>
      </c>
      <c r="F7" s="49" t="n">
        <v>10000</v>
      </c>
      <c r="G7" s="44">
        <f>Paramètres!$B$7</f>
        <v/>
      </c>
      <c r="H7" s="50">
        <f>IF(F7="","",F7*(1+G7))</f>
        <v/>
      </c>
      <c r="I7" s="43" t="n">
        <v>46091</v>
      </c>
      <c r="J7" s="15" t="inlineStr">
        <is>
          <t>Payée</t>
        </is>
      </c>
      <c r="K7" s="43" t="n">
        <v>46086</v>
      </c>
      <c r="L7" s="15" t="inlineStr">
        <is>
          <t>Virement</t>
        </is>
      </c>
      <c r="M7" s="15" t="inlineStr">
        <is>
          <t>RG-004</t>
        </is>
      </c>
      <c r="N7" s="19">
        <f>IF(J7="Payée",0,IF(I7="",0,MAX(0,Paramètres!$B$11-I7)))</f>
        <v/>
      </c>
      <c r="O7" s="19">
        <f>IF(AND(J7&lt;&gt;"Payée",N7&gt;0),"En retard","")</f>
        <v/>
      </c>
      <c r="P7" s="15" t="n"/>
      <c r="Q7" s="67">
        <f>IF($N7=0,"",$N7+ROW()/10000)</f>
        <v/>
      </c>
    </row>
    <row r="8">
      <c r="A8" s="43" t="n">
        <v>46083</v>
      </c>
      <c r="B8" s="15" t="inlineStr">
        <is>
          <t>FAC-007</t>
        </is>
      </c>
      <c r="C8" s="15" t="inlineStr">
        <is>
          <t>Sous-traitant C</t>
        </is>
      </c>
      <c r="D8" s="15" t="inlineStr">
        <is>
          <t>Menuiserie</t>
        </is>
      </c>
      <c r="E8" s="15" t="inlineStr">
        <is>
          <t>Tout</t>
        </is>
      </c>
      <c r="F8" s="49" t="n">
        <v>20000</v>
      </c>
      <c r="G8" s="44">
        <f>Paramètres!$B$7</f>
        <v/>
      </c>
      <c r="H8" s="50">
        <f>IF(F8="","",F8*(1+G8))</f>
        <v/>
      </c>
      <c r="I8" s="43" t="n">
        <v>46098</v>
      </c>
      <c r="J8" s="15" t="inlineStr">
        <is>
          <t>À payer</t>
        </is>
      </c>
      <c r="K8" s="43" t="n"/>
      <c r="L8" s="15" t="inlineStr">
        <is>
          <t>Virement</t>
        </is>
      </c>
      <c r="M8" s="15" t="inlineStr"/>
      <c r="N8" s="19">
        <f>IF(J8="Payée",0,IF(I8="",0,MAX(0,Paramètres!$B$11-I8)))</f>
        <v/>
      </c>
      <c r="O8" s="19">
        <f>IF(AND(J8&lt;&gt;"Payée",N8&gt;0),"En retard","")</f>
        <v/>
      </c>
      <c r="P8" s="15" t="n"/>
      <c r="Q8" s="67">
        <f>IF($N8=0,"",$N8+ROW()/10000)</f>
        <v/>
      </c>
    </row>
    <row r="9">
      <c r="A9" s="43" t="n">
        <v>46086</v>
      </c>
      <c r="B9" s="15" t="inlineStr">
        <is>
          <t>FAC-008</t>
        </is>
      </c>
      <c r="C9" s="15" t="inlineStr">
        <is>
          <t>Fournisseur B</t>
        </is>
      </c>
      <c r="D9" s="15" t="inlineStr">
        <is>
          <t>Revêtements sols</t>
        </is>
      </c>
      <c r="E9" s="15" t="inlineStr">
        <is>
          <t>Niveau 1</t>
        </is>
      </c>
      <c r="F9" s="49" t="n">
        <v>8000</v>
      </c>
      <c r="G9" s="44">
        <f>Paramètres!$B$7</f>
        <v/>
      </c>
      <c r="H9" s="50">
        <f>IF(F9="","",F9*(1+G9))</f>
        <v/>
      </c>
      <c r="I9" s="43" t="n">
        <v>46101</v>
      </c>
      <c r="J9" s="15" t="inlineStr">
        <is>
          <t>À payer</t>
        </is>
      </c>
      <c r="K9" s="43" t="n"/>
      <c r="L9" s="15" t="inlineStr">
        <is>
          <t>Virement</t>
        </is>
      </c>
      <c r="M9" s="15" t="inlineStr"/>
      <c r="N9" s="19">
        <f>IF(J9="Payée",0,IF(I9="",0,MAX(0,Paramètres!$B$11-I9)))</f>
        <v/>
      </c>
      <c r="O9" s="19">
        <f>IF(AND(J9&lt;&gt;"Payée",N9&gt;0),"En retard","")</f>
        <v/>
      </c>
      <c r="P9" s="15" t="n"/>
      <c r="Q9" s="67">
        <f>IF($N9=0,"",$N9+ROW()/10000)</f>
        <v/>
      </c>
    </row>
    <row r="10">
      <c r="A10" s="43" t="n">
        <v>46091</v>
      </c>
      <c r="B10" s="15" t="inlineStr">
        <is>
          <t>FAC-009</t>
        </is>
      </c>
      <c r="C10" s="15" t="inlineStr">
        <is>
          <t>Fournisseur A</t>
        </is>
      </c>
      <c r="D10" s="15" t="inlineStr">
        <is>
          <t>Plâtrerie/Peinture</t>
        </is>
      </c>
      <c r="E10" s="15" t="inlineStr">
        <is>
          <t>Tout</t>
        </is>
      </c>
      <c r="F10" s="49" t="n">
        <v>10000</v>
      </c>
      <c r="G10" s="44">
        <f>Paramètres!$B$7</f>
        <v/>
      </c>
      <c r="H10" s="50">
        <f>IF(F10="","",F10*(1+G10))</f>
        <v/>
      </c>
      <c r="I10" s="43" t="n">
        <v>46106</v>
      </c>
      <c r="J10" s="15" t="inlineStr">
        <is>
          <t>Prévu</t>
        </is>
      </c>
      <c r="K10" s="43" t="n"/>
      <c r="L10" s="15" t="inlineStr">
        <is>
          <t>Virement</t>
        </is>
      </c>
      <c r="M10" s="15" t="inlineStr"/>
      <c r="N10" s="19">
        <f>IF(J10="Payée",0,IF(I10="",0,MAX(0,Paramètres!$B$11-I10)))</f>
        <v/>
      </c>
      <c r="O10" s="19">
        <f>IF(AND(J10&lt;&gt;"Payée",N10&gt;0),"En retard","")</f>
        <v/>
      </c>
      <c r="P10" s="15" t="n"/>
      <c r="Q10" s="67">
        <f>IF($N10=0,"",$N10+ROW()/10000)</f>
        <v/>
      </c>
    </row>
    <row r="11">
      <c r="A11" s="43" t="n">
        <v>46096</v>
      </c>
      <c r="B11" s="15" t="inlineStr">
        <is>
          <t>FAC-010</t>
        </is>
      </c>
      <c r="C11" s="15" t="inlineStr">
        <is>
          <t>Fournisseur D</t>
        </is>
      </c>
      <c r="D11" s="15" t="inlineStr">
        <is>
          <t>Divers</t>
        </is>
      </c>
      <c r="E11" s="15" t="inlineStr">
        <is>
          <t>Site</t>
        </is>
      </c>
      <c r="F11" s="49" t="n">
        <v>3000</v>
      </c>
      <c r="G11" s="44">
        <f>Paramètres!$B$7</f>
        <v/>
      </c>
      <c r="H11" s="50">
        <f>IF(F11="","",F11*(1+G11))</f>
        <v/>
      </c>
      <c r="I11" s="43" t="n">
        <v>46111</v>
      </c>
      <c r="J11" s="15" t="inlineStr">
        <is>
          <t>Payée</t>
        </is>
      </c>
      <c r="K11" s="43" t="n">
        <v>46101</v>
      </c>
      <c r="L11" s="15" t="inlineStr">
        <is>
          <t>Carte</t>
        </is>
      </c>
      <c r="M11" s="15" t="inlineStr">
        <is>
          <t>RG-005</t>
        </is>
      </c>
      <c r="N11" s="19">
        <f>IF(J11="Payée",0,IF(I11="",0,MAX(0,Paramètres!$B$11-I11)))</f>
        <v/>
      </c>
      <c r="O11" s="19">
        <f>IF(AND(J11&lt;&gt;"Payée",N11&gt;0),"En retard","")</f>
        <v/>
      </c>
      <c r="P11" s="15" t="n"/>
      <c r="Q11" s="67">
        <f>IF($N11=0,"",$N11+ROW()/10000)</f>
        <v/>
      </c>
    </row>
    <row r="12">
      <c r="A12" s="43" t="n"/>
      <c r="B12" s="15" t="n"/>
      <c r="C12" s="15" t="n"/>
      <c r="D12" s="15" t="n"/>
      <c r="E12" s="15" t="n"/>
      <c r="F12" s="49" t="n"/>
      <c r="G12" s="44">
        <f>Paramètres!$B$7</f>
        <v/>
      </c>
      <c r="H12" s="50">
        <f>IF(F12="","",F12*(1+G12))</f>
        <v/>
      </c>
      <c r="I12" s="43" t="n"/>
      <c r="J12" s="15" t="n"/>
      <c r="K12" s="43" t="n"/>
      <c r="L12" s="15" t="n"/>
      <c r="M12" s="15" t="n"/>
      <c r="N12" s="19">
        <f>IF(J12="Payée",0,IF(I12="",0,MAX(0,Paramètres!$B$11-I12)))</f>
        <v/>
      </c>
      <c r="O12" s="19">
        <f>IF(AND(J12&lt;&gt;"Payée",N12&gt;0),"En retard","")</f>
        <v/>
      </c>
      <c r="P12" s="15" t="n"/>
      <c r="Q12" s="67">
        <f>IF($N12=0,"",$N12+ROW()/10000)</f>
        <v/>
      </c>
    </row>
    <row r="13">
      <c r="A13" s="43" t="n"/>
      <c r="B13" s="15" t="n"/>
      <c r="C13" s="15" t="n"/>
      <c r="D13" s="15" t="n"/>
      <c r="E13" s="15" t="n"/>
      <c r="F13" s="49" t="n"/>
      <c r="G13" s="44">
        <f>Paramètres!$B$7</f>
        <v/>
      </c>
      <c r="H13" s="50">
        <f>IF(F13="","",F13*(1+G13))</f>
        <v/>
      </c>
      <c r="I13" s="43" t="n"/>
      <c r="J13" s="15" t="n"/>
      <c r="K13" s="43" t="n"/>
      <c r="L13" s="15" t="n"/>
      <c r="M13" s="15" t="n"/>
      <c r="N13" s="19">
        <f>IF(J13="Payée",0,IF(I13="",0,MAX(0,Paramètres!$B$11-I13)))</f>
        <v/>
      </c>
      <c r="O13" s="19">
        <f>IF(AND(J13&lt;&gt;"Payée",N13&gt;0),"En retard","")</f>
        <v/>
      </c>
      <c r="P13" s="15" t="n"/>
      <c r="Q13" s="67">
        <f>IF($N13=0,"",$N13+ROW()/10000)</f>
        <v/>
      </c>
    </row>
    <row r="14">
      <c r="A14" s="43" t="n"/>
      <c r="B14" s="15" t="n"/>
      <c r="C14" s="15" t="n"/>
      <c r="D14" s="15" t="n"/>
      <c r="E14" s="15" t="n"/>
      <c r="F14" s="49" t="n"/>
      <c r="G14" s="44">
        <f>Paramètres!$B$7</f>
        <v/>
      </c>
      <c r="H14" s="50">
        <f>IF(F14="","",F14*(1+G14))</f>
        <v/>
      </c>
      <c r="I14" s="43" t="n"/>
      <c r="J14" s="15" t="n"/>
      <c r="K14" s="43" t="n"/>
      <c r="L14" s="15" t="n"/>
      <c r="M14" s="15" t="n"/>
      <c r="N14" s="19">
        <f>IF(J14="Payée",0,IF(I14="",0,MAX(0,Paramètres!$B$11-I14)))</f>
        <v/>
      </c>
      <c r="O14" s="19">
        <f>IF(AND(J14&lt;&gt;"Payée",N14&gt;0),"En retard","")</f>
        <v/>
      </c>
      <c r="P14" s="15" t="n"/>
      <c r="Q14" s="67">
        <f>IF($N14=0,"",$N14+ROW()/10000)</f>
        <v/>
      </c>
    </row>
    <row r="15">
      <c r="A15" s="43" t="n"/>
      <c r="B15" s="15" t="n"/>
      <c r="C15" s="15" t="n"/>
      <c r="D15" s="15" t="n"/>
      <c r="E15" s="15" t="n"/>
      <c r="F15" s="49" t="n"/>
      <c r="G15" s="44">
        <f>Paramètres!$B$7</f>
        <v/>
      </c>
      <c r="H15" s="50">
        <f>IF(F15="","",F15*(1+G15))</f>
        <v/>
      </c>
      <c r="I15" s="43" t="n"/>
      <c r="J15" s="15" t="n"/>
      <c r="K15" s="43" t="n"/>
      <c r="L15" s="15" t="n"/>
      <c r="M15" s="15" t="n"/>
      <c r="N15" s="19">
        <f>IF(J15="Payée",0,IF(I15="",0,MAX(0,Paramètres!$B$11-I15)))</f>
        <v/>
      </c>
      <c r="O15" s="19">
        <f>IF(AND(J15&lt;&gt;"Payée",N15&gt;0),"En retard","")</f>
        <v/>
      </c>
      <c r="P15" s="15" t="n"/>
      <c r="Q15" s="67">
        <f>IF($N15=0,"",$N15+ROW()/10000)</f>
        <v/>
      </c>
    </row>
    <row r="16">
      <c r="A16" s="43" t="n"/>
      <c r="B16" s="15" t="n"/>
      <c r="C16" s="15" t="n"/>
      <c r="D16" s="15" t="n"/>
      <c r="E16" s="15" t="n"/>
      <c r="F16" s="49" t="n"/>
      <c r="G16" s="44">
        <f>Paramètres!$B$7</f>
        <v/>
      </c>
      <c r="H16" s="50">
        <f>IF(F16="","",F16*(1+G16))</f>
        <v/>
      </c>
      <c r="I16" s="43" t="n"/>
      <c r="J16" s="15" t="n"/>
      <c r="K16" s="43" t="n"/>
      <c r="L16" s="15" t="n"/>
      <c r="M16" s="15" t="n"/>
      <c r="N16" s="19">
        <f>IF(J16="Payée",0,IF(I16="",0,MAX(0,Paramètres!$B$11-I16)))</f>
        <v/>
      </c>
      <c r="O16" s="19">
        <f>IF(AND(J16&lt;&gt;"Payée",N16&gt;0),"En retard","")</f>
        <v/>
      </c>
      <c r="P16" s="15" t="n"/>
      <c r="Q16" s="67">
        <f>IF($N16=0,"",$N16+ROW()/10000)</f>
        <v/>
      </c>
    </row>
    <row r="17">
      <c r="A17" s="43" t="n"/>
      <c r="B17" s="15" t="n"/>
      <c r="C17" s="15" t="n"/>
      <c r="D17" s="15" t="n"/>
      <c r="E17" s="15" t="n"/>
      <c r="F17" s="49" t="n"/>
      <c r="G17" s="44">
        <f>Paramètres!$B$7</f>
        <v/>
      </c>
      <c r="H17" s="50">
        <f>IF(F17="","",F17*(1+G17))</f>
        <v/>
      </c>
      <c r="I17" s="43" t="n"/>
      <c r="J17" s="15" t="n"/>
      <c r="K17" s="43" t="n"/>
      <c r="L17" s="15" t="n"/>
      <c r="M17" s="15" t="n"/>
      <c r="N17" s="19">
        <f>IF(J17="Payée",0,IF(I17="",0,MAX(0,Paramètres!$B$11-I17)))</f>
        <v/>
      </c>
      <c r="O17" s="19">
        <f>IF(AND(J17&lt;&gt;"Payée",N17&gt;0),"En retard","")</f>
        <v/>
      </c>
      <c r="P17" s="15" t="n"/>
      <c r="Q17" s="67">
        <f>IF($N17=0,"",$N17+ROW()/10000)</f>
        <v/>
      </c>
    </row>
    <row r="18">
      <c r="A18" s="43" t="n"/>
      <c r="B18" s="15" t="n"/>
      <c r="C18" s="15" t="n"/>
      <c r="D18" s="15" t="n"/>
      <c r="E18" s="15" t="n"/>
      <c r="F18" s="49" t="n"/>
      <c r="G18" s="44">
        <f>Paramètres!$B$7</f>
        <v/>
      </c>
      <c r="H18" s="50">
        <f>IF(F18="","",F18*(1+G18))</f>
        <v/>
      </c>
      <c r="I18" s="43" t="n"/>
      <c r="J18" s="15" t="n"/>
      <c r="K18" s="43" t="n"/>
      <c r="L18" s="15" t="n"/>
      <c r="M18" s="15" t="n"/>
      <c r="N18" s="19">
        <f>IF(J18="Payée",0,IF(I18="",0,MAX(0,Paramètres!$B$11-I18)))</f>
        <v/>
      </c>
      <c r="O18" s="19">
        <f>IF(AND(J18&lt;&gt;"Payée",N18&gt;0),"En retard","")</f>
        <v/>
      </c>
      <c r="P18" s="15" t="n"/>
      <c r="Q18" s="67">
        <f>IF($N18=0,"",$N18+ROW()/10000)</f>
        <v/>
      </c>
    </row>
    <row r="19">
      <c r="A19" s="43" t="n"/>
      <c r="B19" s="15" t="n"/>
      <c r="C19" s="15" t="n"/>
      <c r="D19" s="15" t="n"/>
      <c r="E19" s="15" t="n"/>
      <c r="F19" s="49" t="n"/>
      <c r="G19" s="44">
        <f>Paramètres!$B$7</f>
        <v/>
      </c>
      <c r="H19" s="50">
        <f>IF(F19="","",F19*(1+G19))</f>
        <v/>
      </c>
      <c r="I19" s="43" t="n"/>
      <c r="J19" s="15" t="n"/>
      <c r="K19" s="43" t="n"/>
      <c r="L19" s="15" t="n"/>
      <c r="M19" s="15" t="n"/>
      <c r="N19" s="19">
        <f>IF(J19="Payée",0,IF(I19="",0,MAX(0,Paramètres!$B$11-I19)))</f>
        <v/>
      </c>
      <c r="O19" s="19">
        <f>IF(AND(J19&lt;&gt;"Payée",N19&gt;0),"En retard","")</f>
        <v/>
      </c>
      <c r="P19" s="15" t="n"/>
      <c r="Q19" s="67">
        <f>IF($N19=0,"",$N19+ROW()/10000)</f>
        <v/>
      </c>
    </row>
    <row r="20">
      <c r="A20" s="43" t="n"/>
      <c r="B20" s="15" t="n"/>
      <c r="C20" s="15" t="n"/>
      <c r="D20" s="15" t="n"/>
      <c r="E20" s="15" t="n"/>
      <c r="F20" s="49" t="n"/>
      <c r="G20" s="44">
        <f>Paramètres!$B$7</f>
        <v/>
      </c>
      <c r="H20" s="50">
        <f>IF(F20="","",F20*(1+G20))</f>
        <v/>
      </c>
      <c r="I20" s="43" t="n"/>
      <c r="J20" s="15" t="n"/>
      <c r="K20" s="43" t="n"/>
      <c r="L20" s="15" t="n"/>
      <c r="M20" s="15" t="n"/>
      <c r="N20" s="19">
        <f>IF(J20="Payée",0,IF(I20="",0,MAX(0,Paramètres!$B$11-I20)))</f>
        <v/>
      </c>
      <c r="O20" s="19">
        <f>IF(AND(J20&lt;&gt;"Payée",N20&gt;0),"En retard","")</f>
        <v/>
      </c>
      <c r="P20" s="15" t="n"/>
      <c r="Q20" s="67">
        <f>IF($N20=0,"",$N20+ROW()/10000)</f>
        <v/>
      </c>
    </row>
    <row r="21">
      <c r="A21" s="43" t="n"/>
      <c r="B21" s="15" t="n"/>
      <c r="C21" s="15" t="n"/>
      <c r="D21" s="15" t="n"/>
      <c r="E21" s="15" t="n"/>
      <c r="F21" s="49" t="n"/>
      <c r="G21" s="44">
        <f>Paramètres!$B$7</f>
        <v/>
      </c>
      <c r="H21" s="50">
        <f>IF(F21="","",F21*(1+G21))</f>
        <v/>
      </c>
      <c r="I21" s="43" t="n"/>
      <c r="J21" s="15" t="n"/>
      <c r="K21" s="43" t="n"/>
      <c r="L21" s="15" t="n"/>
      <c r="M21" s="15" t="n"/>
      <c r="N21" s="19">
        <f>IF(J21="Payée",0,IF(I21="",0,MAX(0,Paramètres!$B$11-I21)))</f>
        <v/>
      </c>
      <c r="O21" s="19">
        <f>IF(AND(J21&lt;&gt;"Payée",N21&gt;0),"En retard","")</f>
        <v/>
      </c>
      <c r="P21" s="15" t="n"/>
      <c r="Q21" s="67">
        <f>IF($N21=0,"",$N21+ROW()/10000)</f>
        <v/>
      </c>
    </row>
    <row r="22">
      <c r="A22" s="43" t="n"/>
      <c r="B22" s="15" t="n"/>
      <c r="C22" s="15" t="n"/>
      <c r="D22" s="15" t="n"/>
      <c r="E22" s="15" t="n"/>
      <c r="F22" s="49" t="n"/>
      <c r="G22" s="44">
        <f>Paramètres!$B$7</f>
        <v/>
      </c>
      <c r="H22" s="50">
        <f>IF(F22="","",F22*(1+G22))</f>
        <v/>
      </c>
      <c r="I22" s="43" t="n"/>
      <c r="J22" s="15" t="n"/>
      <c r="K22" s="43" t="n"/>
      <c r="L22" s="15" t="n"/>
      <c r="M22" s="15" t="n"/>
      <c r="N22" s="19">
        <f>IF(J22="Payée",0,IF(I22="",0,MAX(0,Paramètres!$B$11-I22)))</f>
        <v/>
      </c>
      <c r="O22" s="19">
        <f>IF(AND(J22&lt;&gt;"Payée",N22&gt;0),"En retard","")</f>
        <v/>
      </c>
      <c r="P22" s="15" t="n"/>
      <c r="Q22" s="67">
        <f>IF($N22=0,"",$N22+ROW()/10000)</f>
        <v/>
      </c>
    </row>
    <row r="23">
      <c r="A23" s="43" t="n"/>
      <c r="B23" s="15" t="n"/>
      <c r="C23" s="15" t="n"/>
      <c r="D23" s="15" t="n"/>
      <c r="E23" s="15" t="n"/>
      <c r="F23" s="49" t="n"/>
      <c r="G23" s="44">
        <f>Paramètres!$B$7</f>
        <v/>
      </c>
      <c r="H23" s="50">
        <f>IF(F23="","",F23*(1+G23))</f>
        <v/>
      </c>
      <c r="I23" s="43" t="n"/>
      <c r="J23" s="15" t="n"/>
      <c r="K23" s="43" t="n"/>
      <c r="L23" s="15" t="n"/>
      <c r="M23" s="15" t="n"/>
      <c r="N23" s="19">
        <f>IF(J23="Payée",0,IF(I23="",0,MAX(0,Paramètres!$B$11-I23)))</f>
        <v/>
      </c>
      <c r="O23" s="19">
        <f>IF(AND(J23&lt;&gt;"Payée",N23&gt;0),"En retard","")</f>
        <v/>
      </c>
      <c r="P23" s="15" t="n"/>
      <c r="Q23" s="67">
        <f>IF($N23=0,"",$N23+ROW()/10000)</f>
        <v/>
      </c>
    </row>
    <row r="24">
      <c r="A24" s="43" t="n"/>
      <c r="B24" s="15" t="n"/>
      <c r="C24" s="15" t="n"/>
      <c r="D24" s="15" t="n"/>
      <c r="E24" s="15" t="n"/>
      <c r="F24" s="49" t="n"/>
      <c r="G24" s="44">
        <f>Paramètres!$B$7</f>
        <v/>
      </c>
      <c r="H24" s="50">
        <f>IF(F24="","",F24*(1+G24))</f>
        <v/>
      </c>
      <c r="I24" s="43" t="n"/>
      <c r="J24" s="15" t="n"/>
      <c r="K24" s="43" t="n"/>
      <c r="L24" s="15" t="n"/>
      <c r="M24" s="15" t="n"/>
      <c r="N24" s="19">
        <f>IF(J24="Payée",0,IF(I24="",0,MAX(0,Paramètres!$B$11-I24)))</f>
        <v/>
      </c>
      <c r="O24" s="19">
        <f>IF(AND(J24&lt;&gt;"Payée",N24&gt;0),"En retard","")</f>
        <v/>
      </c>
      <c r="P24" s="15" t="n"/>
      <c r="Q24" s="67">
        <f>IF($N24=0,"",$N24+ROW()/10000)</f>
        <v/>
      </c>
    </row>
    <row r="25">
      <c r="A25" s="43" t="n"/>
      <c r="B25" s="15" t="n"/>
      <c r="C25" s="15" t="n"/>
      <c r="D25" s="15" t="n"/>
      <c r="E25" s="15" t="n"/>
      <c r="F25" s="49" t="n"/>
      <c r="G25" s="44">
        <f>Paramètres!$B$7</f>
        <v/>
      </c>
      <c r="H25" s="50">
        <f>IF(F25="","",F25*(1+G25))</f>
        <v/>
      </c>
      <c r="I25" s="43" t="n"/>
      <c r="J25" s="15" t="n"/>
      <c r="K25" s="43" t="n"/>
      <c r="L25" s="15" t="n"/>
      <c r="M25" s="15" t="n"/>
      <c r="N25" s="19">
        <f>IF(J25="Payée",0,IF(I25="",0,MAX(0,Paramètres!$B$11-I25)))</f>
        <v/>
      </c>
      <c r="O25" s="19">
        <f>IF(AND(J25&lt;&gt;"Payée",N25&gt;0),"En retard","")</f>
        <v/>
      </c>
      <c r="P25" s="15" t="n"/>
      <c r="Q25" s="67">
        <f>IF($N25=0,"",$N25+ROW()/10000)</f>
        <v/>
      </c>
    </row>
    <row r="26">
      <c r="A26" s="43" t="n"/>
      <c r="B26" s="15" t="n"/>
      <c r="C26" s="15" t="n"/>
      <c r="D26" s="15" t="n"/>
      <c r="E26" s="15" t="n"/>
      <c r="F26" s="49" t="n"/>
      <c r="G26" s="44">
        <f>Paramètres!$B$7</f>
        <v/>
      </c>
      <c r="H26" s="50">
        <f>IF(F26="","",F26*(1+G26))</f>
        <v/>
      </c>
      <c r="I26" s="43" t="n"/>
      <c r="J26" s="15" t="n"/>
      <c r="K26" s="43" t="n"/>
      <c r="L26" s="15" t="n"/>
      <c r="M26" s="15" t="n"/>
      <c r="N26" s="19">
        <f>IF(J26="Payée",0,IF(I26="",0,MAX(0,Paramètres!$B$11-I26)))</f>
        <v/>
      </c>
      <c r="O26" s="19">
        <f>IF(AND(J26&lt;&gt;"Payée",N26&gt;0),"En retard","")</f>
        <v/>
      </c>
      <c r="P26" s="15" t="n"/>
      <c r="Q26" s="67">
        <f>IF($N26=0,"",$N26+ROW()/10000)</f>
        <v/>
      </c>
    </row>
    <row r="27">
      <c r="A27" s="43" t="n"/>
      <c r="B27" s="15" t="n"/>
      <c r="C27" s="15" t="n"/>
      <c r="D27" s="15" t="n"/>
      <c r="E27" s="15" t="n"/>
      <c r="F27" s="49" t="n"/>
      <c r="G27" s="44">
        <f>Paramètres!$B$7</f>
        <v/>
      </c>
      <c r="H27" s="50">
        <f>IF(F27="","",F27*(1+G27))</f>
        <v/>
      </c>
      <c r="I27" s="43" t="n"/>
      <c r="J27" s="15" t="n"/>
      <c r="K27" s="43" t="n"/>
      <c r="L27" s="15" t="n"/>
      <c r="M27" s="15" t="n"/>
      <c r="N27" s="19">
        <f>IF(J27="Payée",0,IF(I27="",0,MAX(0,Paramètres!$B$11-I27)))</f>
        <v/>
      </c>
      <c r="O27" s="19">
        <f>IF(AND(J27&lt;&gt;"Payée",N27&gt;0),"En retard","")</f>
        <v/>
      </c>
      <c r="P27" s="15" t="n"/>
      <c r="Q27" s="67">
        <f>IF($N27=0,"",$N27+ROW()/10000)</f>
        <v/>
      </c>
    </row>
    <row r="28">
      <c r="A28" s="43" t="n"/>
      <c r="B28" s="15" t="n"/>
      <c r="C28" s="15" t="n"/>
      <c r="D28" s="15" t="n"/>
      <c r="E28" s="15" t="n"/>
      <c r="F28" s="49" t="n"/>
      <c r="G28" s="44">
        <f>Paramètres!$B$7</f>
        <v/>
      </c>
      <c r="H28" s="50">
        <f>IF(F28="","",F28*(1+G28))</f>
        <v/>
      </c>
      <c r="I28" s="43" t="n"/>
      <c r="J28" s="15" t="n"/>
      <c r="K28" s="43" t="n"/>
      <c r="L28" s="15" t="n"/>
      <c r="M28" s="15" t="n"/>
      <c r="N28" s="19">
        <f>IF(J28="Payée",0,IF(I28="",0,MAX(0,Paramètres!$B$11-I28)))</f>
        <v/>
      </c>
      <c r="O28" s="19">
        <f>IF(AND(J28&lt;&gt;"Payée",N28&gt;0),"En retard","")</f>
        <v/>
      </c>
      <c r="P28" s="15" t="n"/>
      <c r="Q28" s="67">
        <f>IF($N28=0,"",$N28+ROW()/10000)</f>
        <v/>
      </c>
    </row>
    <row r="29">
      <c r="A29" s="43" t="n"/>
      <c r="B29" s="15" t="n"/>
      <c r="C29" s="15" t="n"/>
      <c r="D29" s="15" t="n"/>
      <c r="E29" s="15" t="n"/>
      <c r="F29" s="49" t="n"/>
      <c r="G29" s="44">
        <f>Paramètres!$B$7</f>
        <v/>
      </c>
      <c r="H29" s="50">
        <f>IF(F29="","",F29*(1+G29))</f>
        <v/>
      </c>
      <c r="I29" s="43" t="n"/>
      <c r="J29" s="15" t="n"/>
      <c r="K29" s="43" t="n"/>
      <c r="L29" s="15" t="n"/>
      <c r="M29" s="15" t="n"/>
      <c r="N29" s="19">
        <f>IF(J29="Payée",0,IF(I29="",0,MAX(0,Paramètres!$B$11-I29)))</f>
        <v/>
      </c>
      <c r="O29" s="19">
        <f>IF(AND(J29&lt;&gt;"Payée",N29&gt;0),"En retard","")</f>
        <v/>
      </c>
      <c r="P29" s="15" t="n"/>
      <c r="Q29" s="67">
        <f>IF($N29=0,"",$N29+ROW()/10000)</f>
        <v/>
      </c>
    </row>
    <row r="30">
      <c r="A30" s="43" t="n"/>
      <c r="B30" s="15" t="n"/>
      <c r="C30" s="15" t="n"/>
      <c r="D30" s="15" t="n"/>
      <c r="E30" s="15" t="n"/>
      <c r="F30" s="49" t="n"/>
      <c r="G30" s="44">
        <f>Paramètres!$B$7</f>
        <v/>
      </c>
      <c r="H30" s="50">
        <f>IF(F30="","",F30*(1+G30))</f>
        <v/>
      </c>
      <c r="I30" s="43" t="n"/>
      <c r="J30" s="15" t="n"/>
      <c r="K30" s="43" t="n"/>
      <c r="L30" s="15" t="n"/>
      <c r="M30" s="15" t="n"/>
      <c r="N30" s="19">
        <f>IF(J30="Payée",0,IF(I30="",0,MAX(0,Paramètres!$B$11-I30)))</f>
        <v/>
      </c>
      <c r="O30" s="19">
        <f>IF(AND(J30&lt;&gt;"Payée",N30&gt;0),"En retard","")</f>
        <v/>
      </c>
      <c r="P30" s="15" t="n"/>
      <c r="Q30" s="67">
        <f>IF($N30=0,"",$N30+ROW()/10000)</f>
        <v/>
      </c>
    </row>
    <row r="31">
      <c r="A31" s="43" t="n"/>
      <c r="B31" s="15" t="n"/>
      <c r="C31" s="15" t="n"/>
      <c r="D31" s="15" t="n"/>
      <c r="E31" s="15" t="n"/>
      <c r="F31" s="49" t="n"/>
      <c r="G31" s="44">
        <f>Paramètres!$B$7</f>
        <v/>
      </c>
      <c r="H31" s="50">
        <f>IF(F31="","",F31*(1+G31))</f>
        <v/>
      </c>
      <c r="I31" s="43" t="n"/>
      <c r="J31" s="15" t="n"/>
      <c r="K31" s="43" t="n"/>
      <c r="L31" s="15" t="n"/>
      <c r="M31" s="15" t="n"/>
      <c r="N31" s="19">
        <f>IF(J31="Payée",0,IF(I31="",0,MAX(0,Paramètres!$B$11-I31)))</f>
        <v/>
      </c>
      <c r="O31" s="19">
        <f>IF(AND(J31&lt;&gt;"Payée",N31&gt;0),"En retard","")</f>
        <v/>
      </c>
      <c r="P31" s="15" t="n"/>
      <c r="Q31" s="67">
        <f>IF($N31=0,"",$N31+ROW()/10000)</f>
        <v/>
      </c>
    </row>
    <row r="32">
      <c r="A32" s="43" t="n"/>
      <c r="B32" s="15" t="n"/>
      <c r="C32" s="15" t="n"/>
      <c r="D32" s="15" t="n"/>
      <c r="E32" s="15" t="n"/>
      <c r="F32" s="49" t="n"/>
      <c r="G32" s="44">
        <f>Paramètres!$B$7</f>
        <v/>
      </c>
      <c r="H32" s="50">
        <f>IF(F32="","",F32*(1+G32))</f>
        <v/>
      </c>
      <c r="I32" s="43" t="n"/>
      <c r="J32" s="15" t="n"/>
      <c r="K32" s="43" t="n"/>
      <c r="L32" s="15" t="n"/>
      <c r="M32" s="15" t="n"/>
      <c r="N32" s="19">
        <f>IF(J32="Payée",0,IF(I32="",0,MAX(0,Paramètres!$B$11-I32)))</f>
        <v/>
      </c>
      <c r="O32" s="19">
        <f>IF(AND(J32&lt;&gt;"Payée",N32&gt;0),"En retard","")</f>
        <v/>
      </c>
      <c r="P32" s="15" t="n"/>
      <c r="Q32" s="67">
        <f>IF($N32=0,"",$N32+ROW()/10000)</f>
        <v/>
      </c>
    </row>
    <row r="33">
      <c r="A33" s="43" t="n"/>
      <c r="B33" s="15" t="n"/>
      <c r="C33" s="15" t="n"/>
      <c r="D33" s="15" t="n"/>
      <c r="E33" s="15" t="n"/>
      <c r="F33" s="49" t="n"/>
      <c r="G33" s="44">
        <f>Paramètres!$B$7</f>
        <v/>
      </c>
      <c r="H33" s="50">
        <f>IF(F33="","",F33*(1+G33))</f>
        <v/>
      </c>
      <c r="I33" s="43" t="n"/>
      <c r="J33" s="15" t="n"/>
      <c r="K33" s="43" t="n"/>
      <c r="L33" s="15" t="n"/>
      <c r="M33" s="15" t="n"/>
      <c r="N33" s="19">
        <f>IF(J33="Payée",0,IF(I33="",0,MAX(0,Paramètres!$B$11-I33)))</f>
        <v/>
      </c>
      <c r="O33" s="19">
        <f>IF(AND(J33&lt;&gt;"Payée",N33&gt;0),"En retard","")</f>
        <v/>
      </c>
      <c r="P33" s="15" t="n"/>
      <c r="Q33" s="67">
        <f>IF($N33=0,"",$N33+ROW()/10000)</f>
        <v/>
      </c>
    </row>
    <row r="34">
      <c r="A34" s="43" t="n"/>
      <c r="B34" s="15" t="n"/>
      <c r="C34" s="15" t="n"/>
      <c r="D34" s="15" t="n"/>
      <c r="E34" s="15" t="n"/>
      <c r="F34" s="49" t="n"/>
      <c r="G34" s="44">
        <f>Paramètres!$B$7</f>
        <v/>
      </c>
      <c r="H34" s="50">
        <f>IF(F34="","",F34*(1+G34))</f>
        <v/>
      </c>
      <c r="I34" s="43" t="n"/>
      <c r="J34" s="15" t="n"/>
      <c r="K34" s="43" t="n"/>
      <c r="L34" s="15" t="n"/>
      <c r="M34" s="15" t="n"/>
      <c r="N34" s="19">
        <f>IF(J34="Payée",0,IF(I34="",0,MAX(0,Paramètres!$B$11-I34)))</f>
        <v/>
      </c>
      <c r="O34" s="19">
        <f>IF(AND(J34&lt;&gt;"Payée",N34&gt;0),"En retard","")</f>
        <v/>
      </c>
      <c r="P34" s="15" t="n"/>
      <c r="Q34" s="67">
        <f>IF($N34=0,"",$N34+ROW()/10000)</f>
        <v/>
      </c>
    </row>
    <row r="35">
      <c r="A35" s="43" t="n"/>
      <c r="B35" s="15" t="n"/>
      <c r="C35" s="15" t="n"/>
      <c r="D35" s="15" t="n"/>
      <c r="E35" s="15" t="n"/>
      <c r="F35" s="49" t="n"/>
      <c r="G35" s="44">
        <f>Paramètres!$B$7</f>
        <v/>
      </c>
      <c r="H35" s="50">
        <f>IF(F35="","",F35*(1+G35))</f>
        <v/>
      </c>
      <c r="I35" s="43" t="n"/>
      <c r="J35" s="15" t="n"/>
      <c r="K35" s="43" t="n"/>
      <c r="L35" s="15" t="n"/>
      <c r="M35" s="15" t="n"/>
      <c r="N35" s="19">
        <f>IF(J35="Payée",0,IF(I35="",0,MAX(0,Paramètres!$B$11-I35)))</f>
        <v/>
      </c>
      <c r="O35" s="19">
        <f>IF(AND(J35&lt;&gt;"Payée",N35&gt;0),"En retard","")</f>
        <v/>
      </c>
      <c r="P35" s="15" t="n"/>
      <c r="Q35" s="67">
        <f>IF($N35=0,"",$N35+ROW()/10000)</f>
        <v/>
      </c>
    </row>
    <row r="36">
      <c r="A36" s="43" t="n"/>
      <c r="B36" s="15" t="n"/>
      <c r="C36" s="15" t="n"/>
      <c r="D36" s="15" t="n"/>
      <c r="E36" s="15" t="n"/>
      <c r="F36" s="49" t="n"/>
      <c r="G36" s="44">
        <f>Paramètres!$B$7</f>
        <v/>
      </c>
      <c r="H36" s="50">
        <f>IF(F36="","",F36*(1+G36))</f>
        <v/>
      </c>
      <c r="I36" s="43" t="n"/>
      <c r="J36" s="15" t="n"/>
      <c r="K36" s="43" t="n"/>
      <c r="L36" s="15" t="n"/>
      <c r="M36" s="15" t="n"/>
      <c r="N36" s="19">
        <f>IF(J36="Payée",0,IF(I36="",0,MAX(0,Paramètres!$B$11-I36)))</f>
        <v/>
      </c>
      <c r="O36" s="19">
        <f>IF(AND(J36&lt;&gt;"Payée",N36&gt;0),"En retard","")</f>
        <v/>
      </c>
      <c r="P36" s="15" t="n"/>
      <c r="Q36" s="67">
        <f>IF($N36=0,"",$N36+ROW()/10000)</f>
        <v/>
      </c>
    </row>
    <row r="37">
      <c r="A37" s="43" t="n"/>
      <c r="B37" s="15" t="n"/>
      <c r="C37" s="15" t="n"/>
      <c r="D37" s="15" t="n"/>
      <c r="E37" s="15" t="n"/>
      <c r="F37" s="49" t="n"/>
      <c r="G37" s="44">
        <f>Paramètres!$B$7</f>
        <v/>
      </c>
      <c r="H37" s="50">
        <f>IF(F37="","",F37*(1+G37))</f>
        <v/>
      </c>
      <c r="I37" s="43" t="n"/>
      <c r="J37" s="15" t="n"/>
      <c r="K37" s="43" t="n"/>
      <c r="L37" s="15" t="n"/>
      <c r="M37" s="15" t="n"/>
      <c r="N37" s="19">
        <f>IF(J37="Payée",0,IF(I37="",0,MAX(0,Paramètres!$B$11-I37)))</f>
        <v/>
      </c>
      <c r="O37" s="19">
        <f>IF(AND(J37&lt;&gt;"Payée",N37&gt;0),"En retard","")</f>
        <v/>
      </c>
      <c r="P37" s="15" t="n"/>
      <c r="Q37" s="67">
        <f>IF($N37=0,"",$N37+ROW()/10000)</f>
        <v/>
      </c>
    </row>
    <row r="38">
      <c r="A38" s="43" t="n"/>
      <c r="B38" s="15" t="n"/>
      <c r="C38" s="15" t="n"/>
      <c r="D38" s="15" t="n"/>
      <c r="E38" s="15" t="n"/>
      <c r="F38" s="49" t="n"/>
      <c r="G38" s="44">
        <f>Paramètres!$B$7</f>
        <v/>
      </c>
      <c r="H38" s="50">
        <f>IF(F38="","",F38*(1+G38))</f>
        <v/>
      </c>
      <c r="I38" s="43" t="n"/>
      <c r="J38" s="15" t="n"/>
      <c r="K38" s="43" t="n"/>
      <c r="L38" s="15" t="n"/>
      <c r="M38" s="15" t="n"/>
      <c r="N38" s="19">
        <f>IF(J38="Payée",0,IF(I38="",0,MAX(0,Paramètres!$B$11-I38)))</f>
        <v/>
      </c>
      <c r="O38" s="19">
        <f>IF(AND(J38&lt;&gt;"Payée",N38&gt;0),"En retard","")</f>
        <v/>
      </c>
      <c r="P38" s="15" t="n"/>
      <c r="Q38" s="67">
        <f>IF($N38=0,"",$N38+ROW()/10000)</f>
        <v/>
      </c>
    </row>
    <row r="39">
      <c r="A39" s="43" t="n"/>
      <c r="B39" s="15" t="n"/>
      <c r="C39" s="15" t="n"/>
      <c r="D39" s="15" t="n"/>
      <c r="E39" s="15" t="n"/>
      <c r="F39" s="49" t="n"/>
      <c r="G39" s="44">
        <f>Paramètres!$B$7</f>
        <v/>
      </c>
      <c r="H39" s="50">
        <f>IF(F39="","",F39*(1+G39))</f>
        <v/>
      </c>
      <c r="I39" s="43" t="n"/>
      <c r="J39" s="15" t="n"/>
      <c r="K39" s="43" t="n"/>
      <c r="L39" s="15" t="n"/>
      <c r="M39" s="15" t="n"/>
      <c r="N39" s="19">
        <f>IF(J39="Payée",0,IF(I39="",0,MAX(0,Paramètres!$B$11-I39)))</f>
        <v/>
      </c>
      <c r="O39" s="19">
        <f>IF(AND(J39&lt;&gt;"Payée",N39&gt;0),"En retard","")</f>
        <v/>
      </c>
      <c r="P39" s="15" t="n"/>
      <c r="Q39" s="67">
        <f>IF($N39=0,"",$N39+ROW()/10000)</f>
        <v/>
      </c>
    </row>
    <row r="40">
      <c r="A40" s="43" t="n"/>
      <c r="B40" s="15" t="n"/>
      <c r="C40" s="15" t="n"/>
      <c r="D40" s="15" t="n"/>
      <c r="E40" s="15" t="n"/>
      <c r="F40" s="49" t="n"/>
      <c r="G40" s="44">
        <f>Paramètres!$B$7</f>
        <v/>
      </c>
      <c r="H40" s="50">
        <f>IF(F40="","",F40*(1+G40))</f>
        <v/>
      </c>
      <c r="I40" s="43" t="n"/>
      <c r="J40" s="15" t="n"/>
      <c r="K40" s="43" t="n"/>
      <c r="L40" s="15" t="n"/>
      <c r="M40" s="15" t="n"/>
      <c r="N40" s="19">
        <f>IF(J40="Payée",0,IF(I40="",0,MAX(0,Paramètres!$B$11-I40)))</f>
        <v/>
      </c>
      <c r="O40" s="19">
        <f>IF(AND(J40&lt;&gt;"Payée",N40&gt;0),"En retard","")</f>
        <v/>
      </c>
      <c r="P40" s="15" t="n"/>
      <c r="Q40" s="67">
        <f>IF($N40=0,"",$N40+ROW()/10000)</f>
        <v/>
      </c>
    </row>
    <row r="41">
      <c r="A41" s="43" t="n"/>
      <c r="B41" s="15" t="n"/>
      <c r="C41" s="15" t="n"/>
      <c r="D41" s="15" t="n"/>
      <c r="E41" s="15" t="n"/>
      <c r="F41" s="49" t="n"/>
      <c r="G41" s="44">
        <f>Paramètres!$B$7</f>
        <v/>
      </c>
      <c r="H41" s="50">
        <f>IF(F41="","",F41*(1+G41))</f>
        <v/>
      </c>
      <c r="I41" s="43" t="n"/>
      <c r="J41" s="15" t="n"/>
      <c r="K41" s="43" t="n"/>
      <c r="L41" s="15" t="n"/>
      <c r="M41" s="15" t="n"/>
      <c r="N41" s="19">
        <f>IF(J41="Payée",0,IF(I41="",0,MAX(0,Paramètres!$B$11-I41)))</f>
        <v/>
      </c>
      <c r="O41" s="19">
        <f>IF(AND(J41&lt;&gt;"Payée",N41&gt;0),"En retard","")</f>
        <v/>
      </c>
      <c r="P41" s="15" t="n"/>
      <c r="Q41" s="67">
        <f>IF($N41=0,"",$N41+ROW()/10000)</f>
        <v/>
      </c>
    </row>
    <row r="42">
      <c r="A42" s="43" t="n"/>
      <c r="B42" s="15" t="n"/>
      <c r="C42" s="15" t="n"/>
      <c r="D42" s="15" t="n"/>
      <c r="E42" s="15" t="n"/>
      <c r="F42" s="49" t="n"/>
      <c r="G42" s="44">
        <f>Paramètres!$B$7</f>
        <v/>
      </c>
      <c r="H42" s="50">
        <f>IF(F42="","",F42*(1+G42))</f>
        <v/>
      </c>
      <c r="I42" s="43" t="n"/>
      <c r="J42" s="15" t="n"/>
      <c r="K42" s="43" t="n"/>
      <c r="L42" s="15" t="n"/>
      <c r="M42" s="15" t="n"/>
      <c r="N42" s="19">
        <f>IF(J42="Payée",0,IF(I42="",0,MAX(0,Paramètres!$B$11-I42)))</f>
        <v/>
      </c>
      <c r="O42" s="19">
        <f>IF(AND(J42&lt;&gt;"Payée",N42&gt;0),"En retard","")</f>
        <v/>
      </c>
      <c r="P42" s="15" t="n"/>
      <c r="Q42" s="67">
        <f>IF($N42=0,"",$N42+ROW()/10000)</f>
        <v/>
      </c>
    </row>
    <row r="43">
      <c r="A43" s="43" t="n"/>
      <c r="B43" s="15" t="n"/>
      <c r="C43" s="15" t="n"/>
      <c r="D43" s="15" t="n"/>
      <c r="E43" s="15" t="n"/>
      <c r="F43" s="49" t="n"/>
      <c r="G43" s="44">
        <f>Paramètres!$B$7</f>
        <v/>
      </c>
      <c r="H43" s="50">
        <f>IF(F43="","",F43*(1+G43))</f>
        <v/>
      </c>
      <c r="I43" s="43" t="n"/>
      <c r="J43" s="15" t="n"/>
      <c r="K43" s="43" t="n"/>
      <c r="L43" s="15" t="n"/>
      <c r="M43" s="15" t="n"/>
      <c r="N43" s="19">
        <f>IF(J43="Payée",0,IF(I43="",0,MAX(0,Paramètres!$B$11-I43)))</f>
        <v/>
      </c>
      <c r="O43" s="19">
        <f>IF(AND(J43&lt;&gt;"Payée",N43&gt;0),"En retard","")</f>
        <v/>
      </c>
      <c r="P43" s="15" t="n"/>
      <c r="Q43" s="67">
        <f>IF($N43=0,"",$N43+ROW()/10000)</f>
        <v/>
      </c>
    </row>
    <row r="44">
      <c r="A44" s="43" t="n"/>
      <c r="B44" s="15" t="n"/>
      <c r="C44" s="15" t="n"/>
      <c r="D44" s="15" t="n"/>
      <c r="E44" s="15" t="n"/>
      <c r="F44" s="49" t="n"/>
      <c r="G44" s="44">
        <f>Paramètres!$B$7</f>
        <v/>
      </c>
      <c r="H44" s="50">
        <f>IF(F44="","",F44*(1+G44))</f>
        <v/>
      </c>
      <c r="I44" s="43" t="n"/>
      <c r="J44" s="15" t="n"/>
      <c r="K44" s="43" t="n"/>
      <c r="L44" s="15" t="n"/>
      <c r="M44" s="15" t="n"/>
      <c r="N44" s="19">
        <f>IF(J44="Payée",0,IF(I44="",0,MAX(0,Paramètres!$B$11-I44)))</f>
        <v/>
      </c>
      <c r="O44" s="19">
        <f>IF(AND(J44&lt;&gt;"Payée",N44&gt;0),"En retard","")</f>
        <v/>
      </c>
      <c r="P44" s="15" t="n"/>
      <c r="Q44" s="67">
        <f>IF($N44=0,"",$N44+ROW()/10000)</f>
        <v/>
      </c>
    </row>
    <row r="45">
      <c r="A45" s="43" t="n"/>
      <c r="B45" s="15" t="n"/>
      <c r="C45" s="15" t="n"/>
      <c r="D45" s="15" t="n"/>
      <c r="E45" s="15" t="n"/>
      <c r="F45" s="49" t="n"/>
      <c r="G45" s="44">
        <f>Paramètres!$B$7</f>
        <v/>
      </c>
      <c r="H45" s="50">
        <f>IF(F45="","",F45*(1+G45))</f>
        <v/>
      </c>
      <c r="I45" s="43" t="n"/>
      <c r="J45" s="15" t="n"/>
      <c r="K45" s="43" t="n"/>
      <c r="L45" s="15" t="n"/>
      <c r="M45" s="15" t="n"/>
      <c r="N45" s="19">
        <f>IF(J45="Payée",0,IF(I45="",0,MAX(0,Paramètres!$B$11-I45)))</f>
        <v/>
      </c>
      <c r="O45" s="19">
        <f>IF(AND(J45&lt;&gt;"Payée",N45&gt;0),"En retard","")</f>
        <v/>
      </c>
      <c r="P45" s="15" t="n"/>
      <c r="Q45" s="67">
        <f>IF($N45=0,"",$N45+ROW()/10000)</f>
        <v/>
      </c>
    </row>
    <row r="46">
      <c r="A46" s="43" t="n"/>
      <c r="B46" s="15" t="n"/>
      <c r="C46" s="15" t="n"/>
      <c r="D46" s="15" t="n"/>
      <c r="E46" s="15" t="n"/>
      <c r="F46" s="49" t="n"/>
      <c r="G46" s="44">
        <f>Paramètres!$B$7</f>
        <v/>
      </c>
      <c r="H46" s="50">
        <f>IF(F46="","",F46*(1+G46))</f>
        <v/>
      </c>
      <c r="I46" s="43" t="n"/>
      <c r="J46" s="15" t="n"/>
      <c r="K46" s="43" t="n"/>
      <c r="L46" s="15" t="n"/>
      <c r="M46" s="15" t="n"/>
      <c r="N46" s="19">
        <f>IF(J46="Payée",0,IF(I46="",0,MAX(0,Paramètres!$B$11-I46)))</f>
        <v/>
      </c>
      <c r="O46" s="19">
        <f>IF(AND(J46&lt;&gt;"Payée",N46&gt;0),"En retard","")</f>
        <v/>
      </c>
      <c r="P46" s="15" t="n"/>
      <c r="Q46" s="67">
        <f>IF($N46=0,"",$N46+ROW()/10000)</f>
        <v/>
      </c>
    </row>
    <row r="47">
      <c r="A47" s="43" t="n"/>
      <c r="B47" s="15" t="n"/>
      <c r="C47" s="15" t="n"/>
      <c r="D47" s="15" t="n"/>
      <c r="E47" s="15" t="n"/>
      <c r="F47" s="49" t="n"/>
      <c r="G47" s="44">
        <f>Paramètres!$B$7</f>
        <v/>
      </c>
      <c r="H47" s="50">
        <f>IF(F47="","",F47*(1+G47))</f>
        <v/>
      </c>
      <c r="I47" s="43" t="n"/>
      <c r="J47" s="15" t="n"/>
      <c r="K47" s="43" t="n"/>
      <c r="L47" s="15" t="n"/>
      <c r="M47" s="15" t="n"/>
      <c r="N47" s="19">
        <f>IF(J47="Payée",0,IF(I47="",0,MAX(0,Paramètres!$B$11-I47)))</f>
        <v/>
      </c>
      <c r="O47" s="19">
        <f>IF(AND(J47&lt;&gt;"Payée",N47&gt;0),"En retard","")</f>
        <v/>
      </c>
      <c r="P47" s="15" t="n"/>
      <c r="Q47" s="67">
        <f>IF($N47=0,"",$N47+ROW()/10000)</f>
        <v/>
      </c>
    </row>
    <row r="48">
      <c r="A48" s="43" t="n"/>
      <c r="B48" s="15" t="n"/>
      <c r="C48" s="15" t="n"/>
      <c r="D48" s="15" t="n"/>
      <c r="E48" s="15" t="n"/>
      <c r="F48" s="49" t="n"/>
      <c r="G48" s="44">
        <f>Paramètres!$B$7</f>
        <v/>
      </c>
      <c r="H48" s="50">
        <f>IF(F48="","",F48*(1+G48))</f>
        <v/>
      </c>
      <c r="I48" s="43" t="n"/>
      <c r="J48" s="15" t="n"/>
      <c r="K48" s="43" t="n"/>
      <c r="L48" s="15" t="n"/>
      <c r="M48" s="15" t="n"/>
      <c r="N48" s="19">
        <f>IF(J48="Payée",0,IF(I48="",0,MAX(0,Paramètres!$B$11-I48)))</f>
        <v/>
      </c>
      <c r="O48" s="19">
        <f>IF(AND(J48&lt;&gt;"Payée",N48&gt;0),"En retard","")</f>
        <v/>
      </c>
      <c r="P48" s="15" t="n"/>
      <c r="Q48" s="67">
        <f>IF($N48=0,"",$N48+ROW()/10000)</f>
        <v/>
      </c>
    </row>
    <row r="49">
      <c r="A49" s="43" t="n"/>
      <c r="B49" s="15" t="n"/>
      <c r="C49" s="15" t="n"/>
      <c r="D49" s="15" t="n"/>
      <c r="E49" s="15" t="n"/>
      <c r="F49" s="49" t="n"/>
      <c r="G49" s="44">
        <f>Paramètres!$B$7</f>
        <v/>
      </c>
      <c r="H49" s="50">
        <f>IF(F49="","",F49*(1+G49))</f>
        <v/>
      </c>
      <c r="I49" s="43" t="n"/>
      <c r="J49" s="15" t="n"/>
      <c r="K49" s="43" t="n"/>
      <c r="L49" s="15" t="n"/>
      <c r="M49" s="15" t="n"/>
      <c r="N49" s="19">
        <f>IF(J49="Payée",0,IF(I49="",0,MAX(0,Paramètres!$B$11-I49)))</f>
        <v/>
      </c>
      <c r="O49" s="19">
        <f>IF(AND(J49&lt;&gt;"Payée",N49&gt;0),"En retard","")</f>
        <v/>
      </c>
      <c r="P49" s="15" t="n"/>
      <c r="Q49" s="67">
        <f>IF($N49=0,"",$N49+ROW()/10000)</f>
        <v/>
      </c>
    </row>
    <row r="50">
      <c r="A50" s="43" t="n"/>
      <c r="B50" s="15" t="n"/>
      <c r="C50" s="15" t="n"/>
      <c r="D50" s="15" t="n"/>
      <c r="E50" s="15" t="n"/>
      <c r="F50" s="49" t="n"/>
      <c r="G50" s="44">
        <f>Paramètres!$B$7</f>
        <v/>
      </c>
      <c r="H50" s="50">
        <f>IF(F50="","",F50*(1+G50))</f>
        <v/>
      </c>
      <c r="I50" s="43" t="n"/>
      <c r="J50" s="15" t="n"/>
      <c r="K50" s="43" t="n"/>
      <c r="L50" s="15" t="n"/>
      <c r="M50" s="15" t="n"/>
      <c r="N50" s="19">
        <f>IF(J50="Payée",0,IF(I50="",0,MAX(0,Paramètres!$B$11-I50)))</f>
        <v/>
      </c>
      <c r="O50" s="19">
        <f>IF(AND(J50&lt;&gt;"Payée",N50&gt;0),"En retard","")</f>
        <v/>
      </c>
      <c r="P50" s="15" t="n"/>
      <c r="Q50" s="67">
        <f>IF($N50=0,"",$N50+ROW()/10000)</f>
        <v/>
      </c>
    </row>
    <row r="51">
      <c r="A51" s="43" t="n"/>
      <c r="B51" s="15" t="n"/>
      <c r="C51" s="15" t="n"/>
      <c r="D51" s="15" t="n"/>
      <c r="E51" s="15" t="n"/>
      <c r="F51" s="49" t="n"/>
      <c r="G51" s="44">
        <f>Paramètres!$B$7</f>
        <v/>
      </c>
      <c r="H51" s="50">
        <f>IF(F51="","",F51*(1+G51))</f>
        <v/>
      </c>
      <c r="I51" s="43" t="n"/>
      <c r="J51" s="15" t="n"/>
      <c r="K51" s="43" t="n"/>
      <c r="L51" s="15" t="n"/>
      <c r="M51" s="15" t="n"/>
      <c r="N51" s="19">
        <f>IF(J51="Payée",0,IF(I51="",0,MAX(0,Paramètres!$B$11-I51)))</f>
        <v/>
      </c>
      <c r="O51" s="19">
        <f>IF(AND(J51&lt;&gt;"Payée",N51&gt;0),"En retard","")</f>
        <v/>
      </c>
      <c r="P51" s="15" t="n"/>
      <c r="Q51" s="67">
        <f>IF($N51=0,"",$N51+ROW()/10000)</f>
        <v/>
      </c>
    </row>
    <row r="52">
      <c r="A52" s="43" t="n"/>
      <c r="B52" s="15" t="n"/>
      <c r="C52" s="15" t="n"/>
      <c r="D52" s="15" t="n"/>
      <c r="E52" s="15" t="n"/>
      <c r="F52" s="49" t="n"/>
      <c r="G52" s="44">
        <f>Paramètres!$B$7</f>
        <v/>
      </c>
      <c r="H52" s="50">
        <f>IF(F52="","",F52*(1+G52))</f>
        <v/>
      </c>
      <c r="I52" s="43" t="n"/>
      <c r="J52" s="15" t="n"/>
      <c r="K52" s="43" t="n"/>
      <c r="L52" s="15" t="n"/>
      <c r="M52" s="15" t="n"/>
      <c r="N52" s="19">
        <f>IF(J52="Payée",0,IF(I52="",0,MAX(0,Paramètres!$B$11-I52)))</f>
        <v/>
      </c>
      <c r="O52" s="19">
        <f>IF(AND(J52&lt;&gt;"Payée",N52&gt;0),"En retard","")</f>
        <v/>
      </c>
      <c r="P52" s="15" t="n"/>
      <c r="Q52" s="67">
        <f>IF($N52=0,"",$N52+ROW()/10000)</f>
        <v/>
      </c>
    </row>
    <row r="53">
      <c r="A53" s="43" t="n"/>
      <c r="B53" s="15" t="n"/>
      <c r="C53" s="15" t="n"/>
      <c r="D53" s="15" t="n"/>
      <c r="E53" s="15" t="n"/>
      <c r="F53" s="49" t="n"/>
      <c r="G53" s="44">
        <f>Paramètres!$B$7</f>
        <v/>
      </c>
      <c r="H53" s="50">
        <f>IF(F53="","",F53*(1+G53))</f>
        <v/>
      </c>
      <c r="I53" s="43" t="n"/>
      <c r="J53" s="15" t="n"/>
      <c r="K53" s="43" t="n"/>
      <c r="L53" s="15" t="n"/>
      <c r="M53" s="15" t="n"/>
      <c r="N53" s="19">
        <f>IF(J53="Payée",0,IF(I53="",0,MAX(0,Paramètres!$B$11-I53)))</f>
        <v/>
      </c>
      <c r="O53" s="19">
        <f>IF(AND(J53&lt;&gt;"Payée",N53&gt;0),"En retard","")</f>
        <v/>
      </c>
      <c r="P53" s="15" t="n"/>
      <c r="Q53" s="67">
        <f>IF($N53=0,"",$N53+ROW()/10000)</f>
        <v/>
      </c>
    </row>
    <row r="54">
      <c r="A54" s="43" t="n"/>
      <c r="B54" s="15" t="n"/>
      <c r="C54" s="15" t="n"/>
      <c r="D54" s="15" t="n"/>
      <c r="E54" s="15" t="n"/>
      <c r="F54" s="49" t="n"/>
      <c r="G54" s="44">
        <f>Paramètres!$B$7</f>
        <v/>
      </c>
      <c r="H54" s="50">
        <f>IF(F54="","",F54*(1+G54))</f>
        <v/>
      </c>
      <c r="I54" s="43" t="n"/>
      <c r="J54" s="15" t="n"/>
      <c r="K54" s="43" t="n"/>
      <c r="L54" s="15" t="n"/>
      <c r="M54" s="15" t="n"/>
      <c r="N54" s="19">
        <f>IF(J54="Payée",0,IF(I54="",0,MAX(0,Paramètres!$B$11-I54)))</f>
        <v/>
      </c>
      <c r="O54" s="19">
        <f>IF(AND(J54&lt;&gt;"Payée",N54&gt;0),"En retard","")</f>
        <v/>
      </c>
      <c r="P54" s="15" t="n"/>
      <c r="Q54" s="67">
        <f>IF($N54=0,"",$N54+ROW()/10000)</f>
        <v/>
      </c>
    </row>
    <row r="55">
      <c r="A55" s="43" t="n"/>
      <c r="B55" s="15" t="n"/>
      <c r="C55" s="15" t="n"/>
      <c r="D55" s="15" t="n"/>
      <c r="E55" s="15" t="n"/>
      <c r="F55" s="49" t="n"/>
      <c r="G55" s="44">
        <f>Paramètres!$B$7</f>
        <v/>
      </c>
      <c r="H55" s="50">
        <f>IF(F55="","",F55*(1+G55))</f>
        <v/>
      </c>
      <c r="I55" s="43" t="n"/>
      <c r="J55" s="15" t="n"/>
      <c r="K55" s="43" t="n"/>
      <c r="L55" s="15" t="n"/>
      <c r="M55" s="15" t="n"/>
      <c r="N55" s="19">
        <f>IF(J55="Payée",0,IF(I55="",0,MAX(0,Paramètres!$B$11-I55)))</f>
        <v/>
      </c>
      <c r="O55" s="19">
        <f>IF(AND(J55&lt;&gt;"Payée",N55&gt;0),"En retard","")</f>
        <v/>
      </c>
      <c r="P55" s="15" t="n"/>
      <c r="Q55" s="67">
        <f>IF($N55=0,"",$N55+ROW()/10000)</f>
        <v/>
      </c>
    </row>
    <row r="56">
      <c r="A56" s="43" t="n"/>
      <c r="B56" s="15" t="n"/>
      <c r="C56" s="15" t="n"/>
      <c r="D56" s="15" t="n"/>
      <c r="E56" s="15" t="n"/>
      <c r="F56" s="49" t="n"/>
      <c r="G56" s="44">
        <f>Paramètres!$B$7</f>
        <v/>
      </c>
      <c r="H56" s="50">
        <f>IF(F56="","",F56*(1+G56))</f>
        <v/>
      </c>
      <c r="I56" s="43" t="n"/>
      <c r="J56" s="15" t="n"/>
      <c r="K56" s="43" t="n"/>
      <c r="L56" s="15" t="n"/>
      <c r="M56" s="15" t="n"/>
      <c r="N56" s="19">
        <f>IF(J56="Payée",0,IF(I56="",0,MAX(0,Paramètres!$B$11-I56)))</f>
        <v/>
      </c>
      <c r="O56" s="19">
        <f>IF(AND(J56&lt;&gt;"Payée",N56&gt;0),"En retard","")</f>
        <v/>
      </c>
      <c r="P56" s="15" t="n"/>
      <c r="Q56" s="67">
        <f>IF($N56=0,"",$N56+ROW()/10000)</f>
        <v/>
      </c>
    </row>
    <row r="57">
      <c r="A57" s="43" t="n"/>
      <c r="B57" s="15" t="n"/>
      <c r="C57" s="15" t="n"/>
      <c r="D57" s="15" t="n"/>
      <c r="E57" s="15" t="n"/>
      <c r="F57" s="49" t="n"/>
      <c r="G57" s="44">
        <f>Paramètres!$B$7</f>
        <v/>
      </c>
      <c r="H57" s="50">
        <f>IF(F57="","",F57*(1+G57))</f>
        <v/>
      </c>
      <c r="I57" s="43" t="n"/>
      <c r="J57" s="15" t="n"/>
      <c r="K57" s="43" t="n"/>
      <c r="L57" s="15" t="n"/>
      <c r="M57" s="15" t="n"/>
      <c r="N57" s="19">
        <f>IF(J57="Payée",0,IF(I57="",0,MAX(0,Paramètres!$B$11-I57)))</f>
        <v/>
      </c>
      <c r="O57" s="19">
        <f>IF(AND(J57&lt;&gt;"Payée",N57&gt;0),"En retard","")</f>
        <v/>
      </c>
      <c r="P57" s="15" t="n"/>
      <c r="Q57" s="67">
        <f>IF($N57=0,"",$N57+ROW()/10000)</f>
        <v/>
      </c>
    </row>
    <row r="58">
      <c r="A58" s="43" t="n"/>
      <c r="B58" s="15" t="n"/>
      <c r="C58" s="15" t="n"/>
      <c r="D58" s="15" t="n"/>
      <c r="E58" s="15" t="n"/>
      <c r="F58" s="49" t="n"/>
      <c r="G58" s="44">
        <f>Paramètres!$B$7</f>
        <v/>
      </c>
      <c r="H58" s="50">
        <f>IF(F58="","",F58*(1+G58))</f>
        <v/>
      </c>
      <c r="I58" s="43" t="n"/>
      <c r="J58" s="15" t="n"/>
      <c r="K58" s="43" t="n"/>
      <c r="L58" s="15" t="n"/>
      <c r="M58" s="15" t="n"/>
      <c r="N58" s="19">
        <f>IF(J58="Payée",0,IF(I58="",0,MAX(0,Paramètres!$B$11-I58)))</f>
        <v/>
      </c>
      <c r="O58" s="19">
        <f>IF(AND(J58&lt;&gt;"Payée",N58&gt;0),"En retard","")</f>
        <v/>
      </c>
      <c r="P58" s="15" t="n"/>
      <c r="Q58" s="67">
        <f>IF($N58=0,"",$N58+ROW()/10000)</f>
        <v/>
      </c>
    </row>
    <row r="59">
      <c r="A59" s="43" t="n"/>
      <c r="B59" s="15" t="n"/>
      <c r="C59" s="15" t="n"/>
      <c r="D59" s="15" t="n"/>
      <c r="E59" s="15" t="n"/>
      <c r="F59" s="49" t="n"/>
      <c r="G59" s="44">
        <f>Paramètres!$B$7</f>
        <v/>
      </c>
      <c r="H59" s="50">
        <f>IF(F59="","",F59*(1+G59))</f>
        <v/>
      </c>
      <c r="I59" s="43" t="n"/>
      <c r="J59" s="15" t="n"/>
      <c r="K59" s="43" t="n"/>
      <c r="L59" s="15" t="n"/>
      <c r="M59" s="15" t="n"/>
      <c r="N59" s="19">
        <f>IF(J59="Payée",0,IF(I59="",0,MAX(0,Paramètres!$B$11-I59)))</f>
        <v/>
      </c>
      <c r="O59" s="19">
        <f>IF(AND(J59&lt;&gt;"Payée",N59&gt;0),"En retard","")</f>
        <v/>
      </c>
      <c r="P59" s="15" t="n"/>
      <c r="Q59" s="67">
        <f>IF($N59=0,"",$N59+ROW()/10000)</f>
        <v/>
      </c>
    </row>
    <row r="60">
      <c r="A60" s="43" t="n"/>
      <c r="B60" s="15" t="n"/>
      <c r="C60" s="15" t="n"/>
      <c r="D60" s="15" t="n"/>
      <c r="E60" s="15" t="n"/>
      <c r="F60" s="49" t="n"/>
      <c r="G60" s="44">
        <f>Paramètres!$B$7</f>
        <v/>
      </c>
      <c r="H60" s="50">
        <f>IF(F60="","",F60*(1+G60))</f>
        <v/>
      </c>
      <c r="I60" s="43" t="n"/>
      <c r="J60" s="15" t="n"/>
      <c r="K60" s="43" t="n"/>
      <c r="L60" s="15" t="n"/>
      <c r="M60" s="15" t="n"/>
      <c r="N60" s="19">
        <f>IF(J60="Payée",0,IF(I60="",0,MAX(0,Paramètres!$B$11-I60)))</f>
        <v/>
      </c>
      <c r="O60" s="19">
        <f>IF(AND(J60&lt;&gt;"Payée",N60&gt;0),"En retard","")</f>
        <v/>
      </c>
      <c r="P60" s="15" t="n"/>
      <c r="Q60" s="67">
        <f>IF($N60=0,"",$N60+ROW()/10000)</f>
        <v/>
      </c>
    </row>
    <row r="61">
      <c r="A61" s="43" t="n"/>
      <c r="B61" s="15" t="n"/>
      <c r="C61" s="15" t="n"/>
      <c r="D61" s="15" t="n"/>
      <c r="E61" s="15" t="n"/>
      <c r="F61" s="49" t="n"/>
      <c r="G61" s="44">
        <f>Paramètres!$B$7</f>
        <v/>
      </c>
      <c r="H61" s="50">
        <f>IF(F61="","",F61*(1+G61))</f>
        <v/>
      </c>
      <c r="I61" s="43" t="n"/>
      <c r="J61" s="15" t="n"/>
      <c r="K61" s="43" t="n"/>
      <c r="L61" s="15" t="n"/>
      <c r="M61" s="15" t="n"/>
      <c r="N61" s="19">
        <f>IF(J61="Payée",0,IF(I61="",0,MAX(0,Paramètres!$B$11-I61)))</f>
        <v/>
      </c>
      <c r="O61" s="19">
        <f>IF(AND(J61&lt;&gt;"Payée",N61&gt;0),"En retard","")</f>
        <v/>
      </c>
      <c r="P61" s="15" t="n"/>
      <c r="Q61" s="67">
        <f>IF($N61=0,"",$N61+ROW()/10000)</f>
        <v/>
      </c>
    </row>
    <row r="62">
      <c r="A62" s="43" t="n"/>
      <c r="B62" s="15" t="n"/>
      <c r="C62" s="15" t="n"/>
      <c r="D62" s="15" t="n"/>
      <c r="E62" s="15" t="n"/>
      <c r="F62" s="49" t="n"/>
      <c r="G62" s="44">
        <f>Paramètres!$B$7</f>
        <v/>
      </c>
      <c r="H62" s="50">
        <f>IF(F62="","",F62*(1+G62))</f>
        <v/>
      </c>
      <c r="I62" s="43" t="n"/>
      <c r="J62" s="15" t="n"/>
      <c r="K62" s="43" t="n"/>
      <c r="L62" s="15" t="n"/>
      <c r="M62" s="15" t="n"/>
      <c r="N62" s="19">
        <f>IF(J62="Payée",0,IF(I62="",0,MAX(0,Paramètres!$B$11-I62)))</f>
        <v/>
      </c>
      <c r="O62" s="19">
        <f>IF(AND(J62&lt;&gt;"Payée",N62&gt;0),"En retard","")</f>
        <v/>
      </c>
      <c r="P62" s="15" t="n"/>
      <c r="Q62" s="67">
        <f>IF($N62=0,"",$N62+ROW()/10000)</f>
        <v/>
      </c>
    </row>
    <row r="63">
      <c r="A63" s="43" t="n"/>
      <c r="B63" s="15" t="n"/>
      <c r="C63" s="15" t="n"/>
      <c r="D63" s="15" t="n"/>
      <c r="E63" s="15" t="n"/>
      <c r="F63" s="49" t="n"/>
      <c r="G63" s="44">
        <f>Paramètres!$B$7</f>
        <v/>
      </c>
      <c r="H63" s="50">
        <f>IF(F63="","",F63*(1+G63))</f>
        <v/>
      </c>
      <c r="I63" s="43" t="n"/>
      <c r="J63" s="15" t="n"/>
      <c r="K63" s="43" t="n"/>
      <c r="L63" s="15" t="n"/>
      <c r="M63" s="15" t="n"/>
      <c r="N63" s="19">
        <f>IF(J63="Payée",0,IF(I63="",0,MAX(0,Paramètres!$B$11-I63)))</f>
        <v/>
      </c>
      <c r="O63" s="19">
        <f>IF(AND(J63&lt;&gt;"Payée",N63&gt;0),"En retard","")</f>
        <v/>
      </c>
      <c r="P63" s="15" t="n"/>
      <c r="Q63" s="67">
        <f>IF($N63=0,"",$N63+ROW()/10000)</f>
        <v/>
      </c>
    </row>
    <row r="64">
      <c r="A64" s="43" t="n"/>
      <c r="B64" s="15" t="n"/>
      <c r="C64" s="15" t="n"/>
      <c r="D64" s="15" t="n"/>
      <c r="E64" s="15" t="n"/>
      <c r="F64" s="49" t="n"/>
      <c r="G64" s="44">
        <f>Paramètres!$B$7</f>
        <v/>
      </c>
      <c r="H64" s="50">
        <f>IF(F64="","",F64*(1+G64))</f>
        <v/>
      </c>
      <c r="I64" s="43" t="n"/>
      <c r="J64" s="15" t="n"/>
      <c r="K64" s="43" t="n"/>
      <c r="L64" s="15" t="n"/>
      <c r="M64" s="15" t="n"/>
      <c r="N64" s="19">
        <f>IF(J64="Payée",0,IF(I64="",0,MAX(0,Paramètres!$B$11-I64)))</f>
        <v/>
      </c>
      <c r="O64" s="19">
        <f>IF(AND(J64&lt;&gt;"Payée",N64&gt;0),"En retard","")</f>
        <v/>
      </c>
      <c r="P64" s="15" t="n"/>
      <c r="Q64" s="67">
        <f>IF($N64=0,"",$N64+ROW()/10000)</f>
        <v/>
      </c>
    </row>
    <row r="65">
      <c r="A65" s="43" t="n"/>
      <c r="B65" s="15" t="n"/>
      <c r="C65" s="15" t="n"/>
      <c r="D65" s="15" t="n"/>
      <c r="E65" s="15" t="n"/>
      <c r="F65" s="49" t="n"/>
      <c r="G65" s="44">
        <f>Paramètres!$B$7</f>
        <v/>
      </c>
      <c r="H65" s="50">
        <f>IF(F65="","",F65*(1+G65))</f>
        <v/>
      </c>
      <c r="I65" s="43" t="n"/>
      <c r="J65" s="15" t="n"/>
      <c r="K65" s="43" t="n"/>
      <c r="L65" s="15" t="n"/>
      <c r="M65" s="15" t="n"/>
      <c r="N65" s="19">
        <f>IF(J65="Payée",0,IF(I65="",0,MAX(0,Paramètres!$B$11-I65)))</f>
        <v/>
      </c>
      <c r="O65" s="19">
        <f>IF(AND(J65&lt;&gt;"Payée",N65&gt;0),"En retard","")</f>
        <v/>
      </c>
      <c r="P65" s="15" t="n"/>
      <c r="Q65" s="67">
        <f>IF($N65=0,"",$N65+ROW()/10000)</f>
        <v/>
      </c>
    </row>
    <row r="66">
      <c r="A66" s="43" t="n"/>
      <c r="B66" s="15" t="n"/>
      <c r="C66" s="15" t="n"/>
      <c r="D66" s="15" t="n"/>
      <c r="E66" s="15" t="n"/>
      <c r="F66" s="49" t="n"/>
      <c r="G66" s="44">
        <f>Paramètres!$B$7</f>
        <v/>
      </c>
      <c r="H66" s="50">
        <f>IF(F66="","",F66*(1+G66))</f>
        <v/>
      </c>
      <c r="I66" s="43" t="n"/>
      <c r="J66" s="15" t="n"/>
      <c r="K66" s="43" t="n"/>
      <c r="L66" s="15" t="n"/>
      <c r="M66" s="15" t="n"/>
      <c r="N66" s="19">
        <f>IF(J66="Payée",0,IF(I66="",0,MAX(0,Paramètres!$B$11-I66)))</f>
        <v/>
      </c>
      <c r="O66" s="19">
        <f>IF(AND(J66&lt;&gt;"Payée",N66&gt;0),"En retard","")</f>
        <v/>
      </c>
      <c r="P66" s="15" t="n"/>
      <c r="Q66" s="67">
        <f>IF($N66=0,"",$N66+ROW()/10000)</f>
        <v/>
      </c>
    </row>
    <row r="67">
      <c r="A67" s="43" t="n"/>
      <c r="B67" s="15" t="n"/>
      <c r="C67" s="15" t="n"/>
      <c r="D67" s="15" t="n"/>
      <c r="E67" s="15" t="n"/>
      <c r="F67" s="49" t="n"/>
      <c r="G67" s="44">
        <f>Paramètres!$B$7</f>
        <v/>
      </c>
      <c r="H67" s="50">
        <f>IF(F67="","",F67*(1+G67))</f>
        <v/>
      </c>
      <c r="I67" s="43" t="n"/>
      <c r="J67" s="15" t="n"/>
      <c r="K67" s="43" t="n"/>
      <c r="L67" s="15" t="n"/>
      <c r="M67" s="15" t="n"/>
      <c r="N67" s="19">
        <f>IF(J67="Payée",0,IF(I67="",0,MAX(0,Paramètres!$B$11-I67)))</f>
        <v/>
      </c>
      <c r="O67" s="19">
        <f>IF(AND(J67&lt;&gt;"Payée",N67&gt;0),"En retard","")</f>
        <v/>
      </c>
      <c r="P67" s="15" t="n"/>
      <c r="Q67" s="67">
        <f>IF($N67=0,"",$N67+ROW()/10000)</f>
        <v/>
      </c>
    </row>
    <row r="68">
      <c r="A68" s="43" t="n"/>
      <c r="B68" s="15" t="n"/>
      <c r="C68" s="15" t="n"/>
      <c r="D68" s="15" t="n"/>
      <c r="E68" s="15" t="n"/>
      <c r="F68" s="49" t="n"/>
      <c r="G68" s="44">
        <f>Paramètres!$B$7</f>
        <v/>
      </c>
      <c r="H68" s="50">
        <f>IF(F68="","",F68*(1+G68))</f>
        <v/>
      </c>
      <c r="I68" s="43" t="n"/>
      <c r="J68" s="15" t="n"/>
      <c r="K68" s="43" t="n"/>
      <c r="L68" s="15" t="n"/>
      <c r="M68" s="15" t="n"/>
      <c r="N68" s="19">
        <f>IF(J68="Payée",0,IF(I68="",0,MAX(0,Paramètres!$B$11-I68)))</f>
        <v/>
      </c>
      <c r="O68" s="19">
        <f>IF(AND(J68&lt;&gt;"Payée",N68&gt;0),"En retard","")</f>
        <v/>
      </c>
      <c r="P68" s="15" t="n"/>
      <c r="Q68" s="67">
        <f>IF($N68=0,"",$N68+ROW()/10000)</f>
        <v/>
      </c>
    </row>
    <row r="69">
      <c r="A69" s="43" t="n"/>
      <c r="B69" s="15" t="n"/>
      <c r="C69" s="15" t="n"/>
      <c r="D69" s="15" t="n"/>
      <c r="E69" s="15" t="n"/>
      <c r="F69" s="49" t="n"/>
      <c r="G69" s="44">
        <f>Paramètres!$B$7</f>
        <v/>
      </c>
      <c r="H69" s="50">
        <f>IF(F69="","",F69*(1+G69))</f>
        <v/>
      </c>
      <c r="I69" s="43" t="n"/>
      <c r="J69" s="15" t="n"/>
      <c r="K69" s="43" t="n"/>
      <c r="L69" s="15" t="n"/>
      <c r="M69" s="15" t="n"/>
      <c r="N69" s="19">
        <f>IF(J69="Payée",0,IF(I69="",0,MAX(0,Paramètres!$B$11-I69)))</f>
        <v/>
      </c>
      <c r="O69" s="19">
        <f>IF(AND(J69&lt;&gt;"Payée",N69&gt;0),"En retard","")</f>
        <v/>
      </c>
      <c r="P69" s="15" t="n"/>
      <c r="Q69" s="67">
        <f>IF($N69=0,"",$N69+ROW()/10000)</f>
        <v/>
      </c>
    </row>
    <row r="70">
      <c r="A70" s="43" t="n"/>
      <c r="B70" s="15" t="n"/>
      <c r="C70" s="15" t="n"/>
      <c r="D70" s="15" t="n"/>
      <c r="E70" s="15" t="n"/>
      <c r="F70" s="49" t="n"/>
      <c r="G70" s="44">
        <f>Paramètres!$B$7</f>
        <v/>
      </c>
      <c r="H70" s="50">
        <f>IF(F70="","",F70*(1+G70))</f>
        <v/>
      </c>
      <c r="I70" s="43" t="n"/>
      <c r="J70" s="15" t="n"/>
      <c r="K70" s="43" t="n"/>
      <c r="L70" s="15" t="n"/>
      <c r="M70" s="15" t="n"/>
      <c r="N70" s="19">
        <f>IF(J70="Payée",0,IF(I70="",0,MAX(0,Paramètres!$B$11-I70)))</f>
        <v/>
      </c>
      <c r="O70" s="19">
        <f>IF(AND(J70&lt;&gt;"Payée",N70&gt;0),"En retard","")</f>
        <v/>
      </c>
      <c r="P70" s="15" t="n"/>
      <c r="Q70" s="67">
        <f>IF($N70=0,"",$N70+ROW()/10000)</f>
        <v/>
      </c>
    </row>
    <row r="71">
      <c r="A71" s="43" t="n"/>
      <c r="B71" s="15" t="n"/>
      <c r="C71" s="15" t="n"/>
      <c r="D71" s="15" t="n"/>
      <c r="E71" s="15" t="n"/>
      <c r="F71" s="49" t="n"/>
      <c r="G71" s="44">
        <f>Paramètres!$B$7</f>
        <v/>
      </c>
      <c r="H71" s="50">
        <f>IF(F71="","",F71*(1+G71))</f>
        <v/>
      </c>
      <c r="I71" s="43" t="n"/>
      <c r="J71" s="15" t="n"/>
      <c r="K71" s="43" t="n"/>
      <c r="L71" s="15" t="n"/>
      <c r="M71" s="15" t="n"/>
      <c r="N71" s="19">
        <f>IF(J71="Payée",0,IF(I71="",0,MAX(0,Paramètres!$B$11-I71)))</f>
        <v/>
      </c>
      <c r="O71" s="19">
        <f>IF(AND(J71&lt;&gt;"Payée",N71&gt;0),"En retard","")</f>
        <v/>
      </c>
      <c r="P71" s="15" t="n"/>
      <c r="Q71" s="67">
        <f>IF($N71=0,"",$N71+ROW()/10000)</f>
        <v/>
      </c>
    </row>
    <row r="72">
      <c r="A72" s="43" t="n"/>
      <c r="B72" s="15" t="n"/>
      <c r="C72" s="15" t="n"/>
      <c r="D72" s="15" t="n"/>
      <c r="E72" s="15" t="n"/>
      <c r="F72" s="49" t="n"/>
      <c r="G72" s="44">
        <f>Paramètres!$B$7</f>
        <v/>
      </c>
      <c r="H72" s="50">
        <f>IF(F72="","",F72*(1+G72))</f>
        <v/>
      </c>
      <c r="I72" s="43" t="n"/>
      <c r="J72" s="15" t="n"/>
      <c r="K72" s="43" t="n"/>
      <c r="L72" s="15" t="n"/>
      <c r="M72" s="15" t="n"/>
      <c r="N72" s="19">
        <f>IF(J72="Payée",0,IF(I72="",0,MAX(0,Paramètres!$B$11-I72)))</f>
        <v/>
      </c>
      <c r="O72" s="19">
        <f>IF(AND(J72&lt;&gt;"Payée",N72&gt;0),"En retard","")</f>
        <v/>
      </c>
      <c r="P72" s="15" t="n"/>
      <c r="Q72" s="67">
        <f>IF($N72=0,"",$N72+ROW()/10000)</f>
        <v/>
      </c>
    </row>
    <row r="73">
      <c r="A73" s="43" t="n"/>
      <c r="B73" s="15" t="n"/>
      <c r="C73" s="15" t="n"/>
      <c r="D73" s="15" t="n"/>
      <c r="E73" s="15" t="n"/>
      <c r="F73" s="49" t="n"/>
      <c r="G73" s="44">
        <f>Paramètres!$B$7</f>
        <v/>
      </c>
      <c r="H73" s="50">
        <f>IF(F73="","",F73*(1+G73))</f>
        <v/>
      </c>
      <c r="I73" s="43" t="n"/>
      <c r="J73" s="15" t="n"/>
      <c r="K73" s="43" t="n"/>
      <c r="L73" s="15" t="n"/>
      <c r="M73" s="15" t="n"/>
      <c r="N73" s="19">
        <f>IF(J73="Payée",0,IF(I73="",0,MAX(0,Paramètres!$B$11-I73)))</f>
        <v/>
      </c>
      <c r="O73" s="19">
        <f>IF(AND(J73&lt;&gt;"Payée",N73&gt;0),"En retard","")</f>
        <v/>
      </c>
      <c r="P73" s="15" t="n"/>
      <c r="Q73" s="67">
        <f>IF($N73=0,"",$N73+ROW()/10000)</f>
        <v/>
      </c>
    </row>
    <row r="74">
      <c r="A74" s="43" t="n"/>
      <c r="B74" s="15" t="n"/>
      <c r="C74" s="15" t="n"/>
      <c r="D74" s="15" t="n"/>
      <c r="E74" s="15" t="n"/>
      <c r="F74" s="49" t="n"/>
      <c r="G74" s="44">
        <f>Paramètres!$B$7</f>
        <v/>
      </c>
      <c r="H74" s="50">
        <f>IF(F74="","",F74*(1+G74))</f>
        <v/>
      </c>
      <c r="I74" s="43" t="n"/>
      <c r="J74" s="15" t="n"/>
      <c r="K74" s="43" t="n"/>
      <c r="L74" s="15" t="n"/>
      <c r="M74" s="15" t="n"/>
      <c r="N74" s="19">
        <f>IF(J74="Payée",0,IF(I74="",0,MAX(0,Paramètres!$B$11-I74)))</f>
        <v/>
      </c>
      <c r="O74" s="19">
        <f>IF(AND(J74&lt;&gt;"Payée",N74&gt;0),"En retard","")</f>
        <v/>
      </c>
      <c r="P74" s="15" t="n"/>
      <c r="Q74" s="67">
        <f>IF($N74=0,"",$N74+ROW()/10000)</f>
        <v/>
      </c>
    </row>
    <row r="75">
      <c r="A75" s="43" t="n"/>
      <c r="B75" s="15" t="n"/>
      <c r="C75" s="15" t="n"/>
      <c r="D75" s="15" t="n"/>
      <c r="E75" s="15" t="n"/>
      <c r="F75" s="49" t="n"/>
      <c r="G75" s="44">
        <f>Paramètres!$B$7</f>
        <v/>
      </c>
      <c r="H75" s="50">
        <f>IF(F75="","",F75*(1+G75))</f>
        <v/>
      </c>
      <c r="I75" s="43" t="n"/>
      <c r="J75" s="15" t="n"/>
      <c r="K75" s="43" t="n"/>
      <c r="L75" s="15" t="n"/>
      <c r="M75" s="15" t="n"/>
      <c r="N75" s="19">
        <f>IF(J75="Payée",0,IF(I75="",0,MAX(0,Paramètres!$B$11-I75)))</f>
        <v/>
      </c>
      <c r="O75" s="19">
        <f>IF(AND(J75&lt;&gt;"Payée",N75&gt;0),"En retard","")</f>
        <v/>
      </c>
      <c r="P75" s="15" t="n"/>
      <c r="Q75" s="67">
        <f>IF($N75=0,"",$N75+ROW()/10000)</f>
        <v/>
      </c>
    </row>
    <row r="76">
      <c r="A76" s="43" t="n"/>
      <c r="B76" s="15" t="n"/>
      <c r="C76" s="15" t="n"/>
      <c r="D76" s="15" t="n"/>
      <c r="E76" s="15" t="n"/>
      <c r="F76" s="49" t="n"/>
      <c r="G76" s="44">
        <f>Paramètres!$B$7</f>
        <v/>
      </c>
      <c r="H76" s="50">
        <f>IF(F76="","",F76*(1+G76))</f>
        <v/>
      </c>
      <c r="I76" s="43" t="n"/>
      <c r="J76" s="15" t="n"/>
      <c r="K76" s="43" t="n"/>
      <c r="L76" s="15" t="n"/>
      <c r="M76" s="15" t="n"/>
      <c r="N76" s="19">
        <f>IF(J76="Payée",0,IF(I76="",0,MAX(0,Paramètres!$B$11-I76)))</f>
        <v/>
      </c>
      <c r="O76" s="19">
        <f>IF(AND(J76&lt;&gt;"Payée",N76&gt;0),"En retard","")</f>
        <v/>
      </c>
      <c r="P76" s="15" t="n"/>
      <c r="Q76" s="67">
        <f>IF($N76=0,"",$N76+ROW()/10000)</f>
        <v/>
      </c>
    </row>
    <row r="77">
      <c r="A77" s="43" t="n"/>
      <c r="B77" s="15" t="n"/>
      <c r="C77" s="15" t="n"/>
      <c r="D77" s="15" t="n"/>
      <c r="E77" s="15" t="n"/>
      <c r="F77" s="49" t="n"/>
      <c r="G77" s="44">
        <f>Paramètres!$B$7</f>
        <v/>
      </c>
      <c r="H77" s="50">
        <f>IF(F77="","",F77*(1+G77))</f>
        <v/>
      </c>
      <c r="I77" s="43" t="n"/>
      <c r="J77" s="15" t="n"/>
      <c r="K77" s="43" t="n"/>
      <c r="L77" s="15" t="n"/>
      <c r="M77" s="15" t="n"/>
      <c r="N77" s="19">
        <f>IF(J77="Payée",0,IF(I77="",0,MAX(0,Paramètres!$B$11-I77)))</f>
        <v/>
      </c>
      <c r="O77" s="19">
        <f>IF(AND(J77&lt;&gt;"Payée",N77&gt;0),"En retard","")</f>
        <v/>
      </c>
      <c r="P77" s="15" t="n"/>
      <c r="Q77" s="67">
        <f>IF($N77=0,"",$N77+ROW()/10000)</f>
        <v/>
      </c>
    </row>
    <row r="78">
      <c r="A78" s="43" t="n"/>
      <c r="B78" s="15" t="n"/>
      <c r="C78" s="15" t="n"/>
      <c r="D78" s="15" t="n"/>
      <c r="E78" s="15" t="n"/>
      <c r="F78" s="49" t="n"/>
      <c r="G78" s="44">
        <f>Paramètres!$B$7</f>
        <v/>
      </c>
      <c r="H78" s="50">
        <f>IF(F78="","",F78*(1+G78))</f>
        <v/>
      </c>
      <c r="I78" s="43" t="n"/>
      <c r="J78" s="15" t="n"/>
      <c r="K78" s="43" t="n"/>
      <c r="L78" s="15" t="n"/>
      <c r="M78" s="15" t="n"/>
      <c r="N78" s="19">
        <f>IF(J78="Payée",0,IF(I78="",0,MAX(0,Paramètres!$B$11-I78)))</f>
        <v/>
      </c>
      <c r="O78" s="19">
        <f>IF(AND(J78&lt;&gt;"Payée",N78&gt;0),"En retard","")</f>
        <v/>
      </c>
      <c r="P78" s="15" t="n"/>
      <c r="Q78" s="67">
        <f>IF($N78=0,"",$N78+ROW()/10000)</f>
        <v/>
      </c>
    </row>
    <row r="79">
      <c r="A79" s="43" t="n"/>
      <c r="B79" s="15" t="n"/>
      <c r="C79" s="15" t="n"/>
      <c r="D79" s="15" t="n"/>
      <c r="E79" s="15" t="n"/>
      <c r="F79" s="49" t="n"/>
      <c r="G79" s="44">
        <f>Paramètres!$B$7</f>
        <v/>
      </c>
      <c r="H79" s="50">
        <f>IF(F79="","",F79*(1+G79))</f>
        <v/>
      </c>
      <c r="I79" s="43" t="n"/>
      <c r="J79" s="15" t="n"/>
      <c r="K79" s="43" t="n"/>
      <c r="L79" s="15" t="n"/>
      <c r="M79" s="15" t="n"/>
      <c r="N79" s="19">
        <f>IF(J79="Payée",0,IF(I79="",0,MAX(0,Paramètres!$B$11-I79)))</f>
        <v/>
      </c>
      <c r="O79" s="19">
        <f>IF(AND(J79&lt;&gt;"Payée",N79&gt;0),"En retard","")</f>
        <v/>
      </c>
      <c r="P79" s="15" t="n"/>
      <c r="Q79" s="67">
        <f>IF($N79=0,"",$N79+ROW()/10000)</f>
        <v/>
      </c>
    </row>
    <row r="80">
      <c r="A80" s="43" t="n"/>
      <c r="B80" s="15" t="n"/>
      <c r="C80" s="15" t="n"/>
      <c r="D80" s="15" t="n"/>
      <c r="E80" s="15" t="n"/>
      <c r="F80" s="49" t="n"/>
      <c r="G80" s="44">
        <f>Paramètres!$B$7</f>
        <v/>
      </c>
      <c r="H80" s="50">
        <f>IF(F80="","",F80*(1+G80))</f>
        <v/>
      </c>
      <c r="I80" s="43" t="n"/>
      <c r="J80" s="15" t="n"/>
      <c r="K80" s="43" t="n"/>
      <c r="L80" s="15" t="n"/>
      <c r="M80" s="15" t="n"/>
      <c r="N80" s="19">
        <f>IF(J80="Payée",0,IF(I80="",0,MAX(0,Paramètres!$B$11-I80)))</f>
        <v/>
      </c>
      <c r="O80" s="19">
        <f>IF(AND(J80&lt;&gt;"Payée",N80&gt;0),"En retard","")</f>
        <v/>
      </c>
      <c r="P80" s="15" t="n"/>
      <c r="Q80" s="67">
        <f>IF($N80=0,"",$N80+ROW()/10000)</f>
        <v/>
      </c>
    </row>
    <row r="81">
      <c r="A81" s="43" t="n"/>
      <c r="B81" s="15" t="n"/>
      <c r="C81" s="15" t="n"/>
      <c r="D81" s="15" t="n"/>
      <c r="E81" s="15" t="n"/>
      <c r="F81" s="49" t="n"/>
      <c r="G81" s="44">
        <f>Paramètres!$B$7</f>
        <v/>
      </c>
      <c r="H81" s="50">
        <f>IF(F81="","",F81*(1+G81))</f>
        <v/>
      </c>
      <c r="I81" s="43" t="n"/>
      <c r="J81" s="15" t="n"/>
      <c r="K81" s="43" t="n"/>
      <c r="L81" s="15" t="n"/>
      <c r="M81" s="15" t="n"/>
      <c r="N81" s="19">
        <f>IF(J81="Payée",0,IF(I81="",0,MAX(0,Paramètres!$B$11-I81)))</f>
        <v/>
      </c>
      <c r="O81" s="19">
        <f>IF(AND(J81&lt;&gt;"Payée",N81&gt;0),"En retard","")</f>
        <v/>
      </c>
      <c r="P81" s="15" t="n"/>
      <c r="Q81" s="67">
        <f>IF($N81=0,"",$N81+ROW()/10000)</f>
        <v/>
      </c>
    </row>
    <row r="82">
      <c r="A82" s="43" t="n"/>
      <c r="B82" s="15" t="n"/>
      <c r="C82" s="15" t="n"/>
      <c r="D82" s="15" t="n"/>
      <c r="E82" s="15" t="n"/>
      <c r="F82" s="49" t="n"/>
      <c r="G82" s="44">
        <f>Paramètres!$B$7</f>
        <v/>
      </c>
      <c r="H82" s="50">
        <f>IF(F82="","",F82*(1+G82))</f>
        <v/>
      </c>
      <c r="I82" s="43" t="n"/>
      <c r="J82" s="15" t="n"/>
      <c r="K82" s="43" t="n"/>
      <c r="L82" s="15" t="n"/>
      <c r="M82" s="15" t="n"/>
      <c r="N82" s="19">
        <f>IF(J82="Payée",0,IF(I82="",0,MAX(0,Paramètres!$B$11-I82)))</f>
        <v/>
      </c>
      <c r="O82" s="19">
        <f>IF(AND(J82&lt;&gt;"Payée",N82&gt;0),"En retard","")</f>
        <v/>
      </c>
      <c r="P82" s="15" t="n"/>
      <c r="Q82" s="67">
        <f>IF($N82=0,"",$N82+ROW()/10000)</f>
        <v/>
      </c>
    </row>
    <row r="83">
      <c r="A83" s="43" t="n"/>
      <c r="B83" s="15" t="n"/>
      <c r="C83" s="15" t="n"/>
      <c r="D83" s="15" t="n"/>
      <c r="E83" s="15" t="n"/>
      <c r="F83" s="49" t="n"/>
      <c r="G83" s="44">
        <f>Paramètres!$B$7</f>
        <v/>
      </c>
      <c r="H83" s="50">
        <f>IF(F83="","",F83*(1+G83))</f>
        <v/>
      </c>
      <c r="I83" s="43" t="n"/>
      <c r="J83" s="15" t="n"/>
      <c r="K83" s="43" t="n"/>
      <c r="L83" s="15" t="n"/>
      <c r="M83" s="15" t="n"/>
      <c r="N83" s="19">
        <f>IF(J83="Payée",0,IF(I83="",0,MAX(0,Paramètres!$B$11-I83)))</f>
        <v/>
      </c>
      <c r="O83" s="19">
        <f>IF(AND(J83&lt;&gt;"Payée",N83&gt;0),"En retard","")</f>
        <v/>
      </c>
      <c r="P83" s="15" t="n"/>
      <c r="Q83" s="67">
        <f>IF($N83=0,"",$N83+ROW()/10000)</f>
        <v/>
      </c>
    </row>
    <row r="84">
      <c r="A84" s="43" t="n"/>
      <c r="B84" s="15" t="n"/>
      <c r="C84" s="15" t="n"/>
      <c r="D84" s="15" t="n"/>
      <c r="E84" s="15" t="n"/>
      <c r="F84" s="49" t="n"/>
      <c r="G84" s="44">
        <f>Paramètres!$B$7</f>
        <v/>
      </c>
      <c r="H84" s="50">
        <f>IF(F84="","",F84*(1+G84))</f>
        <v/>
      </c>
      <c r="I84" s="43" t="n"/>
      <c r="J84" s="15" t="n"/>
      <c r="K84" s="43" t="n"/>
      <c r="L84" s="15" t="n"/>
      <c r="M84" s="15" t="n"/>
      <c r="N84" s="19">
        <f>IF(J84="Payée",0,IF(I84="",0,MAX(0,Paramètres!$B$11-I84)))</f>
        <v/>
      </c>
      <c r="O84" s="19">
        <f>IF(AND(J84&lt;&gt;"Payée",N84&gt;0),"En retard","")</f>
        <v/>
      </c>
      <c r="P84" s="15" t="n"/>
      <c r="Q84" s="67">
        <f>IF($N84=0,"",$N84+ROW()/10000)</f>
        <v/>
      </c>
    </row>
    <row r="85">
      <c r="A85" s="43" t="n"/>
      <c r="B85" s="15" t="n"/>
      <c r="C85" s="15" t="n"/>
      <c r="D85" s="15" t="n"/>
      <c r="E85" s="15" t="n"/>
      <c r="F85" s="49" t="n"/>
      <c r="G85" s="44">
        <f>Paramètres!$B$7</f>
        <v/>
      </c>
      <c r="H85" s="50">
        <f>IF(F85="","",F85*(1+G85))</f>
        <v/>
      </c>
      <c r="I85" s="43" t="n"/>
      <c r="J85" s="15" t="n"/>
      <c r="K85" s="43" t="n"/>
      <c r="L85" s="15" t="n"/>
      <c r="M85" s="15" t="n"/>
      <c r="N85" s="19">
        <f>IF(J85="Payée",0,IF(I85="",0,MAX(0,Paramètres!$B$11-I85)))</f>
        <v/>
      </c>
      <c r="O85" s="19">
        <f>IF(AND(J85&lt;&gt;"Payée",N85&gt;0),"En retard","")</f>
        <v/>
      </c>
      <c r="P85" s="15" t="n"/>
      <c r="Q85" s="67">
        <f>IF($N85=0,"",$N85+ROW()/10000)</f>
        <v/>
      </c>
    </row>
    <row r="86">
      <c r="A86" s="43" t="n"/>
      <c r="B86" s="15" t="n"/>
      <c r="C86" s="15" t="n"/>
      <c r="D86" s="15" t="n"/>
      <c r="E86" s="15" t="n"/>
      <c r="F86" s="49" t="n"/>
      <c r="G86" s="44">
        <f>Paramètres!$B$7</f>
        <v/>
      </c>
      <c r="H86" s="50">
        <f>IF(F86="","",F86*(1+G86))</f>
        <v/>
      </c>
      <c r="I86" s="43" t="n"/>
      <c r="J86" s="15" t="n"/>
      <c r="K86" s="43" t="n"/>
      <c r="L86" s="15" t="n"/>
      <c r="M86" s="15" t="n"/>
      <c r="N86" s="19">
        <f>IF(J86="Payée",0,IF(I86="",0,MAX(0,Paramètres!$B$11-I86)))</f>
        <v/>
      </c>
      <c r="O86" s="19">
        <f>IF(AND(J86&lt;&gt;"Payée",N86&gt;0),"En retard","")</f>
        <v/>
      </c>
      <c r="P86" s="15" t="n"/>
      <c r="Q86" s="67">
        <f>IF($N86=0,"",$N86+ROW()/10000)</f>
        <v/>
      </c>
    </row>
    <row r="87">
      <c r="A87" s="43" t="n"/>
      <c r="B87" s="15" t="n"/>
      <c r="C87" s="15" t="n"/>
      <c r="D87" s="15" t="n"/>
      <c r="E87" s="15" t="n"/>
      <c r="F87" s="49" t="n"/>
      <c r="G87" s="44">
        <f>Paramètres!$B$7</f>
        <v/>
      </c>
      <c r="H87" s="50">
        <f>IF(F87="","",F87*(1+G87))</f>
        <v/>
      </c>
      <c r="I87" s="43" t="n"/>
      <c r="J87" s="15" t="n"/>
      <c r="K87" s="43" t="n"/>
      <c r="L87" s="15" t="n"/>
      <c r="M87" s="15" t="n"/>
      <c r="N87" s="19">
        <f>IF(J87="Payée",0,IF(I87="",0,MAX(0,Paramètres!$B$11-I87)))</f>
        <v/>
      </c>
      <c r="O87" s="19">
        <f>IF(AND(J87&lt;&gt;"Payée",N87&gt;0),"En retard","")</f>
        <v/>
      </c>
      <c r="P87" s="15" t="n"/>
      <c r="Q87" s="67">
        <f>IF($N87=0,"",$N87+ROW()/10000)</f>
        <v/>
      </c>
    </row>
    <row r="88">
      <c r="A88" s="43" t="n"/>
      <c r="B88" s="15" t="n"/>
      <c r="C88" s="15" t="n"/>
      <c r="D88" s="15" t="n"/>
      <c r="E88" s="15" t="n"/>
      <c r="F88" s="49" t="n"/>
      <c r="G88" s="44">
        <f>Paramètres!$B$7</f>
        <v/>
      </c>
      <c r="H88" s="50">
        <f>IF(F88="","",F88*(1+G88))</f>
        <v/>
      </c>
      <c r="I88" s="43" t="n"/>
      <c r="J88" s="15" t="n"/>
      <c r="K88" s="43" t="n"/>
      <c r="L88" s="15" t="n"/>
      <c r="M88" s="15" t="n"/>
      <c r="N88" s="19">
        <f>IF(J88="Payée",0,IF(I88="",0,MAX(0,Paramètres!$B$11-I88)))</f>
        <v/>
      </c>
      <c r="O88" s="19">
        <f>IF(AND(J88&lt;&gt;"Payée",N88&gt;0),"En retard","")</f>
        <v/>
      </c>
      <c r="P88" s="15" t="n"/>
      <c r="Q88" s="67">
        <f>IF($N88=0,"",$N88+ROW()/10000)</f>
        <v/>
      </c>
    </row>
    <row r="89">
      <c r="A89" s="43" t="n"/>
      <c r="B89" s="15" t="n"/>
      <c r="C89" s="15" t="n"/>
      <c r="D89" s="15" t="n"/>
      <c r="E89" s="15" t="n"/>
      <c r="F89" s="49" t="n"/>
      <c r="G89" s="44">
        <f>Paramètres!$B$7</f>
        <v/>
      </c>
      <c r="H89" s="50">
        <f>IF(F89="","",F89*(1+G89))</f>
        <v/>
      </c>
      <c r="I89" s="43" t="n"/>
      <c r="J89" s="15" t="n"/>
      <c r="K89" s="43" t="n"/>
      <c r="L89" s="15" t="n"/>
      <c r="M89" s="15" t="n"/>
      <c r="N89" s="19">
        <f>IF(J89="Payée",0,IF(I89="",0,MAX(0,Paramètres!$B$11-I89)))</f>
        <v/>
      </c>
      <c r="O89" s="19">
        <f>IF(AND(J89&lt;&gt;"Payée",N89&gt;0),"En retard","")</f>
        <v/>
      </c>
      <c r="P89" s="15" t="n"/>
      <c r="Q89" s="67">
        <f>IF($N89=0,"",$N89+ROW()/10000)</f>
        <v/>
      </c>
    </row>
    <row r="90">
      <c r="A90" s="43" t="n"/>
      <c r="B90" s="15" t="n"/>
      <c r="C90" s="15" t="n"/>
      <c r="D90" s="15" t="n"/>
      <c r="E90" s="15" t="n"/>
      <c r="F90" s="49" t="n"/>
      <c r="G90" s="44">
        <f>Paramètres!$B$7</f>
        <v/>
      </c>
      <c r="H90" s="50">
        <f>IF(F90="","",F90*(1+G90))</f>
        <v/>
      </c>
      <c r="I90" s="43" t="n"/>
      <c r="J90" s="15" t="n"/>
      <c r="K90" s="43" t="n"/>
      <c r="L90" s="15" t="n"/>
      <c r="M90" s="15" t="n"/>
      <c r="N90" s="19">
        <f>IF(J90="Payée",0,IF(I90="",0,MAX(0,Paramètres!$B$11-I90)))</f>
        <v/>
      </c>
      <c r="O90" s="19">
        <f>IF(AND(J90&lt;&gt;"Payée",N90&gt;0),"En retard","")</f>
        <v/>
      </c>
      <c r="P90" s="15" t="n"/>
      <c r="Q90" s="67">
        <f>IF($N90=0,"",$N90+ROW()/10000)</f>
        <v/>
      </c>
    </row>
    <row r="91">
      <c r="A91" s="43" t="n"/>
      <c r="B91" s="15" t="n"/>
      <c r="C91" s="15" t="n"/>
      <c r="D91" s="15" t="n"/>
      <c r="E91" s="15" t="n"/>
      <c r="F91" s="49" t="n"/>
      <c r="G91" s="44">
        <f>Paramètres!$B$7</f>
        <v/>
      </c>
      <c r="H91" s="50">
        <f>IF(F91="","",F91*(1+G91))</f>
        <v/>
      </c>
      <c r="I91" s="43" t="n"/>
      <c r="J91" s="15" t="n"/>
      <c r="K91" s="43" t="n"/>
      <c r="L91" s="15" t="n"/>
      <c r="M91" s="15" t="n"/>
      <c r="N91" s="19">
        <f>IF(J91="Payée",0,IF(I91="",0,MAX(0,Paramètres!$B$11-I91)))</f>
        <v/>
      </c>
      <c r="O91" s="19">
        <f>IF(AND(J91&lt;&gt;"Payée",N91&gt;0),"En retard","")</f>
        <v/>
      </c>
      <c r="P91" s="15" t="n"/>
      <c r="Q91" s="67">
        <f>IF($N91=0,"",$N91+ROW()/10000)</f>
        <v/>
      </c>
    </row>
    <row r="92">
      <c r="A92" s="43" t="n"/>
      <c r="B92" s="15" t="n"/>
      <c r="C92" s="15" t="n"/>
      <c r="D92" s="15" t="n"/>
      <c r="E92" s="15" t="n"/>
      <c r="F92" s="49" t="n"/>
      <c r="G92" s="44">
        <f>Paramètres!$B$7</f>
        <v/>
      </c>
      <c r="H92" s="50">
        <f>IF(F92="","",F92*(1+G92))</f>
        <v/>
      </c>
      <c r="I92" s="43" t="n"/>
      <c r="J92" s="15" t="n"/>
      <c r="K92" s="43" t="n"/>
      <c r="L92" s="15" t="n"/>
      <c r="M92" s="15" t="n"/>
      <c r="N92" s="19">
        <f>IF(J92="Payée",0,IF(I92="",0,MAX(0,Paramètres!$B$11-I92)))</f>
        <v/>
      </c>
      <c r="O92" s="19">
        <f>IF(AND(J92&lt;&gt;"Payée",N92&gt;0),"En retard","")</f>
        <v/>
      </c>
      <c r="P92" s="15" t="n"/>
      <c r="Q92" s="67">
        <f>IF($N92=0,"",$N92+ROW()/10000)</f>
        <v/>
      </c>
    </row>
    <row r="93">
      <c r="A93" s="43" t="n"/>
      <c r="B93" s="15" t="n"/>
      <c r="C93" s="15" t="n"/>
      <c r="D93" s="15" t="n"/>
      <c r="E93" s="15" t="n"/>
      <c r="F93" s="49" t="n"/>
      <c r="G93" s="44">
        <f>Paramètres!$B$7</f>
        <v/>
      </c>
      <c r="H93" s="50">
        <f>IF(F93="","",F93*(1+G93))</f>
        <v/>
      </c>
      <c r="I93" s="43" t="n"/>
      <c r="J93" s="15" t="n"/>
      <c r="K93" s="43" t="n"/>
      <c r="L93" s="15" t="n"/>
      <c r="M93" s="15" t="n"/>
      <c r="N93" s="19">
        <f>IF(J93="Payée",0,IF(I93="",0,MAX(0,Paramètres!$B$11-I93)))</f>
        <v/>
      </c>
      <c r="O93" s="19">
        <f>IF(AND(J93&lt;&gt;"Payée",N93&gt;0),"En retard","")</f>
        <v/>
      </c>
      <c r="P93" s="15" t="n"/>
      <c r="Q93" s="67">
        <f>IF($N93=0,"",$N93+ROW()/10000)</f>
        <v/>
      </c>
    </row>
    <row r="94">
      <c r="A94" s="43" t="n"/>
      <c r="B94" s="15" t="n"/>
      <c r="C94" s="15" t="n"/>
      <c r="D94" s="15" t="n"/>
      <c r="E94" s="15" t="n"/>
      <c r="F94" s="49" t="n"/>
      <c r="G94" s="44">
        <f>Paramètres!$B$7</f>
        <v/>
      </c>
      <c r="H94" s="50">
        <f>IF(F94="","",F94*(1+G94))</f>
        <v/>
      </c>
      <c r="I94" s="43" t="n"/>
      <c r="J94" s="15" t="n"/>
      <c r="K94" s="43" t="n"/>
      <c r="L94" s="15" t="n"/>
      <c r="M94" s="15" t="n"/>
      <c r="N94" s="19">
        <f>IF(J94="Payée",0,IF(I94="",0,MAX(0,Paramètres!$B$11-I94)))</f>
        <v/>
      </c>
      <c r="O94" s="19">
        <f>IF(AND(J94&lt;&gt;"Payée",N94&gt;0),"En retard","")</f>
        <v/>
      </c>
      <c r="P94" s="15" t="n"/>
      <c r="Q94" s="67">
        <f>IF($N94=0,"",$N94+ROW()/10000)</f>
        <v/>
      </c>
    </row>
    <row r="95">
      <c r="A95" s="43" t="n"/>
      <c r="B95" s="15" t="n"/>
      <c r="C95" s="15" t="n"/>
      <c r="D95" s="15" t="n"/>
      <c r="E95" s="15" t="n"/>
      <c r="F95" s="49" t="n"/>
      <c r="G95" s="44">
        <f>Paramètres!$B$7</f>
        <v/>
      </c>
      <c r="H95" s="50">
        <f>IF(F95="","",F95*(1+G95))</f>
        <v/>
      </c>
      <c r="I95" s="43" t="n"/>
      <c r="J95" s="15" t="n"/>
      <c r="K95" s="43" t="n"/>
      <c r="L95" s="15" t="n"/>
      <c r="M95" s="15" t="n"/>
      <c r="N95" s="19">
        <f>IF(J95="Payée",0,IF(I95="",0,MAX(0,Paramètres!$B$11-I95)))</f>
        <v/>
      </c>
      <c r="O95" s="19">
        <f>IF(AND(J95&lt;&gt;"Payée",N95&gt;0),"En retard","")</f>
        <v/>
      </c>
      <c r="P95" s="15" t="n"/>
      <c r="Q95" s="67">
        <f>IF($N95=0,"",$N95+ROW()/10000)</f>
        <v/>
      </c>
    </row>
    <row r="96">
      <c r="A96" s="43" t="n"/>
      <c r="B96" s="15" t="n"/>
      <c r="C96" s="15" t="n"/>
      <c r="D96" s="15" t="n"/>
      <c r="E96" s="15" t="n"/>
      <c r="F96" s="49" t="n"/>
      <c r="G96" s="44">
        <f>Paramètres!$B$7</f>
        <v/>
      </c>
      <c r="H96" s="50">
        <f>IF(F96="","",F96*(1+G96))</f>
        <v/>
      </c>
      <c r="I96" s="43" t="n"/>
      <c r="J96" s="15" t="n"/>
      <c r="K96" s="43" t="n"/>
      <c r="L96" s="15" t="n"/>
      <c r="M96" s="15" t="n"/>
      <c r="N96" s="19">
        <f>IF(J96="Payée",0,IF(I96="",0,MAX(0,Paramètres!$B$11-I96)))</f>
        <v/>
      </c>
      <c r="O96" s="19">
        <f>IF(AND(J96&lt;&gt;"Payée",N96&gt;0),"En retard","")</f>
        <v/>
      </c>
      <c r="P96" s="15" t="n"/>
      <c r="Q96" s="67">
        <f>IF($N96=0,"",$N96+ROW()/10000)</f>
        <v/>
      </c>
    </row>
    <row r="97">
      <c r="A97" s="43" t="n"/>
      <c r="B97" s="15" t="n"/>
      <c r="C97" s="15" t="n"/>
      <c r="D97" s="15" t="n"/>
      <c r="E97" s="15" t="n"/>
      <c r="F97" s="49" t="n"/>
      <c r="G97" s="44">
        <f>Paramètres!$B$7</f>
        <v/>
      </c>
      <c r="H97" s="50">
        <f>IF(F97="","",F97*(1+G97))</f>
        <v/>
      </c>
      <c r="I97" s="43" t="n"/>
      <c r="J97" s="15" t="n"/>
      <c r="K97" s="43" t="n"/>
      <c r="L97" s="15" t="n"/>
      <c r="M97" s="15" t="n"/>
      <c r="N97" s="19">
        <f>IF(J97="Payée",0,IF(I97="",0,MAX(0,Paramètres!$B$11-I97)))</f>
        <v/>
      </c>
      <c r="O97" s="19">
        <f>IF(AND(J97&lt;&gt;"Payée",N97&gt;0),"En retard","")</f>
        <v/>
      </c>
      <c r="P97" s="15" t="n"/>
      <c r="Q97" s="67">
        <f>IF($N97=0,"",$N97+ROW()/10000)</f>
        <v/>
      </c>
    </row>
    <row r="98">
      <c r="A98" s="43" t="n"/>
      <c r="B98" s="15" t="n"/>
      <c r="C98" s="15" t="n"/>
      <c r="D98" s="15" t="n"/>
      <c r="E98" s="15" t="n"/>
      <c r="F98" s="49" t="n"/>
      <c r="G98" s="44">
        <f>Paramètres!$B$7</f>
        <v/>
      </c>
      <c r="H98" s="50">
        <f>IF(F98="","",F98*(1+G98))</f>
        <v/>
      </c>
      <c r="I98" s="43" t="n"/>
      <c r="J98" s="15" t="n"/>
      <c r="K98" s="43" t="n"/>
      <c r="L98" s="15" t="n"/>
      <c r="M98" s="15" t="n"/>
      <c r="N98" s="19">
        <f>IF(J98="Payée",0,IF(I98="",0,MAX(0,Paramètres!$B$11-I98)))</f>
        <v/>
      </c>
      <c r="O98" s="19">
        <f>IF(AND(J98&lt;&gt;"Payée",N98&gt;0),"En retard","")</f>
        <v/>
      </c>
      <c r="P98" s="15" t="n"/>
      <c r="Q98" s="67">
        <f>IF($N98=0,"",$N98+ROW()/10000)</f>
        <v/>
      </c>
    </row>
    <row r="99">
      <c r="A99" s="43" t="n"/>
      <c r="B99" s="15" t="n"/>
      <c r="C99" s="15" t="n"/>
      <c r="D99" s="15" t="n"/>
      <c r="E99" s="15" t="n"/>
      <c r="F99" s="49" t="n"/>
      <c r="G99" s="44">
        <f>Paramètres!$B$7</f>
        <v/>
      </c>
      <c r="H99" s="50">
        <f>IF(F99="","",F99*(1+G99))</f>
        <v/>
      </c>
      <c r="I99" s="43" t="n"/>
      <c r="J99" s="15" t="n"/>
      <c r="K99" s="43" t="n"/>
      <c r="L99" s="15" t="n"/>
      <c r="M99" s="15" t="n"/>
      <c r="N99" s="19">
        <f>IF(J99="Payée",0,IF(I99="",0,MAX(0,Paramètres!$B$11-I99)))</f>
        <v/>
      </c>
      <c r="O99" s="19">
        <f>IF(AND(J99&lt;&gt;"Payée",N99&gt;0),"En retard","")</f>
        <v/>
      </c>
      <c r="P99" s="15" t="n"/>
      <c r="Q99" s="67">
        <f>IF($N99=0,"",$N99+ROW()/10000)</f>
        <v/>
      </c>
    </row>
    <row r="100">
      <c r="A100" s="43" t="n"/>
      <c r="B100" s="15" t="n"/>
      <c r="C100" s="15" t="n"/>
      <c r="D100" s="15" t="n"/>
      <c r="E100" s="15" t="n"/>
      <c r="F100" s="49" t="n"/>
      <c r="G100" s="44">
        <f>Paramètres!$B$7</f>
        <v/>
      </c>
      <c r="H100" s="50">
        <f>IF(F100="","",F100*(1+G100))</f>
        <v/>
      </c>
      <c r="I100" s="43" t="n"/>
      <c r="J100" s="15" t="n"/>
      <c r="K100" s="43" t="n"/>
      <c r="L100" s="15" t="n"/>
      <c r="M100" s="15" t="n"/>
      <c r="N100" s="19">
        <f>IF(J100="Payée",0,IF(I100="",0,MAX(0,Paramètres!$B$11-I100)))</f>
        <v/>
      </c>
      <c r="O100" s="19">
        <f>IF(AND(J100&lt;&gt;"Payée",N100&gt;0),"En retard","")</f>
        <v/>
      </c>
      <c r="P100" s="15" t="n"/>
      <c r="Q100" s="67">
        <f>IF($N100=0,"",$N100+ROW()/10000)</f>
        <v/>
      </c>
    </row>
    <row r="101">
      <c r="A101" s="43" t="n"/>
      <c r="B101" s="15" t="n"/>
      <c r="C101" s="15" t="n"/>
      <c r="D101" s="15" t="n"/>
      <c r="E101" s="15" t="n"/>
      <c r="F101" s="49" t="n"/>
      <c r="G101" s="44">
        <f>Paramètres!$B$7</f>
        <v/>
      </c>
      <c r="H101" s="50">
        <f>IF(F101="","",F101*(1+G101))</f>
        <v/>
      </c>
      <c r="I101" s="43" t="n"/>
      <c r="J101" s="15" t="n"/>
      <c r="K101" s="43" t="n"/>
      <c r="L101" s="15" t="n"/>
      <c r="M101" s="15" t="n"/>
      <c r="N101" s="19">
        <f>IF(J101="Payée",0,IF(I101="",0,MAX(0,Paramètres!$B$11-I101)))</f>
        <v/>
      </c>
      <c r="O101" s="19">
        <f>IF(AND(J101&lt;&gt;"Payée",N101&gt;0),"En retard","")</f>
        <v/>
      </c>
      <c r="P101" s="15" t="n"/>
      <c r="Q101" s="67">
        <f>IF($N101=0,"",$N101+ROW()/10000)</f>
        <v/>
      </c>
    </row>
    <row r="102">
      <c r="A102" s="43" t="n"/>
      <c r="B102" s="15" t="n"/>
      <c r="C102" s="15" t="n"/>
      <c r="D102" s="15" t="n"/>
      <c r="E102" s="15" t="n"/>
      <c r="F102" s="49" t="n"/>
      <c r="G102" s="44">
        <f>Paramètres!$B$7</f>
        <v/>
      </c>
      <c r="H102" s="50">
        <f>IF(F102="","",F102*(1+G102))</f>
        <v/>
      </c>
      <c r="I102" s="43" t="n"/>
      <c r="J102" s="15" t="n"/>
      <c r="K102" s="43" t="n"/>
      <c r="L102" s="15" t="n"/>
      <c r="M102" s="15" t="n"/>
      <c r="N102" s="19">
        <f>IF(J102="Payée",0,IF(I102="",0,MAX(0,Paramètres!$B$11-I102)))</f>
        <v/>
      </c>
      <c r="O102" s="19">
        <f>IF(AND(J102&lt;&gt;"Payée",N102&gt;0),"En retard","")</f>
        <v/>
      </c>
      <c r="P102" s="15" t="n"/>
      <c r="Q102" s="67">
        <f>IF($N102=0,"",$N102+ROW()/10000)</f>
        <v/>
      </c>
    </row>
    <row r="103">
      <c r="A103" s="43" t="n"/>
      <c r="B103" s="15" t="n"/>
      <c r="C103" s="15" t="n"/>
      <c r="D103" s="15" t="n"/>
      <c r="E103" s="15" t="n"/>
      <c r="F103" s="49" t="n"/>
      <c r="G103" s="44">
        <f>Paramètres!$B$7</f>
        <v/>
      </c>
      <c r="H103" s="50">
        <f>IF(F103="","",F103*(1+G103))</f>
        <v/>
      </c>
      <c r="I103" s="43" t="n"/>
      <c r="J103" s="15" t="n"/>
      <c r="K103" s="43" t="n"/>
      <c r="L103" s="15" t="n"/>
      <c r="M103" s="15" t="n"/>
      <c r="N103" s="19">
        <f>IF(J103="Payée",0,IF(I103="",0,MAX(0,Paramètres!$B$11-I103)))</f>
        <v/>
      </c>
      <c r="O103" s="19">
        <f>IF(AND(J103&lt;&gt;"Payée",N103&gt;0),"En retard","")</f>
        <v/>
      </c>
      <c r="P103" s="15" t="n"/>
      <c r="Q103" s="67">
        <f>IF($N103=0,"",$N103+ROW()/10000)</f>
        <v/>
      </c>
    </row>
    <row r="104">
      <c r="A104" s="43" t="n"/>
      <c r="B104" s="15" t="n"/>
      <c r="C104" s="15" t="n"/>
      <c r="D104" s="15" t="n"/>
      <c r="E104" s="15" t="n"/>
      <c r="F104" s="49" t="n"/>
      <c r="G104" s="44">
        <f>Paramètres!$B$7</f>
        <v/>
      </c>
      <c r="H104" s="50">
        <f>IF(F104="","",F104*(1+G104))</f>
        <v/>
      </c>
      <c r="I104" s="43" t="n"/>
      <c r="J104" s="15" t="n"/>
      <c r="K104" s="43" t="n"/>
      <c r="L104" s="15" t="n"/>
      <c r="M104" s="15" t="n"/>
      <c r="N104" s="19">
        <f>IF(J104="Payée",0,IF(I104="",0,MAX(0,Paramètres!$B$11-I104)))</f>
        <v/>
      </c>
      <c r="O104" s="19">
        <f>IF(AND(J104&lt;&gt;"Payée",N104&gt;0),"En retard","")</f>
        <v/>
      </c>
      <c r="P104" s="15" t="n"/>
      <c r="Q104" s="67">
        <f>IF($N104=0,"",$N104+ROW()/10000)</f>
        <v/>
      </c>
    </row>
    <row r="105">
      <c r="A105" s="43" t="n"/>
      <c r="B105" s="15" t="n"/>
      <c r="C105" s="15" t="n"/>
      <c r="D105" s="15" t="n"/>
      <c r="E105" s="15" t="n"/>
      <c r="F105" s="49" t="n"/>
      <c r="G105" s="44">
        <f>Paramètres!$B$7</f>
        <v/>
      </c>
      <c r="H105" s="50">
        <f>IF(F105="","",F105*(1+G105))</f>
        <v/>
      </c>
      <c r="I105" s="43" t="n"/>
      <c r="J105" s="15" t="n"/>
      <c r="K105" s="43" t="n"/>
      <c r="L105" s="15" t="n"/>
      <c r="M105" s="15" t="n"/>
      <c r="N105" s="19">
        <f>IF(J105="Payée",0,IF(I105="",0,MAX(0,Paramètres!$B$11-I105)))</f>
        <v/>
      </c>
      <c r="O105" s="19">
        <f>IF(AND(J105&lt;&gt;"Payée",N105&gt;0),"En retard","")</f>
        <v/>
      </c>
      <c r="P105" s="15" t="n"/>
      <c r="Q105" s="67">
        <f>IF($N105=0,"",$N105+ROW()/10000)</f>
        <v/>
      </c>
    </row>
    <row r="106">
      <c r="A106" s="43" t="n"/>
      <c r="B106" s="15" t="n"/>
      <c r="C106" s="15" t="n"/>
      <c r="D106" s="15" t="n"/>
      <c r="E106" s="15" t="n"/>
      <c r="F106" s="49" t="n"/>
      <c r="G106" s="44">
        <f>Paramètres!$B$7</f>
        <v/>
      </c>
      <c r="H106" s="50">
        <f>IF(F106="","",F106*(1+G106))</f>
        <v/>
      </c>
      <c r="I106" s="43" t="n"/>
      <c r="J106" s="15" t="n"/>
      <c r="K106" s="43" t="n"/>
      <c r="L106" s="15" t="n"/>
      <c r="M106" s="15" t="n"/>
      <c r="N106" s="19">
        <f>IF(J106="Payée",0,IF(I106="",0,MAX(0,Paramètres!$B$11-I106)))</f>
        <v/>
      </c>
      <c r="O106" s="19">
        <f>IF(AND(J106&lt;&gt;"Payée",N106&gt;0),"En retard","")</f>
        <v/>
      </c>
      <c r="P106" s="15" t="n"/>
      <c r="Q106" s="67">
        <f>IF($N106=0,"",$N106+ROW()/10000)</f>
        <v/>
      </c>
    </row>
    <row r="107">
      <c r="A107" s="43" t="n"/>
      <c r="B107" s="15" t="n"/>
      <c r="C107" s="15" t="n"/>
      <c r="D107" s="15" t="n"/>
      <c r="E107" s="15" t="n"/>
      <c r="F107" s="49" t="n"/>
      <c r="G107" s="44">
        <f>Paramètres!$B$7</f>
        <v/>
      </c>
      <c r="H107" s="50">
        <f>IF(F107="","",F107*(1+G107))</f>
        <v/>
      </c>
      <c r="I107" s="43" t="n"/>
      <c r="J107" s="15" t="n"/>
      <c r="K107" s="43" t="n"/>
      <c r="L107" s="15" t="n"/>
      <c r="M107" s="15" t="n"/>
      <c r="N107" s="19">
        <f>IF(J107="Payée",0,IF(I107="",0,MAX(0,Paramètres!$B$11-I107)))</f>
        <v/>
      </c>
      <c r="O107" s="19">
        <f>IF(AND(J107&lt;&gt;"Payée",N107&gt;0),"En retard","")</f>
        <v/>
      </c>
      <c r="P107" s="15" t="n"/>
      <c r="Q107" s="67">
        <f>IF($N107=0,"",$N107+ROW()/10000)</f>
        <v/>
      </c>
    </row>
    <row r="108">
      <c r="A108" s="43" t="n"/>
      <c r="B108" s="15" t="n"/>
      <c r="C108" s="15" t="n"/>
      <c r="D108" s="15" t="n"/>
      <c r="E108" s="15" t="n"/>
      <c r="F108" s="49" t="n"/>
      <c r="G108" s="44">
        <f>Paramètres!$B$7</f>
        <v/>
      </c>
      <c r="H108" s="50">
        <f>IF(F108="","",F108*(1+G108))</f>
        <v/>
      </c>
      <c r="I108" s="43" t="n"/>
      <c r="J108" s="15" t="n"/>
      <c r="K108" s="43" t="n"/>
      <c r="L108" s="15" t="n"/>
      <c r="M108" s="15" t="n"/>
      <c r="N108" s="19">
        <f>IF(J108="Payée",0,IF(I108="",0,MAX(0,Paramètres!$B$11-I108)))</f>
        <v/>
      </c>
      <c r="O108" s="19">
        <f>IF(AND(J108&lt;&gt;"Payée",N108&gt;0),"En retard","")</f>
        <v/>
      </c>
      <c r="P108" s="15" t="n"/>
      <c r="Q108" s="67">
        <f>IF($N108=0,"",$N108+ROW()/10000)</f>
        <v/>
      </c>
    </row>
    <row r="109">
      <c r="A109" s="43" t="n"/>
      <c r="B109" s="15" t="n"/>
      <c r="C109" s="15" t="n"/>
      <c r="D109" s="15" t="n"/>
      <c r="E109" s="15" t="n"/>
      <c r="F109" s="49" t="n"/>
      <c r="G109" s="44">
        <f>Paramètres!$B$7</f>
        <v/>
      </c>
      <c r="H109" s="50">
        <f>IF(F109="","",F109*(1+G109))</f>
        <v/>
      </c>
      <c r="I109" s="43" t="n"/>
      <c r="J109" s="15" t="n"/>
      <c r="K109" s="43" t="n"/>
      <c r="L109" s="15" t="n"/>
      <c r="M109" s="15" t="n"/>
      <c r="N109" s="19">
        <f>IF(J109="Payée",0,IF(I109="",0,MAX(0,Paramètres!$B$11-I109)))</f>
        <v/>
      </c>
      <c r="O109" s="19">
        <f>IF(AND(J109&lt;&gt;"Payée",N109&gt;0),"En retard","")</f>
        <v/>
      </c>
      <c r="P109" s="15" t="n"/>
      <c r="Q109" s="67">
        <f>IF($N109=0,"",$N109+ROW()/10000)</f>
        <v/>
      </c>
    </row>
    <row r="110">
      <c r="A110" s="43" t="n"/>
      <c r="B110" s="15" t="n"/>
      <c r="C110" s="15" t="n"/>
      <c r="D110" s="15" t="n"/>
      <c r="E110" s="15" t="n"/>
      <c r="F110" s="49" t="n"/>
      <c r="G110" s="44">
        <f>Paramètres!$B$7</f>
        <v/>
      </c>
      <c r="H110" s="50">
        <f>IF(F110="","",F110*(1+G110))</f>
        <v/>
      </c>
      <c r="I110" s="43" t="n"/>
      <c r="J110" s="15" t="n"/>
      <c r="K110" s="43" t="n"/>
      <c r="L110" s="15" t="n"/>
      <c r="M110" s="15" t="n"/>
      <c r="N110" s="19">
        <f>IF(J110="Payée",0,IF(I110="",0,MAX(0,Paramètres!$B$11-I110)))</f>
        <v/>
      </c>
      <c r="O110" s="19">
        <f>IF(AND(J110&lt;&gt;"Payée",N110&gt;0),"En retard","")</f>
        <v/>
      </c>
      <c r="P110" s="15" t="n"/>
      <c r="Q110" s="67">
        <f>IF($N110=0,"",$N110+ROW()/10000)</f>
        <v/>
      </c>
    </row>
    <row r="111">
      <c r="A111" s="43" t="n"/>
      <c r="B111" s="15" t="n"/>
      <c r="C111" s="15" t="n"/>
      <c r="D111" s="15" t="n"/>
      <c r="E111" s="15" t="n"/>
      <c r="F111" s="49" t="n"/>
      <c r="G111" s="44">
        <f>Paramètres!$B$7</f>
        <v/>
      </c>
      <c r="H111" s="50">
        <f>IF(F111="","",F111*(1+G111))</f>
        <v/>
      </c>
      <c r="I111" s="43" t="n"/>
      <c r="J111" s="15" t="n"/>
      <c r="K111" s="43" t="n"/>
      <c r="L111" s="15" t="n"/>
      <c r="M111" s="15" t="n"/>
      <c r="N111" s="19">
        <f>IF(J111="Payée",0,IF(I111="",0,MAX(0,Paramètres!$B$11-I111)))</f>
        <v/>
      </c>
      <c r="O111" s="19">
        <f>IF(AND(J111&lt;&gt;"Payée",N111&gt;0),"En retard","")</f>
        <v/>
      </c>
      <c r="P111" s="15" t="n"/>
      <c r="Q111" s="67">
        <f>IF($N111=0,"",$N111+ROW()/10000)</f>
        <v/>
      </c>
    </row>
    <row r="112">
      <c r="A112" s="43" t="n"/>
      <c r="B112" s="15" t="n"/>
      <c r="C112" s="15" t="n"/>
      <c r="D112" s="15" t="n"/>
      <c r="E112" s="15" t="n"/>
      <c r="F112" s="49" t="n"/>
      <c r="G112" s="44">
        <f>Paramètres!$B$7</f>
        <v/>
      </c>
      <c r="H112" s="50">
        <f>IF(F112="","",F112*(1+G112))</f>
        <v/>
      </c>
      <c r="I112" s="43" t="n"/>
      <c r="J112" s="15" t="n"/>
      <c r="K112" s="43" t="n"/>
      <c r="L112" s="15" t="n"/>
      <c r="M112" s="15" t="n"/>
      <c r="N112" s="19">
        <f>IF(J112="Payée",0,IF(I112="",0,MAX(0,Paramètres!$B$11-I112)))</f>
        <v/>
      </c>
      <c r="O112" s="19">
        <f>IF(AND(J112&lt;&gt;"Payée",N112&gt;0),"En retard","")</f>
        <v/>
      </c>
      <c r="P112" s="15" t="n"/>
      <c r="Q112" s="67">
        <f>IF($N112=0,"",$N112+ROW()/10000)</f>
        <v/>
      </c>
    </row>
    <row r="113">
      <c r="A113" s="43" t="n"/>
      <c r="B113" s="15" t="n"/>
      <c r="C113" s="15" t="n"/>
      <c r="D113" s="15" t="n"/>
      <c r="E113" s="15" t="n"/>
      <c r="F113" s="49" t="n"/>
      <c r="G113" s="44">
        <f>Paramètres!$B$7</f>
        <v/>
      </c>
      <c r="H113" s="50">
        <f>IF(F113="","",F113*(1+G113))</f>
        <v/>
      </c>
      <c r="I113" s="43" t="n"/>
      <c r="J113" s="15" t="n"/>
      <c r="K113" s="43" t="n"/>
      <c r="L113" s="15" t="n"/>
      <c r="M113" s="15" t="n"/>
      <c r="N113" s="19">
        <f>IF(J113="Payée",0,IF(I113="",0,MAX(0,Paramètres!$B$11-I113)))</f>
        <v/>
      </c>
      <c r="O113" s="19">
        <f>IF(AND(J113&lt;&gt;"Payée",N113&gt;0),"En retard","")</f>
        <v/>
      </c>
      <c r="P113" s="15" t="n"/>
      <c r="Q113" s="67">
        <f>IF($N113=0,"",$N113+ROW()/10000)</f>
        <v/>
      </c>
    </row>
    <row r="114">
      <c r="A114" s="43" t="n"/>
      <c r="B114" s="15" t="n"/>
      <c r="C114" s="15" t="n"/>
      <c r="D114" s="15" t="n"/>
      <c r="E114" s="15" t="n"/>
      <c r="F114" s="49" t="n"/>
      <c r="G114" s="44">
        <f>Paramètres!$B$7</f>
        <v/>
      </c>
      <c r="H114" s="50">
        <f>IF(F114="","",F114*(1+G114))</f>
        <v/>
      </c>
      <c r="I114" s="43" t="n"/>
      <c r="J114" s="15" t="n"/>
      <c r="K114" s="43" t="n"/>
      <c r="L114" s="15" t="n"/>
      <c r="M114" s="15" t="n"/>
      <c r="N114" s="19">
        <f>IF(J114="Payée",0,IF(I114="",0,MAX(0,Paramètres!$B$11-I114)))</f>
        <v/>
      </c>
      <c r="O114" s="19">
        <f>IF(AND(J114&lt;&gt;"Payée",N114&gt;0),"En retard","")</f>
        <v/>
      </c>
      <c r="P114" s="15" t="n"/>
      <c r="Q114" s="67">
        <f>IF($N114=0,"",$N114+ROW()/10000)</f>
        <v/>
      </c>
    </row>
    <row r="115">
      <c r="A115" s="43" t="n"/>
      <c r="B115" s="15" t="n"/>
      <c r="C115" s="15" t="n"/>
      <c r="D115" s="15" t="n"/>
      <c r="E115" s="15" t="n"/>
      <c r="F115" s="49" t="n"/>
      <c r="G115" s="44">
        <f>Paramètres!$B$7</f>
        <v/>
      </c>
      <c r="H115" s="50">
        <f>IF(F115="","",F115*(1+G115))</f>
        <v/>
      </c>
      <c r="I115" s="43" t="n"/>
      <c r="J115" s="15" t="n"/>
      <c r="K115" s="43" t="n"/>
      <c r="L115" s="15" t="n"/>
      <c r="M115" s="15" t="n"/>
      <c r="N115" s="19">
        <f>IF(J115="Payée",0,IF(I115="",0,MAX(0,Paramètres!$B$11-I115)))</f>
        <v/>
      </c>
      <c r="O115" s="19">
        <f>IF(AND(J115&lt;&gt;"Payée",N115&gt;0),"En retard","")</f>
        <v/>
      </c>
      <c r="P115" s="15" t="n"/>
      <c r="Q115" s="67">
        <f>IF($N115=0,"",$N115+ROW()/10000)</f>
        <v/>
      </c>
    </row>
    <row r="116">
      <c r="A116" s="43" t="n"/>
      <c r="B116" s="15" t="n"/>
      <c r="C116" s="15" t="n"/>
      <c r="D116" s="15" t="n"/>
      <c r="E116" s="15" t="n"/>
      <c r="F116" s="49" t="n"/>
      <c r="G116" s="44">
        <f>Paramètres!$B$7</f>
        <v/>
      </c>
      <c r="H116" s="50">
        <f>IF(F116="","",F116*(1+G116))</f>
        <v/>
      </c>
      <c r="I116" s="43" t="n"/>
      <c r="J116" s="15" t="n"/>
      <c r="K116" s="43" t="n"/>
      <c r="L116" s="15" t="n"/>
      <c r="M116" s="15" t="n"/>
      <c r="N116" s="19">
        <f>IF(J116="Payée",0,IF(I116="",0,MAX(0,Paramètres!$B$11-I116)))</f>
        <v/>
      </c>
      <c r="O116" s="19">
        <f>IF(AND(J116&lt;&gt;"Payée",N116&gt;0),"En retard","")</f>
        <v/>
      </c>
      <c r="P116" s="15" t="n"/>
      <c r="Q116" s="67">
        <f>IF($N116=0,"",$N116+ROW()/10000)</f>
        <v/>
      </c>
    </row>
    <row r="117">
      <c r="A117" s="43" t="n"/>
      <c r="B117" s="15" t="n"/>
      <c r="C117" s="15" t="n"/>
      <c r="D117" s="15" t="n"/>
      <c r="E117" s="15" t="n"/>
      <c r="F117" s="49" t="n"/>
      <c r="G117" s="44">
        <f>Paramètres!$B$7</f>
        <v/>
      </c>
      <c r="H117" s="50">
        <f>IF(F117="","",F117*(1+G117))</f>
        <v/>
      </c>
      <c r="I117" s="43" t="n"/>
      <c r="J117" s="15" t="n"/>
      <c r="K117" s="43" t="n"/>
      <c r="L117" s="15" t="n"/>
      <c r="M117" s="15" t="n"/>
      <c r="N117" s="19">
        <f>IF(J117="Payée",0,IF(I117="",0,MAX(0,Paramètres!$B$11-I117)))</f>
        <v/>
      </c>
      <c r="O117" s="19">
        <f>IF(AND(J117&lt;&gt;"Payée",N117&gt;0),"En retard","")</f>
        <v/>
      </c>
      <c r="P117" s="15" t="n"/>
      <c r="Q117" s="67">
        <f>IF($N117=0,"",$N117+ROW()/10000)</f>
        <v/>
      </c>
    </row>
    <row r="118">
      <c r="A118" s="43" t="n"/>
      <c r="B118" s="15" t="n"/>
      <c r="C118" s="15" t="n"/>
      <c r="D118" s="15" t="n"/>
      <c r="E118" s="15" t="n"/>
      <c r="F118" s="49" t="n"/>
      <c r="G118" s="44">
        <f>Paramètres!$B$7</f>
        <v/>
      </c>
      <c r="H118" s="50">
        <f>IF(F118="","",F118*(1+G118))</f>
        <v/>
      </c>
      <c r="I118" s="43" t="n"/>
      <c r="J118" s="15" t="n"/>
      <c r="K118" s="43" t="n"/>
      <c r="L118" s="15" t="n"/>
      <c r="M118" s="15" t="n"/>
      <c r="N118" s="19">
        <f>IF(J118="Payée",0,IF(I118="",0,MAX(0,Paramètres!$B$11-I118)))</f>
        <v/>
      </c>
      <c r="O118" s="19">
        <f>IF(AND(J118&lt;&gt;"Payée",N118&gt;0),"En retard","")</f>
        <v/>
      </c>
      <c r="P118" s="15" t="n"/>
      <c r="Q118" s="67">
        <f>IF($N118=0,"",$N118+ROW()/10000)</f>
        <v/>
      </c>
    </row>
    <row r="119">
      <c r="A119" s="43" t="n"/>
      <c r="B119" s="15" t="n"/>
      <c r="C119" s="15" t="n"/>
      <c r="D119" s="15" t="n"/>
      <c r="E119" s="15" t="n"/>
      <c r="F119" s="49" t="n"/>
      <c r="G119" s="44">
        <f>Paramètres!$B$7</f>
        <v/>
      </c>
      <c r="H119" s="50">
        <f>IF(F119="","",F119*(1+G119))</f>
        <v/>
      </c>
      <c r="I119" s="43" t="n"/>
      <c r="J119" s="15" t="n"/>
      <c r="K119" s="43" t="n"/>
      <c r="L119" s="15" t="n"/>
      <c r="M119" s="15" t="n"/>
      <c r="N119" s="19">
        <f>IF(J119="Payée",0,IF(I119="",0,MAX(0,Paramètres!$B$11-I119)))</f>
        <v/>
      </c>
      <c r="O119" s="19">
        <f>IF(AND(J119&lt;&gt;"Payée",N119&gt;0),"En retard","")</f>
        <v/>
      </c>
      <c r="P119" s="15" t="n"/>
      <c r="Q119" s="67">
        <f>IF($N119=0,"",$N119+ROW()/10000)</f>
        <v/>
      </c>
    </row>
    <row r="120">
      <c r="A120" s="43" t="n"/>
      <c r="B120" s="15" t="n"/>
      <c r="C120" s="15" t="n"/>
      <c r="D120" s="15" t="n"/>
      <c r="E120" s="15" t="n"/>
      <c r="F120" s="49" t="n"/>
      <c r="G120" s="44">
        <f>Paramètres!$B$7</f>
        <v/>
      </c>
      <c r="H120" s="50">
        <f>IF(F120="","",F120*(1+G120))</f>
        <v/>
      </c>
      <c r="I120" s="43" t="n"/>
      <c r="J120" s="15" t="n"/>
      <c r="K120" s="43" t="n"/>
      <c r="L120" s="15" t="n"/>
      <c r="M120" s="15" t="n"/>
      <c r="N120" s="19">
        <f>IF(J120="Payée",0,IF(I120="",0,MAX(0,Paramètres!$B$11-I120)))</f>
        <v/>
      </c>
      <c r="O120" s="19">
        <f>IF(AND(J120&lt;&gt;"Payée",N120&gt;0),"En retard","")</f>
        <v/>
      </c>
      <c r="P120" s="15" t="n"/>
      <c r="Q120" s="67">
        <f>IF($N120=0,"",$N120+ROW()/10000)</f>
        <v/>
      </c>
    </row>
    <row r="121">
      <c r="A121" s="43" t="n"/>
      <c r="B121" s="15" t="n"/>
      <c r="C121" s="15" t="n"/>
      <c r="D121" s="15" t="n"/>
      <c r="E121" s="15" t="n"/>
      <c r="F121" s="49" t="n"/>
      <c r="G121" s="44">
        <f>Paramètres!$B$7</f>
        <v/>
      </c>
      <c r="H121" s="50">
        <f>IF(F121="","",F121*(1+G121))</f>
        <v/>
      </c>
      <c r="I121" s="43" t="n"/>
      <c r="J121" s="15" t="n"/>
      <c r="K121" s="43" t="n"/>
      <c r="L121" s="15" t="n"/>
      <c r="M121" s="15" t="n"/>
      <c r="N121" s="19">
        <f>IF(J121="Payée",0,IF(I121="",0,MAX(0,Paramètres!$B$11-I121)))</f>
        <v/>
      </c>
      <c r="O121" s="19">
        <f>IF(AND(J121&lt;&gt;"Payée",N121&gt;0),"En retard","")</f>
        <v/>
      </c>
      <c r="P121" s="15" t="n"/>
      <c r="Q121" s="67">
        <f>IF($N121=0,"",$N121+ROW()/10000)</f>
        <v/>
      </c>
    </row>
    <row r="122">
      <c r="A122" s="43" t="n"/>
      <c r="B122" s="15" t="n"/>
      <c r="C122" s="15" t="n"/>
      <c r="D122" s="15" t="n"/>
      <c r="E122" s="15" t="n"/>
      <c r="F122" s="49" t="n"/>
      <c r="G122" s="44">
        <f>Paramètres!$B$7</f>
        <v/>
      </c>
      <c r="H122" s="50">
        <f>IF(F122="","",F122*(1+G122))</f>
        <v/>
      </c>
      <c r="I122" s="43" t="n"/>
      <c r="J122" s="15" t="n"/>
      <c r="K122" s="43" t="n"/>
      <c r="L122" s="15" t="n"/>
      <c r="M122" s="15" t="n"/>
      <c r="N122" s="19">
        <f>IF(J122="Payée",0,IF(I122="",0,MAX(0,Paramètres!$B$11-I122)))</f>
        <v/>
      </c>
      <c r="O122" s="19">
        <f>IF(AND(J122&lt;&gt;"Payée",N122&gt;0),"En retard","")</f>
        <v/>
      </c>
      <c r="P122" s="15" t="n"/>
      <c r="Q122" s="67">
        <f>IF($N122=0,"",$N122+ROW()/10000)</f>
        <v/>
      </c>
    </row>
    <row r="123">
      <c r="A123" s="43" t="n"/>
      <c r="B123" s="15" t="n"/>
      <c r="C123" s="15" t="n"/>
      <c r="D123" s="15" t="n"/>
      <c r="E123" s="15" t="n"/>
      <c r="F123" s="49" t="n"/>
      <c r="G123" s="44">
        <f>Paramètres!$B$7</f>
        <v/>
      </c>
      <c r="H123" s="50">
        <f>IF(F123="","",F123*(1+G123))</f>
        <v/>
      </c>
      <c r="I123" s="43" t="n"/>
      <c r="J123" s="15" t="n"/>
      <c r="K123" s="43" t="n"/>
      <c r="L123" s="15" t="n"/>
      <c r="M123" s="15" t="n"/>
      <c r="N123" s="19">
        <f>IF(J123="Payée",0,IF(I123="",0,MAX(0,Paramètres!$B$11-I123)))</f>
        <v/>
      </c>
      <c r="O123" s="19">
        <f>IF(AND(J123&lt;&gt;"Payée",N123&gt;0),"En retard","")</f>
        <v/>
      </c>
      <c r="P123" s="15" t="n"/>
      <c r="Q123" s="67">
        <f>IF($N123=0,"",$N123+ROW()/10000)</f>
        <v/>
      </c>
    </row>
    <row r="124">
      <c r="A124" s="43" t="n"/>
      <c r="B124" s="15" t="n"/>
      <c r="C124" s="15" t="n"/>
      <c r="D124" s="15" t="n"/>
      <c r="E124" s="15" t="n"/>
      <c r="F124" s="49" t="n"/>
      <c r="G124" s="44">
        <f>Paramètres!$B$7</f>
        <v/>
      </c>
      <c r="H124" s="50">
        <f>IF(F124="","",F124*(1+G124))</f>
        <v/>
      </c>
      <c r="I124" s="43" t="n"/>
      <c r="J124" s="15" t="n"/>
      <c r="K124" s="43" t="n"/>
      <c r="L124" s="15" t="n"/>
      <c r="M124" s="15" t="n"/>
      <c r="N124" s="19">
        <f>IF(J124="Payée",0,IF(I124="",0,MAX(0,Paramètres!$B$11-I124)))</f>
        <v/>
      </c>
      <c r="O124" s="19">
        <f>IF(AND(J124&lt;&gt;"Payée",N124&gt;0),"En retard","")</f>
        <v/>
      </c>
      <c r="P124" s="15" t="n"/>
      <c r="Q124" s="67">
        <f>IF($N124=0,"",$N124+ROW()/10000)</f>
        <v/>
      </c>
    </row>
    <row r="125">
      <c r="A125" s="43" t="n"/>
      <c r="B125" s="15" t="n"/>
      <c r="C125" s="15" t="n"/>
      <c r="D125" s="15" t="n"/>
      <c r="E125" s="15" t="n"/>
      <c r="F125" s="49" t="n"/>
      <c r="G125" s="44">
        <f>Paramètres!$B$7</f>
        <v/>
      </c>
      <c r="H125" s="50">
        <f>IF(F125="","",F125*(1+G125))</f>
        <v/>
      </c>
      <c r="I125" s="43" t="n"/>
      <c r="J125" s="15" t="n"/>
      <c r="K125" s="43" t="n"/>
      <c r="L125" s="15" t="n"/>
      <c r="M125" s="15" t="n"/>
      <c r="N125" s="19">
        <f>IF(J125="Payée",0,IF(I125="",0,MAX(0,Paramètres!$B$11-I125)))</f>
        <v/>
      </c>
      <c r="O125" s="19">
        <f>IF(AND(J125&lt;&gt;"Payée",N125&gt;0),"En retard","")</f>
        <v/>
      </c>
      <c r="P125" s="15" t="n"/>
      <c r="Q125" s="67">
        <f>IF($N125=0,"",$N125+ROW()/10000)</f>
        <v/>
      </c>
    </row>
    <row r="126">
      <c r="A126" s="43" t="n"/>
      <c r="B126" s="15" t="n"/>
      <c r="C126" s="15" t="n"/>
      <c r="D126" s="15" t="n"/>
      <c r="E126" s="15" t="n"/>
      <c r="F126" s="49" t="n"/>
      <c r="G126" s="44">
        <f>Paramètres!$B$7</f>
        <v/>
      </c>
      <c r="H126" s="50">
        <f>IF(F126="","",F126*(1+G126))</f>
        <v/>
      </c>
      <c r="I126" s="43" t="n"/>
      <c r="J126" s="15" t="n"/>
      <c r="K126" s="43" t="n"/>
      <c r="L126" s="15" t="n"/>
      <c r="M126" s="15" t="n"/>
      <c r="N126" s="19">
        <f>IF(J126="Payée",0,IF(I126="",0,MAX(0,Paramètres!$B$11-I126)))</f>
        <v/>
      </c>
      <c r="O126" s="19">
        <f>IF(AND(J126&lt;&gt;"Payée",N126&gt;0),"En retard","")</f>
        <v/>
      </c>
      <c r="P126" s="15" t="n"/>
      <c r="Q126" s="67">
        <f>IF($N126=0,"",$N126+ROW()/10000)</f>
        <v/>
      </c>
    </row>
    <row r="127">
      <c r="A127" s="43" t="n"/>
      <c r="B127" s="15" t="n"/>
      <c r="C127" s="15" t="n"/>
      <c r="D127" s="15" t="n"/>
      <c r="E127" s="15" t="n"/>
      <c r="F127" s="49" t="n"/>
      <c r="G127" s="44">
        <f>Paramètres!$B$7</f>
        <v/>
      </c>
      <c r="H127" s="50">
        <f>IF(F127="","",F127*(1+G127))</f>
        <v/>
      </c>
      <c r="I127" s="43" t="n"/>
      <c r="J127" s="15" t="n"/>
      <c r="K127" s="43" t="n"/>
      <c r="L127" s="15" t="n"/>
      <c r="M127" s="15" t="n"/>
      <c r="N127" s="19">
        <f>IF(J127="Payée",0,IF(I127="",0,MAX(0,Paramètres!$B$11-I127)))</f>
        <v/>
      </c>
      <c r="O127" s="19">
        <f>IF(AND(J127&lt;&gt;"Payée",N127&gt;0),"En retard","")</f>
        <v/>
      </c>
      <c r="P127" s="15" t="n"/>
      <c r="Q127" s="67">
        <f>IF($N127=0,"",$N127+ROW()/10000)</f>
        <v/>
      </c>
    </row>
    <row r="128">
      <c r="A128" s="43" t="n"/>
      <c r="B128" s="15" t="n"/>
      <c r="C128" s="15" t="n"/>
      <c r="D128" s="15" t="n"/>
      <c r="E128" s="15" t="n"/>
      <c r="F128" s="49" t="n"/>
      <c r="G128" s="44">
        <f>Paramètres!$B$7</f>
        <v/>
      </c>
      <c r="H128" s="50">
        <f>IF(F128="","",F128*(1+G128))</f>
        <v/>
      </c>
      <c r="I128" s="43" t="n"/>
      <c r="J128" s="15" t="n"/>
      <c r="K128" s="43" t="n"/>
      <c r="L128" s="15" t="n"/>
      <c r="M128" s="15" t="n"/>
      <c r="N128" s="19">
        <f>IF(J128="Payée",0,IF(I128="",0,MAX(0,Paramètres!$B$11-I128)))</f>
        <v/>
      </c>
      <c r="O128" s="19">
        <f>IF(AND(J128&lt;&gt;"Payée",N128&gt;0),"En retard","")</f>
        <v/>
      </c>
      <c r="P128" s="15" t="n"/>
      <c r="Q128" s="67">
        <f>IF($N128=0,"",$N128+ROW()/10000)</f>
        <v/>
      </c>
    </row>
    <row r="129">
      <c r="A129" s="43" t="n"/>
      <c r="B129" s="15" t="n"/>
      <c r="C129" s="15" t="n"/>
      <c r="D129" s="15" t="n"/>
      <c r="E129" s="15" t="n"/>
      <c r="F129" s="49" t="n"/>
      <c r="G129" s="44">
        <f>Paramètres!$B$7</f>
        <v/>
      </c>
      <c r="H129" s="50">
        <f>IF(F129="","",F129*(1+G129))</f>
        <v/>
      </c>
      <c r="I129" s="43" t="n"/>
      <c r="J129" s="15" t="n"/>
      <c r="K129" s="43" t="n"/>
      <c r="L129" s="15" t="n"/>
      <c r="M129" s="15" t="n"/>
      <c r="N129" s="19">
        <f>IF(J129="Payée",0,IF(I129="",0,MAX(0,Paramètres!$B$11-I129)))</f>
        <v/>
      </c>
      <c r="O129" s="19">
        <f>IF(AND(J129&lt;&gt;"Payée",N129&gt;0),"En retard","")</f>
        <v/>
      </c>
      <c r="P129" s="15" t="n"/>
      <c r="Q129" s="67">
        <f>IF($N129=0,"",$N129+ROW()/10000)</f>
        <v/>
      </c>
    </row>
    <row r="130">
      <c r="A130" s="43" t="n"/>
      <c r="B130" s="15" t="n"/>
      <c r="C130" s="15" t="n"/>
      <c r="D130" s="15" t="n"/>
      <c r="E130" s="15" t="n"/>
      <c r="F130" s="49" t="n"/>
      <c r="G130" s="44">
        <f>Paramètres!$B$7</f>
        <v/>
      </c>
      <c r="H130" s="50">
        <f>IF(F130="","",F130*(1+G130))</f>
        <v/>
      </c>
      <c r="I130" s="43" t="n"/>
      <c r="J130" s="15" t="n"/>
      <c r="K130" s="43" t="n"/>
      <c r="L130" s="15" t="n"/>
      <c r="M130" s="15" t="n"/>
      <c r="N130" s="19">
        <f>IF(J130="Payée",0,IF(I130="",0,MAX(0,Paramètres!$B$11-I130)))</f>
        <v/>
      </c>
      <c r="O130" s="19">
        <f>IF(AND(J130&lt;&gt;"Payée",N130&gt;0),"En retard","")</f>
        <v/>
      </c>
      <c r="P130" s="15" t="n"/>
      <c r="Q130" s="67">
        <f>IF($N130=0,"",$N130+ROW()/10000)</f>
        <v/>
      </c>
    </row>
    <row r="131">
      <c r="A131" s="43" t="n"/>
      <c r="B131" s="15" t="n"/>
      <c r="C131" s="15" t="n"/>
      <c r="D131" s="15" t="n"/>
      <c r="E131" s="15" t="n"/>
      <c r="F131" s="49" t="n"/>
      <c r="G131" s="44">
        <f>Paramètres!$B$7</f>
        <v/>
      </c>
      <c r="H131" s="50">
        <f>IF(F131="","",F131*(1+G131))</f>
        <v/>
      </c>
      <c r="I131" s="43" t="n"/>
      <c r="J131" s="15" t="n"/>
      <c r="K131" s="43" t="n"/>
      <c r="L131" s="15" t="n"/>
      <c r="M131" s="15" t="n"/>
      <c r="N131" s="19">
        <f>IF(J131="Payée",0,IF(I131="",0,MAX(0,Paramètres!$B$11-I131)))</f>
        <v/>
      </c>
      <c r="O131" s="19">
        <f>IF(AND(J131&lt;&gt;"Payée",N131&gt;0),"En retard","")</f>
        <v/>
      </c>
      <c r="P131" s="15" t="n"/>
      <c r="Q131" s="67">
        <f>IF($N131=0,"",$N131+ROW()/10000)</f>
        <v/>
      </c>
    </row>
    <row r="132">
      <c r="A132" s="43" t="n"/>
      <c r="B132" s="15" t="n"/>
      <c r="C132" s="15" t="n"/>
      <c r="D132" s="15" t="n"/>
      <c r="E132" s="15" t="n"/>
      <c r="F132" s="49" t="n"/>
      <c r="G132" s="44">
        <f>Paramètres!$B$7</f>
        <v/>
      </c>
      <c r="H132" s="50">
        <f>IF(F132="","",F132*(1+G132))</f>
        <v/>
      </c>
      <c r="I132" s="43" t="n"/>
      <c r="J132" s="15" t="n"/>
      <c r="K132" s="43" t="n"/>
      <c r="L132" s="15" t="n"/>
      <c r="M132" s="15" t="n"/>
      <c r="N132" s="19">
        <f>IF(J132="Payée",0,IF(I132="",0,MAX(0,Paramètres!$B$11-I132)))</f>
        <v/>
      </c>
      <c r="O132" s="19">
        <f>IF(AND(J132&lt;&gt;"Payée",N132&gt;0),"En retard","")</f>
        <v/>
      </c>
      <c r="P132" s="15" t="n"/>
      <c r="Q132" s="67">
        <f>IF($N132=0,"",$N132+ROW()/10000)</f>
        <v/>
      </c>
    </row>
    <row r="133">
      <c r="A133" s="43" t="n"/>
      <c r="B133" s="15" t="n"/>
      <c r="C133" s="15" t="n"/>
      <c r="D133" s="15" t="n"/>
      <c r="E133" s="15" t="n"/>
      <c r="F133" s="49" t="n"/>
      <c r="G133" s="44">
        <f>Paramètres!$B$7</f>
        <v/>
      </c>
      <c r="H133" s="50">
        <f>IF(F133="","",F133*(1+G133))</f>
        <v/>
      </c>
      <c r="I133" s="43" t="n"/>
      <c r="J133" s="15" t="n"/>
      <c r="K133" s="43" t="n"/>
      <c r="L133" s="15" t="n"/>
      <c r="M133" s="15" t="n"/>
      <c r="N133" s="19">
        <f>IF(J133="Payée",0,IF(I133="",0,MAX(0,Paramètres!$B$11-I133)))</f>
        <v/>
      </c>
      <c r="O133" s="19">
        <f>IF(AND(J133&lt;&gt;"Payée",N133&gt;0),"En retard","")</f>
        <v/>
      </c>
      <c r="P133" s="15" t="n"/>
      <c r="Q133" s="67">
        <f>IF($N133=0,"",$N133+ROW()/10000)</f>
        <v/>
      </c>
    </row>
    <row r="134">
      <c r="A134" s="43" t="n"/>
      <c r="B134" s="15" t="n"/>
      <c r="C134" s="15" t="n"/>
      <c r="D134" s="15" t="n"/>
      <c r="E134" s="15" t="n"/>
      <c r="F134" s="49" t="n"/>
      <c r="G134" s="44">
        <f>Paramètres!$B$7</f>
        <v/>
      </c>
      <c r="H134" s="50">
        <f>IF(F134="","",F134*(1+G134))</f>
        <v/>
      </c>
      <c r="I134" s="43" t="n"/>
      <c r="J134" s="15" t="n"/>
      <c r="K134" s="43" t="n"/>
      <c r="L134" s="15" t="n"/>
      <c r="M134" s="15" t="n"/>
      <c r="N134" s="19">
        <f>IF(J134="Payée",0,IF(I134="",0,MAX(0,Paramètres!$B$11-I134)))</f>
        <v/>
      </c>
      <c r="O134" s="19">
        <f>IF(AND(J134&lt;&gt;"Payée",N134&gt;0),"En retard","")</f>
        <v/>
      </c>
      <c r="P134" s="15" t="n"/>
      <c r="Q134" s="67">
        <f>IF($N134=0,"",$N134+ROW()/10000)</f>
        <v/>
      </c>
    </row>
    <row r="135">
      <c r="A135" s="43" t="n"/>
      <c r="B135" s="15" t="n"/>
      <c r="C135" s="15" t="n"/>
      <c r="D135" s="15" t="n"/>
      <c r="E135" s="15" t="n"/>
      <c r="F135" s="49" t="n"/>
      <c r="G135" s="44">
        <f>Paramètres!$B$7</f>
        <v/>
      </c>
      <c r="H135" s="50">
        <f>IF(F135="","",F135*(1+G135))</f>
        <v/>
      </c>
      <c r="I135" s="43" t="n"/>
      <c r="J135" s="15" t="n"/>
      <c r="K135" s="43" t="n"/>
      <c r="L135" s="15" t="n"/>
      <c r="M135" s="15" t="n"/>
      <c r="N135" s="19">
        <f>IF(J135="Payée",0,IF(I135="",0,MAX(0,Paramètres!$B$11-I135)))</f>
        <v/>
      </c>
      <c r="O135" s="19">
        <f>IF(AND(J135&lt;&gt;"Payée",N135&gt;0),"En retard","")</f>
        <v/>
      </c>
      <c r="P135" s="15" t="n"/>
      <c r="Q135" s="67">
        <f>IF($N135=0,"",$N135+ROW()/10000)</f>
        <v/>
      </c>
    </row>
    <row r="136">
      <c r="A136" s="43" t="n"/>
      <c r="B136" s="15" t="n"/>
      <c r="C136" s="15" t="n"/>
      <c r="D136" s="15" t="n"/>
      <c r="E136" s="15" t="n"/>
      <c r="F136" s="49" t="n"/>
      <c r="G136" s="44">
        <f>Paramètres!$B$7</f>
        <v/>
      </c>
      <c r="H136" s="50">
        <f>IF(F136="","",F136*(1+G136))</f>
        <v/>
      </c>
      <c r="I136" s="43" t="n"/>
      <c r="J136" s="15" t="n"/>
      <c r="K136" s="43" t="n"/>
      <c r="L136" s="15" t="n"/>
      <c r="M136" s="15" t="n"/>
      <c r="N136" s="19">
        <f>IF(J136="Payée",0,IF(I136="",0,MAX(0,Paramètres!$B$11-I136)))</f>
        <v/>
      </c>
      <c r="O136" s="19">
        <f>IF(AND(J136&lt;&gt;"Payée",N136&gt;0),"En retard","")</f>
        <v/>
      </c>
      <c r="P136" s="15" t="n"/>
      <c r="Q136" s="67">
        <f>IF($N136=0,"",$N136+ROW()/10000)</f>
        <v/>
      </c>
    </row>
    <row r="137">
      <c r="A137" s="43" t="n"/>
      <c r="B137" s="15" t="n"/>
      <c r="C137" s="15" t="n"/>
      <c r="D137" s="15" t="n"/>
      <c r="E137" s="15" t="n"/>
      <c r="F137" s="49" t="n"/>
      <c r="G137" s="44">
        <f>Paramètres!$B$7</f>
        <v/>
      </c>
      <c r="H137" s="50">
        <f>IF(F137="","",F137*(1+G137))</f>
        <v/>
      </c>
      <c r="I137" s="43" t="n"/>
      <c r="J137" s="15" t="n"/>
      <c r="K137" s="43" t="n"/>
      <c r="L137" s="15" t="n"/>
      <c r="M137" s="15" t="n"/>
      <c r="N137" s="19">
        <f>IF(J137="Payée",0,IF(I137="",0,MAX(0,Paramètres!$B$11-I137)))</f>
        <v/>
      </c>
      <c r="O137" s="19">
        <f>IF(AND(J137&lt;&gt;"Payée",N137&gt;0),"En retard","")</f>
        <v/>
      </c>
      <c r="P137" s="15" t="n"/>
      <c r="Q137" s="67">
        <f>IF($N137=0,"",$N137+ROW()/10000)</f>
        <v/>
      </c>
    </row>
    <row r="138">
      <c r="A138" s="43" t="n"/>
      <c r="B138" s="15" t="n"/>
      <c r="C138" s="15" t="n"/>
      <c r="D138" s="15" t="n"/>
      <c r="E138" s="15" t="n"/>
      <c r="F138" s="49" t="n"/>
      <c r="G138" s="44">
        <f>Paramètres!$B$7</f>
        <v/>
      </c>
      <c r="H138" s="50">
        <f>IF(F138="","",F138*(1+G138))</f>
        <v/>
      </c>
      <c r="I138" s="43" t="n"/>
      <c r="J138" s="15" t="n"/>
      <c r="K138" s="43" t="n"/>
      <c r="L138" s="15" t="n"/>
      <c r="M138" s="15" t="n"/>
      <c r="N138" s="19">
        <f>IF(J138="Payée",0,IF(I138="",0,MAX(0,Paramètres!$B$11-I138)))</f>
        <v/>
      </c>
      <c r="O138" s="19">
        <f>IF(AND(J138&lt;&gt;"Payée",N138&gt;0),"En retard","")</f>
        <v/>
      </c>
      <c r="P138" s="15" t="n"/>
      <c r="Q138" s="67">
        <f>IF($N138=0,"",$N138+ROW()/10000)</f>
        <v/>
      </c>
    </row>
    <row r="139">
      <c r="A139" s="43" t="n"/>
      <c r="B139" s="15" t="n"/>
      <c r="C139" s="15" t="n"/>
      <c r="D139" s="15" t="n"/>
      <c r="E139" s="15" t="n"/>
      <c r="F139" s="49" t="n"/>
      <c r="G139" s="44">
        <f>Paramètres!$B$7</f>
        <v/>
      </c>
      <c r="H139" s="50">
        <f>IF(F139="","",F139*(1+G139))</f>
        <v/>
      </c>
      <c r="I139" s="43" t="n"/>
      <c r="J139" s="15" t="n"/>
      <c r="K139" s="43" t="n"/>
      <c r="L139" s="15" t="n"/>
      <c r="M139" s="15" t="n"/>
      <c r="N139" s="19">
        <f>IF(J139="Payée",0,IF(I139="",0,MAX(0,Paramètres!$B$11-I139)))</f>
        <v/>
      </c>
      <c r="O139" s="19">
        <f>IF(AND(J139&lt;&gt;"Payée",N139&gt;0),"En retard","")</f>
        <v/>
      </c>
      <c r="P139" s="15" t="n"/>
      <c r="Q139" s="67">
        <f>IF($N139=0,"",$N139+ROW()/10000)</f>
        <v/>
      </c>
    </row>
    <row r="140">
      <c r="A140" s="43" t="n"/>
      <c r="B140" s="15" t="n"/>
      <c r="C140" s="15" t="n"/>
      <c r="D140" s="15" t="n"/>
      <c r="E140" s="15" t="n"/>
      <c r="F140" s="49" t="n"/>
      <c r="G140" s="44">
        <f>Paramètres!$B$7</f>
        <v/>
      </c>
      <c r="H140" s="50">
        <f>IF(F140="","",F140*(1+G140))</f>
        <v/>
      </c>
      <c r="I140" s="43" t="n"/>
      <c r="J140" s="15" t="n"/>
      <c r="K140" s="43" t="n"/>
      <c r="L140" s="15" t="n"/>
      <c r="M140" s="15" t="n"/>
      <c r="N140" s="19">
        <f>IF(J140="Payée",0,IF(I140="",0,MAX(0,Paramètres!$B$11-I140)))</f>
        <v/>
      </c>
      <c r="O140" s="19">
        <f>IF(AND(J140&lt;&gt;"Payée",N140&gt;0),"En retard","")</f>
        <v/>
      </c>
      <c r="P140" s="15" t="n"/>
      <c r="Q140" s="67">
        <f>IF($N140=0,"",$N140+ROW()/10000)</f>
        <v/>
      </c>
    </row>
    <row r="141">
      <c r="A141" s="43" t="n"/>
      <c r="B141" s="15" t="n"/>
      <c r="C141" s="15" t="n"/>
      <c r="D141" s="15" t="n"/>
      <c r="E141" s="15" t="n"/>
      <c r="F141" s="49" t="n"/>
      <c r="G141" s="44">
        <f>Paramètres!$B$7</f>
        <v/>
      </c>
      <c r="H141" s="50">
        <f>IF(F141="","",F141*(1+G141))</f>
        <v/>
      </c>
      <c r="I141" s="43" t="n"/>
      <c r="J141" s="15" t="n"/>
      <c r="K141" s="43" t="n"/>
      <c r="L141" s="15" t="n"/>
      <c r="M141" s="15" t="n"/>
      <c r="N141" s="19">
        <f>IF(J141="Payée",0,IF(I141="",0,MAX(0,Paramètres!$B$11-I141)))</f>
        <v/>
      </c>
      <c r="O141" s="19">
        <f>IF(AND(J141&lt;&gt;"Payée",N141&gt;0),"En retard","")</f>
        <v/>
      </c>
      <c r="P141" s="15" t="n"/>
      <c r="Q141" s="67">
        <f>IF($N141=0,"",$N141+ROW()/10000)</f>
        <v/>
      </c>
    </row>
    <row r="142">
      <c r="A142" s="43" t="n"/>
      <c r="B142" s="15" t="n"/>
      <c r="C142" s="15" t="n"/>
      <c r="D142" s="15" t="n"/>
      <c r="E142" s="15" t="n"/>
      <c r="F142" s="49" t="n"/>
      <c r="G142" s="44">
        <f>Paramètres!$B$7</f>
        <v/>
      </c>
      <c r="H142" s="50">
        <f>IF(F142="","",F142*(1+G142))</f>
        <v/>
      </c>
      <c r="I142" s="43" t="n"/>
      <c r="J142" s="15" t="n"/>
      <c r="K142" s="43" t="n"/>
      <c r="L142" s="15" t="n"/>
      <c r="M142" s="15" t="n"/>
      <c r="N142" s="19">
        <f>IF(J142="Payée",0,IF(I142="",0,MAX(0,Paramètres!$B$11-I142)))</f>
        <v/>
      </c>
      <c r="O142" s="19">
        <f>IF(AND(J142&lt;&gt;"Payée",N142&gt;0),"En retard","")</f>
        <v/>
      </c>
      <c r="P142" s="15" t="n"/>
      <c r="Q142" s="67">
        <f>IF($N142=0,"",$N142+ROW()/10000)</f>
        <v/>
      </c>
    </row>
    <row r="143">
      <c r="A143" s="43" t="n"/>
      <c r="B143" s="15" t="n"/>
      <c r="C143" s="15" t="n"/>
      <c r="D143" s="15" t="n"/>
      <c r="E143" s="15" t="n"/>
      <c r="F143" s="49" t="n"/>
      <c r="G143" s="44">
        <f>Paramètres!$B$7</f>
        <v/>
      </c>
      <c r="H143" s="50">
        <f>IF(F143="","",F143*(1+G143))</f>
        <v/>
      </c>
      <c r="I143" s="43" t="n"/>
      <c r="J143" s="15" t="n"/>
      <c r="K143" s="43" t="n"/>
      <c r="L143" s="15" t="n"/>
      <c r="M143" s="15" t="n"/>
      <c r="N143" s="19">
        <f>IF(J143="Payée",0,IF(I143="",0,MAX(0,Paramètres!$B$11-I143)))</f>
        <v/>
      </c>
      <c r="O143" s="19">
        <f>IF(AND(J143&lt;&gt;"Payée",N143&gt;0),"En retard","")</f>
        <v/>
      </c>
      <c r="P143" s="15" t="n"/>
      <c r="Q143" s="67">
        <f>IF($N143=0,"",$N143+ROW()/10000)</f>
        <v/>
      </c>
    </row>
    <row r="144">
      <c r="A144" s="43" t="n"/>
      <c r="B144" s="15" t="n"/>
      <c r="C144" s="15" t="n"/>
      <c r="D144" s="15" t="n"/>
      <c r="E144" s="15" t="n"/>
      <c r="F144" s="49" t="n"/>
      <c r="G144" s="44">
        <f>Paramètres!$B$7</f>
        <v/>
      </c>
      <c r="H144" s="50">
        <f>IF(F144="","",F144*(1+G144))</f>
        <v/>
      </c>
      <c r="I144" s="43" t="n"/>
      <c r="J144" s="15" t="n"/>
      <c r="K144" s="43" t="n"/>
      <c r="L144" s="15" t="n"/>
      <c r="M144" s="15" t="n"/>
      <c r="N144" s="19">
        <f>IF(J144="Payée",0,IF(I144="",0,MAX(0,Paramètres!$B$11-I144)))</f>
        <v/>
      </c>
      <c r="O144" s="19">
        <f>IF(AND(J144&lt;&gt;"Payée",N144&gt;0),"En retard","")</f>
        <v/>
      </c>
      <c r="P144" s="15" t="n"/>
      <c r="Q144" s="67">
        <f>IF($N144=0,"",$N144+ROW()/10000)</f>
        <v/>
      </c>
    </row>
    <row r="145">
      <c r="A145" s="43" t="n"/>
      <c r="B145" s="15" t="n"/>
      <c r="C145" s="15" t="n"/>
      <c r="D145" s="15" t="n"/>
      <c r="E145" s="15" t="n"/>
      <c r="F145" s="49" t="n"/>
      <c r="G145" s="44">
        <f>Paramètres!$B$7</f>
        <v/>
      </c>
      <c r="H145" s="50">
        <f>IF(F145="","",F145*(1+G145))</f>
        <v/>
      </c>
      <c r="I145" s="43" t="n"/>
      <c r="J145" s="15" t="n"/>
      <c r="K145" s="43" t="n"/>
      <c r="L145" s="15" t="n"/>
      <c r="M145" s="15" t="n"/>
      <c r="N145" s="19">
        <f>IF(J145="Payée",0,IF(I145="",0,MAX(0,Paramètres!$B$11-I145)))</f>
        <v/>
      </c>
      <c r="O145" s="19">
        <f>IF(AND(J145&lt;&gt;"Payée",N145&gt;0),"En retard","")</f>
        <v/>
      </c>
      <c r="P145" s="15" t="n"/>
      <c r="Q145" s="67">
        <f>IF($N145=0,"",$N145+ROW()/10000)</f>
        <v/>
      </c>
    </row>
    <row r="146">
      <c r="A146" s="43" t="n"/>
      <c r="B146" s="15" t="n"/>
      <c r="C146" s="15" t="n"/>
      <c r="D146" s="15" t="n"/>
      <c r="E146" s="15" t="n"/>
      <c r="F146" s="49" t="n"/>
      <c r="G146" s="44">
        <f>Paramètres!$B$7</f>
        <v/>
      </c>
      <c r="H146" s="50">
        <f>IF(F146="","",F146*(1+G146))</f>
        <v/>
      </c>
      <c r="I146" s="43" t="n"/>
      <c r="J146" s="15" t="n"/>
      <c r="K146" s="43" t="n"/>
      <c r="L146" s="15" t="n"/>
      <c r="M146" s="15" t="n"/>
      <c r="N146" s="19">
        <f>IF(J146="Payée",0,IF(I146="",0,MAX(0,Paramètres!$B$11-I146)))</f>
        <v/>
      </c>
      <c r="O146" s="19">
        <f>IF(AND(J146&lt;&gt;"Payée",N146&gt;0),"En retard","")</f>
        <v/>
      </c>
      <c r="P146" s="15" t="n"/>
      <c r="Q146" s="67">
        <f>IF($N146=0,"",$N146+ROW()/10000)</f>
        <v/>
      </c>
    </row>
    <row r="147">
      <c r="A147" s="43" t="n"/>
      <c r="B147" s="15" t="n"/>
      <c r="C147" s="15" t="n"/>
      <c r="D147" s="15" t="n"/>
      <c r="E147" s="15" t="n"/>
      <c r="F147" s="49" t="n"/>
      <c r="G147" s="44">
        <f>Paramètres!$B$7</f>
        <v/>
      </c>
      <c r="H147" s="50">
        <f>IF(F147="","",F147*(1+G147))</f>
        <v/>
      </c>
      <c r="I147" s="43" t="n"/>
      <c r="J147" s="15" t="n"/>
      <c r="K147" s="43" t="n"/>
      <c r="L147" s="15" t="n"/>
      <c r="M147" s="15" t="n"/>
      <c r="N147" s="19">
        <f>IF(J147="Payée",0,IF(I147="",0,MAX(0,Paramètres!$B$11-I147)))</f>
        <v/>
      </c>
      <c r="O147" s="19">
        <f>IF(AND(J147&lt;&gt;"Payée",N147&gt;0),"En retard","")</f>
        <v/>
      </c>
      <c r="P147" s="15" t="n"/>
      <c r="Q147" s="67">
        <f>IF($N147=0,"",$N147+ROW()/10000)</f>
        <v/>
      </c>
    </row>
    <row r="148">
      <c r="A148" s="43" t="n"/>
      <c r="B148" s="15" t="n"/>
      <c r="C148" s="15" t="n"/>
      <c r="D148" s="15" t="n"/>
      <c r="E148" s="15" t="n"/>
      <c r="F148" s="49" t="n"/>
      <c r="G148" s="44">
        <f>Paramètres!$B$7</f>
        <v/>
      </c>
      <c r="H148" s="50">
        <f>IF(F148="","",F148*(1+G148))</f>
        <v/>
      </c>
      <c r="I148" s="43" t="n"/>
      <c r="J148" s="15" t="n"/>
      <c r="K148" s="43" t="n"/>
      <c r="L148" s="15" t="n"/>
      <c r="M148" s="15" t="n"/>
      <c r="N148" s="19">
        <f>IF(J148="Payée",0,IF(I148="",0,MAX(0,Paramètres!$B$11-I148)))</f>
        <v/>
      </c>
      <c r="O148" s="19">
        <f>IF(AND(J148&lt;&gt;"Payée",N148&gt;0),"En retard","")</f>
        <v/>
      </c>
      <c r="P148" s="15" t="n"/>
      <c r="Q148" s="67">
        <f>IF($N148=0,"",$N148+ROW()/10000)</f>
        <v/>
      </c>
    </row>
    <row r="149">
      <c r="A149" s="43" t="n"/>
      <c r="B149" s="15" t="n"/>
      <c r="C149" s="15" t="n"/>
      <c r="D149" s="15" t="n"/>
      <c r="E149" s="15" t="n"/>
      <c r="F149" s="49" t="n"/>
      <c r="G149" s="44">
        <f>Paramètres!$B$7</f>
        <v/>
      </c>
      <c r="H149" s="50">
        <f>IF(F149="","",F149*(1+G149))</f>
        <v/>
      </c>
      <c r="I149" s="43" t="n"/>
      <c r="J149" s="15" t="n"/>
      <c r="K149" s="43" t="n"/>
      <c r="L149" s="15" t="n"/>
      <c r="M149" s="15" t="n"/>
      <c r="N149" s="19">
        <f>IF(J149="Payée",0,IF(I149="",0,MAX(0,Paramètres!$B$11-I149)))</f>
        <v/>
      </c>
      <c r="O149" s="19">
        <f>IF(AND(J149&lt;&gt;"Payée",N149&gt;0),"En retard","")</f>
        <v/>
      </c>
      <c r="P149" s="15" t="n"/>
      <c r="Q149" s="67">
        <f>IF($N149=0,"",$N149+ROW()/10000)</f>
        <v/>
      </c>
    </row>
    <row r="150">
      <c r="A150" s="43" t="n"/>
      <c r="B150" s="15" t="n"/>
      <c r="C150" s="15" t="n"/>
      <c r="D150" s="15" t="n"/>
      <c r="E150" s="15" t="n"/>
      <c r="F150" s="49" t="n"/>
      <c r="G150" s="44">
        <f>Paramètres!$B$7</f>
        <v/>
      </c>
      <c r="H150" s="50">
        <f>IF(F150="","",F150*(1+G150))</f>
        <v/>
      </c>
      <c r="I150" s="43" t="n"/>
      <c r="J150" s="15" t="n"/>
      <c r="K150" s="43" t="n"/>
      <c r="L150" s="15" t="n"/>
      <c r="M150" s="15" t="n"/>
      <c r="N150" s="19">
        <f>IF(J150="Payée",0,IF(I150="",0,MAX(0,Paramètres!$B$11-I150)))</f>
        <v/>
      </c>
      <c r="O150" s="19">
        <f>IF(AND(J150&lt;&gt;"Payée",N150&gt;0),"En retard","")</f>
        <v/>
      </c>
      <c r="P150" s="15" t="n"/>
      <c r="Q150" s="67">
        <f>IF($N150=0,"",$N150+ROW()/10000)</f>
        <v/>
      </c>
    </row>
    <row r="151">
      <c r="A151" s="43" t="n"/>
      <c r="B151" s="15" t="n"/>
      <c r="C151" s="15" t="n"/>
      <c r="D151" s="15" t="n"/>
      <c r="E151" s="15" t="n"/>
      <c r="F151" s="49" t="n"/>
      <c r="G151" s="44">
        <f>Paramètres!$B$7</f>
        <v/>
      </c>
      <c r="H151" s="50">
        <f>IF(F151="","",F151*(1+G151))</f>
        <v/>
      </c>
      <c r="I151" s="43" t="n"/>
      <c r="J151" s="15" t="n"/>
      <c r="K151" s="43" t="n"/>
      <c r="L151" s="15" t="n"/>
      <c r="M151" s="15" t="n"/>
      <c r="N151" s="19">
        <f>IF(J151="Payée",0,IF(I151="",0,MAX(0,Paramètres!$B$11-I151)))</f>
        <v/>
      </c>
      <c r="O151" s="19">
        <f>IF(AND(J151&lt;&gt;"Payée",N151&gt;0),"En retard","")</f>
        <v/>
      </c>
      <c r="P151" s="15" t="n"/>
      <c r="Q151" s="67">
        <f>IF($N151=0,"",$N151+ROW()/10000)</f>
        <v/>
      </c>
    </row>
    <row r="152">
      <c r="A152" s="43" t="n"/>
      <c r="B152" s="15" t="n"/>
      <c r="C152" s="15" t="n"/>
      <c r="D152" s="15" t="n"/>
      <c r="E152" s="15" t="n"/>
      <c r="F152" s="49" t="n"/>
      <c r="G152" s="44">
        <f>Paramètres!$B$7</f>
        <v/>
      </c>
      <c r="H152" s="50">
        <f>IF(F152="","",F152*(1+G152))</f>
        <v/>
      </c>
      <c r="I152" s="43" t="n"/>
      <c r="J152" s="15" t="n"/>
      <c r="K152" s="43" t="n"/>
      <c r="L152" s="15" t="n"/>
      <c r="M152" s="15" t="n"/>
      <c r="N152" s="19">
        <f>IF(J152="Payée",0,IF(I152="",0,MAX(0,Paramètres!$B$11-I152)))</f>
        <v/>
      </c>
      <c r="O152" s="19">
        <f>IF(AND(J152&lt;&gt;"Payée",N152&gt;0),"En retard","")</f>
        <v/>
      </c>
      <c r="P152" s="15" t="n"/>
      <c r="Q152" s="67">
        <f>IF($N152=0,"",$N152+ROW()/10000)</f>
        <v/>
      </c>
    </row>
    <row r="153">
      <c r="A153" s="43" t="n"/>
      <c r="B153" s="15" t="n"/>
      <c r="C153" s="15" t="n"/>
      <c r="D153" s="15" t="n"/>
      <c r="E153" s="15" t="n"/>
      <c r="F153" s="49" t="n"/>
      <c r="G153" s="44">
        <f>Paramètres!$B$7</f>
        <v/>
      </c>
      <c r="H153" s="50">
        <f>IF(F153="","",F153*(1+G153))</f>
        <v/>
      </c>
      <c r="I153" s="43" t="n"/>
      <c r="J153" s="15" t="n"/>
      <c r="K153" s="43" t="n"/>
      <c r="L153" s="15" t="n"/>
      <c r="M153" s="15" t="n"/>
      <c r="N153" s="19">
        <f>IF(J153="Payée",0,IF(I153="",0,MAX(0,Paramètres!$B$11-I153)))</f>
        <v/>
      </c>
      <c r="O153" s="19">
        <f>IF(AND(J153&lt;&gt;"Payée",N153&gt;0),"En retard","")</f>
        <v/>
      </c>
      <c r="P153" s="15" t="n"/>
      <c r="Q153" s="67">
        <f>IF($N153=0,"",$N153+ROW()/10000)</f>
        <v/>
      </c>
    </row>
    <row r="154">
      <c r="A154" s="43" t="n"/>
      <c r="B154" s="15" t="n"/>
      <c r="C154" s="15" t="n"/>
      <c r="D154" s="15" t="n"/>
      <c r="E154" s="15" t="n"/>
      <c r="F154" s="49" t="n"/>
      <c r="G154" s="44">
        <f>Paramètres!$B$7</f>
        <v/>
      </c>
      <c r="H154" s="50">
        <f>IF(F154="","",F154*(1+G154))</f>
        <v/>
      </c>
      <c r="I154" s="43" t="n"/>
      <c r="J154" s="15" t="n"/>
      <c r="K154" s="43" t="n"/>
      <c r="L154" s="15" t="n"/>
      <c r="M154" s="15" t="n"/>
      <c r="N154" s="19">
        <f>IF(J154="Payée",0,IF(I154="",0,MAX(0,Paramètres!$B$11-I154)))</f>
        <v/>
      </c>
      <c r="O154" s="19">
        <f>IF(AND(J154&lt;&gt;"Payée",N154&gt;0),"En retard","")</f>
        <v/>
      </c>
      <c r="P154" s="15" t="n"/>
      <c r="Q154" s="67">
        <f>IF($N154=0,"",$N154+ROW()/10000)</f>
        <v/>
      </c>
    </row>
    <row r="155">
      <c r="A155" s="43" t="n"/>
      <c r="B155" s="15" t="n"/>
      <c r="C155" s="15" t="n"/>
      <c r="D155" s="15" t="n"/>
      <c r="E155" s="15" t="n"/>
      <c r="F155" s="49" t="n"/>
      <c r="G155" s="44">
        <f>Paramètres!$B$7</f>
        <v/>
      </c>
      <c r="H155" s="50">
        <f>IF(F155="","",F155*(1+G155))</f>
        <v/>
      </c>
      <c r="I155" s="43" t="n"/>
      <c r="J155" s="15" t="n"/>
      <c r="K155" s="43" t="n"/>
      <c r="L155" s="15" t="n"/>
      <c r="M155" s="15" t="n"/>
      <c r="N155" s="19">
        <f>IF(J155="Payée",0,IF(I155="",0,MAX(0,Paramètres!$B$11-I155)))</f>
        <v/>
      </c>
      <c r="O155" s="19">
        <f>IF(AND(J155&lt;&gt;"Payée",N155&gt;0),"En retard","")</f>
        <v/>
      </c>
      <c r="P155" s="15" t="n"/>
      <c r="Q155" s="67">
        <f>IF($N155=0,"",$N155+ROW()/10000)</f>
        <v/>
      </c>
    </row>
    <row r="156">
      <c r="A156" s="43" t="n"/>
      <c r="B156" s="15" t="n"/>
      <c r="C156" s="15" t="n"/>
      <c r="D156" s="15" t="n"/>
      <c r="E156" s="15" t="n"/>
      <c r="F156" s="49" t="n"/>
      <c r="G156" s="44">
        <f>Paramètres!$B$7</f>
        <v/>
      </c>
      <c r="H156" s="50">
        <f>IF(F156="","",F156*(1+G156))</f>
        <v/>
      </c>
      <c r="I156" s="43" t="n"/>
      <c r="J156" s="15" t="n"/>
      <c r="K156" s="43" t="n"/>
      <c r="L156" s="15" t="n"/>
      <c r="M156" s="15" t="n"/>
      <c r="N156" s="19">
        <f>IF(J156="Payée",0,IF(I156="",0,MAX(0,Paramètres!$B$11-I156)))</f>
        <v/>
      </c>
      <c r="O156" s="19">
        <f>IF(AND(J156&lt;&gt;"Payée",N156&gt;0),"En retard","")</f>
        <v/>
      </c>
      <c r="P156" s="15" t="n"/>
      <c r="Q156" s="67">
        <f>IF($N156=0,"",$N156+ROW()/10000)</f>
        <v/>
      </c>
    </row>
    <row r="157">
      <c r="A157" s="43" t="n"/>
      <c r="B157" s="15" t="n"/>
      <c r="C157" s="15" t="n"/>
      <c r="D157" s="15" t="n"/>
      <c r="E157" s="15" t="n"/>
      <c r="F157" s="49" t="n"/>
      <c r="G157" s="44">
        <f>Paramètres!$B$7</f>
        <v/>
      </c>
      <c r="H157" s="50">
        <f>IF(F157="","",F157*(1+G157))</f>
        <v/>
      </c>
      <c r="I157" s="43" t="n"/>
      <c r="J157" s="15" t="n"/>
      <c r="K157" s="43" t="n"/>
      <c r="L157" s="15" t="n"/>
      <c r="M157" s="15" t="n"/>
      <c r="N157" s="19">
        <f>IF(J157="Payée",0,IF(I157="",0,MAX(0,Paramètres!$B$11-I157)))</f>
        <v/>
      </c>
      <c r="O157" s="19">
        <f>IF(AND(J157&lt;&gt;"Payée",N157&gt;0),"En retard","")</f>
        <v/>
      </c>
      <c r="P157" s="15" t="n"/>
      <c r="Q157" s="67">
        <f>IF($N157=0,"",$N157+ROW()/10000)</f>
        <v/>
      </c>
    </row>
    <row r="158">
      <c r="A158" s="43" t="n"/>
      <c r="B158" s="15" t="n"/>
      <c r="C158" s="15" t="n"/>
      <c r="D158" s="15" t="n"/>
      <c r="E158" s="15" t="n"/>
      <c r="F158" s="49" t="n"/>
      <c r="G158" s="44">
        <f>Paramètres!$B$7</f>
        <v/>
      </c>
      <c r="H158" s="50">
        <f>IF(F158="","",F158*(1+G158))</f>
        <v/>
      </c>
      <c r="I158" s="43" t="n"/>
      <c r="J158" s="15" t="n"/>
      <c r="K158" s="43" t="n"/>
      <c r="L158" s="15" t="n"/>
      <c r="M158" s="15" t="n"/>
      <c r="N158" s="19">
        <f>IF(J158="Payée",0,IF(I158="",0,MAX(0,Paramètres!$B$11-I158)))</f>
        <v/>
      </c>
      <c r="O158" s="19">
        <f>IF(AND(J158&lt;&gt;"Payée",N158&gt;0),"En retard","")</f>
        <v/>
      </c>
      <c r="P158" s="15" t="n"/>
      <c r="Q158" s="67">
        <f>IF($N158=0,"",$N158+ROW()/10000)</f>
        <v/>
      </c>
    </row>
    <row r="159">
      <c r="A159" s="43" t="n"/>
      <c r="B159" s="15" t="n"/>
      <c r="C159" s="15" t="n"/>
      <c r="D159" s="15" t="n"/>
      <c r="E159" s="15" t="n"/>
      <c r="F159" s="49" t="n"/>
      <c r="G159" s="44">
        <f>Paramètres!$B$7</f>
        <v/>
      </c>
      <c r="H159" s="50">
        <f>IF(F159="","",F159*(1+G159))</f>
        <v/>
      </c>
      <c r="I159" s="43" t="n"/>
      <c r="J159" s="15" t="n"/>
      <c r="K159" s="43" t="n"/>
      <c r="L159" s="15" t="n"/>
      <c r="M159" s="15" t="n"/>
      <c r="N159" s="19">
        <f>IF(J159="Payée",0,IF(I159="",0,MAX(0,Paramètres!$B$11-I159)))</f>
        <v/>
      </c>
      <c r="O159" s="19">
        <f>IF(AND(J159&lt;&gt;"Payée",N159&gt;0),"En retard","")</f>
        <v/>
      </c>
      <c r="P159" s="15" t="n"/>
      <c r="Q159" s="67">
        <f>IF($N159=0,"",$N159+ROW()/10000)</f>
        <v/>
      </c>
    </row>
    <row r="160">
      <c r="A160" s="43" t="n"/>
      <c r="B160" s="15" t="n"/>
      <c r="C160" s="15" t="n"/>
      <c r="D160" s="15" t="n"/>
      <c r="E160" s="15" t="n"/>
      <c r="F160" s="49" t="n"/>
      <c r="G160" s="44">
        <f>Paramètres!$B$7</f>
        <v/>
      </c>
      <c r="H160" s="50">
        <f>IF(F160="","",F160*(1+G160))</f>
        <v/>
      </c>
      <c r="I160" s="43" t="n"/>
      <c r="J160" s="15" t="n"/>
      <c r="K160" s="43" t="n"/>
      <c r="L160" s="15" t="n"/>
      <c r="M160" s="15" t="n"/>
      <c r="N160" s="19">
        <f>IF(J160="Payée",0,IF(I160="",0,MAX(0,Paramètres!$B$11-I160)))</f>
        <v/>
      </c>
      <c r="O160" s="19">
        <f>IF(AND(J160&lt;&gt;"Payée",N160&gt;0),"En retard","")</f>
        <v/>
      </c>
      <c r="P160" s="15" t="n"/>
      <c r="Q160" s="67">
        <f>IF($N160=0,"",$N160+ROW()/10000)</f>
        <v/>
      </c>
    </row>
    <row r="161">
      <c r="A161" s="43" t="n"/>
      <c r="B161" s="15" t="n"/>
      <c r="C161" s="15" t="n"/>
      <c r="D161" s="15" t="n"/>
      <c r="E161" s="15" t="n"/>
      <c r="F161" s="49" t="n"/>
      <c r="G161" s="44">
        <f>Paramètres!$B$7</f>
        <v/>
      </c>
      <c r="H161" s="50">
        <f>IF(F161="","",F161*(1+G161))</f>
        <v/>
      </c>
      <c r="I161" s="43" t="n"/>
      <c r="J161" s="15" t="n"/>
      <c r="K161" s="43" t="n"/>
      <c r="L161" s="15" t="n"/>
      <c r="M161" s="15" t="n"/>
      <c r="N161" s="19">
        <f>IF(J161="Payée",0,IF(I161="",0,MAX(0,Paramètres!$B$11-I161)))</f>
        <v/>
      </c>
      <c r="O161" s="19">
        <f>IF(AND(J161&lt;&gt;"Payée",N161&gt;0),"En retard","")</f>
        <v/>
      </c>
      <c r="P161" s="15" t="n"/>
      <c r="Q161" s="67">
        <f>IF($N161=0,"",$N161+ROW()/10000)</f>
        <v/>
      </c>
    </row>
    <row r="162">
      <c r="A162" s="43" t="n"/>
      <c r="B162" s="15" t="n"/>
      <c r="C162" s="15" t="n"/>
      <c r="D162" s="15" t="n"/>
      <c r="E162" s="15" t="n"/>
      <c r="F162" s="49" t="n"/>
      <c r="G162" s="44">
        <f>Paramètres!$B$7</f>
        <v/>
      </c>
      <c r="H162" s="50">
        <f>IF(F162="","",F162*(1+G162))</f>
        <v/>
      </c>
      <c r="I162" s="43" t="n"/>
      <c r="J162" s="15" t="n"/>
      <c r="K162" s="43" t="n"/>
      <c r="L162" s="15" t="n"/>
      <c r="M162" s="15" t="n"/>
      <c r="N162" s="19">
        <f>IF(J162="Payée",0,IF(I162="",0,MAX(0,Paramètres!$B$11-I162)))</f>
        <v/>
      </c>
      <c r="O162" s="19">
        <f>IF(AND(J162&lt;&gt;"Payée",N162&gt;0),"En retard","")</f>
        <v/>
      </c>
      <c r="P162" s="15" t="n"/>
      <c r="Q162" s="67">
        <f>IF($N162=0,"",$N162+ROW()/10000)</f>
        <v/>
      </c>
    </row>
    <row r="163">
      <c r="A163" s="43" t="n"/>
      <c r="B163" s="15" t="n"/>
      <c r="C163" s="15" t="n"/>
      <c r="D163" s="15" t="n"/>
      <c r="E163" s="15" t="n"/>
      <c r="F163" s="49" t="n"/>
      <c r="G163" s="44">
        <f>Paramètres!$B$7</f>
        <v/>
      </c>
      <c r="H163" s="50">
        <f>IF(F163="","",F163*(1+G163))</f>
        <v/>
      </c>
      <c r="I163" s="43" t="n"/>
      <c r="J163" s="15" t="n"/>
      <c r="K163" s="43" t="n"/>
      <c r="L163" s="15" t="n"/>
      <c r="M163" s="15" t="n"/>
      <c r="N163" s="19">
        <f>IF(J163="Payée",0,IF(I163="",0,MAX(0,Paramètres!$B$11-I163)))</f>
        <v/>
      </c>
      <c r="O163" s="19">
        <f>IF(AND(J163&lt;&gt;"Payée",N163&gt;0),"En retard","")</f>
        <v/>
      </c>
      <c r="P163" s="15" t="n"/>
      <c r="Q163" s="67">
        <f>IF($N163=0,"",$N163+ROW()/10000)</f>
        <v/>
      </c>
    </row>
    <row r="164">
      <c r="A164" s="43" t="n"/>
      <c r="B164" s="15" t="n"/>
      <c r="C164" s="15" t="n"/>
      <c r="D164" s="15" t="n"/>
      <c r="E164" s="15" t="n"/>
      <c r="F164" s="49" t="n"/>
      <c r="G164" s="44">
        <f>Paramètres!$B$7</f>
        <v/>
      </c>
      <c r="H164" s="50">
        <f>IF(F164="","",F164*(1+G164))</f>
        <v/>
      </c>
      <c r="I164" s="43" t="n"/>
      <c r="J164" s="15" t="n"/>
      <c r="K164" s="43" t="n"/>
      <c r="L164" s="15" t="n"/>
      <c r="M164" s="15" t="n"/>
      <c r="N164" s="19">
        <f>IF(J164="Payée",0,IF(I164="",0,MAX(0,Paramètres!$B$11-I164)))</f>
        <v/>
      </c>
      <c r="O164" s="19">
        <f>IF(AND(J164&lt;&gt;"Payée",N164&gt;0),"En retard","")</f>
        <v/>
      </c>
      <c r="P164" s="15" t="n"/>
      <c r="Q164" s="67">
        <f>IF($N164=0,"",$N164+ROW()/10000)</f>
        <v/>
      </c>
    </row>
    <row r="165">
      <c r="A165" s="43" t="n"/>
      <c r="B165" s="15" t="n"/>
      <c r="C165" s="15" t="n"/>
      <c r="D165" s="15" t="n"/>
      <c r="E165" s="15" t="n"/>
      <c r="F165" s="49" t="n"/>
      <c r="G165" s="44">
        <f>Paramètres!$B$7</f>
        <v/>
      </c>
      <c r="H165" s="50">
        <f>IF(F165="","",F165*(1+G165))</f>
        <v/>
      </c>
      <c r="I165" s="43" t="n"/>
      <c r="J165" s="15" t="n"/>
      <c r="K165" s="43" t="n"/>
      <c r="L165" s="15" t="n"/>
      <c r="M165" s="15" t="n"/>
      <c r="N165" s="19">
        <f>IF(J165="Payée",0,IF(I165="",0,MAX(0,Paramètres!$B$11-I165)))</f>
        <v/>
      </c>
      <c r="O165" s="19">
        <f>IF(AND(J165&lt;&gt;"Payée",N165&gt;0),"En retard","")</f>
        <v/>
      </c>
      <c r="P165" s="15" t="n"/>
      <c r="Q165" s="67">
        <f>IF($N165=0,"",$N165+ROW()/10000)</f>
        <v/>
      </c>
    </row>
    <row r="166">
      <c r="A166" s="43" t="n"/>
      <c r="B166" s="15" t="n"/>
      <c r="C166" s="15" t="n"/>
      <c r="D166" s="15" t="n"/>
      <c r="E166" s="15" t="n"/>
      <c r="F166" s="49" t="n"/>
      <c r="G166" s="44">
        <f>Paramètres!$B$7</f>
        <v/>
      </c>
      <c r="H166" s="50">
        <f>IF(F166="","",F166*(1+G166))</f>
        <v/>
      </c>
      <c r="I166" s="43" t="n"/>
      <c r="J166" s="15" t="n"/>
      <c r="K166" s="43" t="n"/>
      <c r="L166" s="15" t="n"/>
      <c r="M166" s="15" t="n"/>
      <c r="N166" s="19">
        <f>IF(J166="Payée",0,IF(I166="",0,MAX(0,Paramètres!$B$11-I166)))</f>
        <v/>
      </c>
      <c r="O166" s="19">
        <f>IF(AND(J166&lt;&gt;"Payée",N166&gt;0),"En retard","")</f>
        <v/>
      </c>
      <c r="P166" s="15" t="n"/>
      <c r="Q166" s="67">
        <f>IF($N166=0,"",$N166+ROW()/10000)</f>
        <v/>
      </c>
    </row>
    <row r="167">
      <c r="A167" s="43" t="n"/>
      <c r="B167" s="15" t="n"/>
      <c r="C167" s="15" t="n"/>
      <c r="D167" s="15" t="n"/>
      <c r="E167" s="15" t="n"/>
      <c r="F167" s="49" t="n"/>
      <c r="G167" s="44">
        <f>Paramètres!$B$7</f>
        <v/>
      </c>
      <c r="H167" s="50">
        <f>IF(F167="","",F167*(1+G167))</f>
        <v/>
      </c>
      <c r="I167" s="43" t="n"/>
      <c r="J167" s="15" t="n"/>
      <c r="K167" s="43" t="n"/>
      <c r="L167" s="15" t="n"/>
      <c r="M167" s="15" t="n"/>
      <c r="N167" s="19">
        <f>IF(J167="Payée",0,IF(I167="",0,MAX(0,Paramètres!$B$11-I167)))</f>
        <v/>
      </c>
      <c r="O167" s="19">
        <f>IF(AND(J167&lt;&gt;"Payée",N167&gt;0),"En retard","")</f>
        <v/>
      </c>
      <c r="P167" s="15" t="n"/>
      <c r="Q167" s="67">
        <f>IF($N167=0,"",$N167+ROW()/10000)</f>
        <v/>
      </c>
    </row>
    <row r="168">
      <c r="A168" s="43" t="n"/>
      <c r="B168" s="15" t="n"/>
      <c r="C168" s="15" t="n"/>
      <c r="D168" s="15" t="n"/>
      <c r="E168" s="15" t="n"/>
      <c r="F168" s="49" t="n"/>
      <c r="G168" s="44">
        <f>Paramètres!$B$7</f>
        <v/>
      </c>
      <c r="H168" s="50">
        <f>IF(F168="","",F168*(1+G168))</f>
        <v/>
      </c>
      <c r="I168" s="43" t="n"/>
      <c r="J168" s="15" t="n"/>
      <c r="K168" s="43" t="n"/>
      <c r="L168" s="15" t="n"/>
      <c r="M168" s="15" t="n"/>
      <c r="N168" s="19">
        <f>IF(J168="Payée",0,IF(I168="",0,MAX(0,Paramètres!$B$11-I168)))</f>
        <v/>
      </c>
      <c r="O168" s="19">
        <f>IF(AND(J168&lt;&gt;"Payée",N168&gt;0),"En retard","")</f>
        <v/>
      </c>
      <c r="P168" s="15" t="n"/>
      <c r="Q168" s="67">
        <f>IF($N168=0,"",$N168+ROW()/10000)</f>
        <v/>
      </c>
    </row>
    <row r="169">
      <c r="A169" s="43" t="n"/>
      <c r="B169" s="15" t="n"/>
      <c r="C169" s="15" t="n"/>
      <c r="D169" s="15" t="n"/>
      <c r="E169" s="15" t="n"/>
      <c r="F169" s="49" t="n"/>
      <c r="G169" s="44">
        <f>Paramètres!$B$7</f>
        <v/>
      </c>
      <c r="H169" s="50">
        <f>IF(F169="","",F169*(1+G169))</f>
        <v/>
      </c>
      <c r="I169" s="43" t="n"/>
      <c r="J169" s="15" t="n"/>
      <c r="K169" s="43" t="n"/>
      <c r="L169" s="15" t="n"/>
      <c r="M169" s="15" t="n"/>
      <c r="N169" s="19">
        <f>IF(J169="Payée",0,IF(I169="",0,MAX(0,Paramètres!$B$11-I169)))</f>
        <v/>
      </c>
      <c r="O169" s="19">
        <f>IF(AND(J169&lt;&gt;"Payée",N169&gt;0),"En retard","")</f>
        <v/>
      </c>
      <c r="P169" s="15" t="n"/>
      <c r="Q169" s="67">
        <f>IF($N169=0,"",$N169+ROW()/10000)</f>
        <v/>
      </c>
    </row>
    <row r="170">
      <c r="A170" s="43" t="n"/>
      <c r="B170" s="15" t="n"/>
      <c r="C170" s="15" t="n"/>
      <c r="D170" s="15" t="n"/>
      <c r="E170" s="15" t="n"/>
      <c r="F170" s="49" t="n"/>
      <c r="G170" s="44">
        <f>Paramètres!$B$7</f>
        <v/>
      </c>
      <c r="H170" s="50">
        <f>IF(F170="","",F170*(1+G170))</f>
        <v/>
      </c>
      <c r="I170" s="43" t="n"/>
      <c r="J170" s="15" t="n"/>
      <c r="K170" s="43" t="n"/>
      <c r="L170" s="15" t="n"/>
      <c r="M170" s="15" t="n"/>
      <c r="N170" s="19">
        <f>IF(J170="Payée",0,IF(I170="",0,MAX(0,Paramètres!$B$11-I170)))</f>
        <v/>
      </c>
      <c r="O170" s="19">
        <f>IF(AND(J170&lt;&gt;"Payée",N170&gt;0),"En retard","")</f>
        <v/>
      </c>
      <c r="P170" s="15" t="n"/>
      <c r="Q170" s="67">
        <f>IF($N170=0,"",$N170+ROW()/10000)</f>
        <v/>
      </c>
    </row>
    <row r="171">
      <c r="A171" s="43" t="n"/>
      <c r="B171" s="15" t="n"/>
      <c r="C171" s="15" t="n"/>
      <c r="D171" s="15" t="n"/>
      <c r="E171" s="15" t="n"/>
      <c r="F171" s="49" t="n"/>
      <c r="G171" s="44">
        <f>Paramètres!$B$7</f>
        <v/>
      </c>
      <c r="H171" s="50">
        <f>IF(F171="","",F171*(1+G171))</f>
        <v/>
      </c>
      <c r="I171" s="43" t="n"/>
      <c r="J171" s="15" t="n"/>
      <c r="K171" s="43" t="n"/>
      <c r="L171" s="15" t="n"/>
      <c r="M171" s="15" t="n"/>
      <c r="N171" s="19">
        <f>IF(J171="Payée",0,IF(I171="",0,MAX(0,Paramètres!$B$11-I171)))</f>
        <v/>
      </c>
      <c r="O171" s="19">
        <f>IF(AND(J171&lt;&gt;"Payée",N171&gt;0),"En retard","")</f>
        <v/>
      </c>
      <c r="P171" s="15" t="n"/>
      <c r="Q171" s="67">
        <f>IF($N171=0,"",$N171+ROW()/10000)</f>
        <v/>
      </c>
    </row>
    <row r="172">
      <c r="A172" s="43" t="n"/>
      <c r="B172" s="15" t="n"/>
      <c r="C172" s="15" t="n"/>
      <c r="D172" s="15" t="n"/>
      <c r="E172" s="15" t="n"/>
      <c r="F172" s="49" t="n"/>
      <c r="G172" s="44">
        <f>Paramètres!$B$7</f>
        <v/>
      </c>
      <c r="H172" s="50">
        <f>IF(F172="","",F172*(1+G172))</f>
        <v/>
      </c>
      <c r="I172" s="43" t="n"/>
      <c r="J172" s="15" t="n"/>
      <c r="K172" s="43" t="n"/>
      <c r="L172" s="15" t="n"/>
      <c r="M172" s="15" t="n"/>
      <c r="N172" s="19">
        <f>IF(J172="Payée",0,IF(I172="",0,MAX(0,Paramètres!$B$11-I172)))</f>
        <v/>
      </c>
      <c r="O172" s="19">
        <f>IF(AND(J172&lt;&gt;"Payée",N172&gt;0),"En retard","")</f>
        <v/>
      </c>
      <c r="P172" s="15" t="n"/>
      <c r="Q172" s="67">
        <f>IF($N172=0,"",$N172+ROW()/10000)</f>
        <v/>
      </c>
    </row>
    <row r="173">
      <c r="A173" s="43" t="n"/>
      <c r="B173" s="15" t="n"/>
      <c r="C173" s="15" t="n"/>
      <c r="D173" s="15" t="n"/>
      <c r="E173" s="15" t="n"/>
      <c r="F173" s="49" t="n"/>
      <c r="G173" s="44">
        <f>Paramètres!$B$7</f>
        <v/>
      </c>
      <c r="H173" s="50">
        <f>IF(F173="","",F173*(1+G173))</f>
        <v/>
      </c>
      <c r="I173" s="43" t="n"/>
      <c r="J173" s="15" t="n"/>
      <c r="K173" s="43" t="n"/>
      <c r="L173" s="15" t="n"/>
      <c r="M173" s="15" t="n"/>
      <c r="N173" s="19">
        <f>IF(J173="Payée",0,IF(I173="",0,MAX(0,Paramètres!$B$11-I173)))</f>
        <v/>
      </c>
      <c r="O173" s="19">
        <f>IF(AND(J173&lt;&gt;"Payée",N173&gt;0),"En retard","")</f>
        <v/>
      </c>
      <c r="P173" s="15" t="n"/>
      <c r="Q173" s="67">
        <f>IF($N173=0,"",$N173+ROW()/10000)</f>
        <v/>
      </c>
    </row>
    <row r="174">
      <c r="A174" s="43" t="n"/>
      <c r="B174" s="15" t="n"/>
      <c r="C174" s="15" t="n"/>
      <c r="D174" s="15" t="n"/>
      <c r="E174" s="15" t="n"/>
      <c r="F174" s="49" t="n"/>
      <c r="G174" s="44">
        <f>Paramètres!$B$7</f>
        <v/>
      </c>
      <c r="H174" s="50">
        <f>IF(F174="","",F174*(1+G174))</f>
        <v/>
      </c>
      <c r="I174" s="43" t="n"/>
      <c r="J174" s="15" t="n"/>
      <c r="K174" s="43" t="n"/>
      <c r="L174" s="15" t="n"/>
      <c r="M174" s="15" t="n"/>
      <c r="N174" s="19">
        <f>IF(J174="Payée",0,IF(I174="",0,MAX(0,Paramètres!$B$11-I174)))</f>
        <v/>
      </c>
      <c r="O174" s="19">
        <f>IF(AND(J174&lt;&gt;"Payée",N174&gt;0),"En retard","")</f>
        <v/>
      </c>
      <c r="P174" s="15" t="n"/>
      <c r="Q174" s="67">
        <f>IF($N174=0,"",$N174+ROW()/10000)</f>
        <v/>
      </c>
    </row>
    <row r="175">
      <c r="A175" s="43" t="n"/>
      <c r="B175" s="15" t="n"/>
      <c r="C175" s="15" t="n"/>
      <c r="D175" s="15" t="n"/>
      <c r="E175" s="15" t="n"/>
      <c r="F175" s="49" t="n"/>
      <c r="G175" s="44">
        <f>Paramètres!$B$7</f>
        <v/>
      </c>
      <c r="H175" s="50">
        <f>IF(F175="","",F175*(1+G175))</f>
        <v/>
      </c>
      <c r="I175" s="43" t="n"/>
      <c r="J175" s="15" t="n"/>
      <c r="K175" s="43" t="n"/>
      <c r="L175" s="15" t="n"/>
      <c r="M175" s="15" t="n"/>
      <c r="N175" s="19">
        <f>IF(J175="Payée",0,IF(I175="",0,MAX(0,Paramètres!$B$11-I175)))</f>
        <v/>
      </c>
      <c r="O175" s="19">
        <f>IF(AND(J175&lt;&gt;"Payée",N175&gt;0),"En retard","")</f>
        <v/>
      </c>
      <c r="P175" s="15" t="n"/>
      <c r="Q175" s="67">
        <f>IF($N175=0,"",$N175+ROW()/10000)</f>
        <v/>
      </c>
    </row>
    <row r="176">
      <c r="A176" s="43" t="n"/>
      <c r="B176" s="15" t="n"/>
      <c r="C176" s="15" t="n"/>
      <c r="D176" s="15" t="n"/>
      <c r="E176" s="15" t="n"/>
      <c r="F176" s="49" t="n"/>
      <c r="G176" s="44">
        <f>Paramètres!$B$7</f>
        <v/>
      </c>
      <c r="H176" s="50">
        <f>IF(F176="","",F176*(1+G176))</f>
        <v/>
      </c>
      <c r="I176" s="43" t="n"/>
      <c r="J176" s="15" t="n"/>
      <c r="K176" s="43" t="n"/>
      <c r="L176" s="15" t="n"/>
      <c r="M176" s="15" t="n"/>
      <c r="N176" s="19">
        <f>IF(J176="Payée",0,IF(I176="",0,MAX(0,Paramètres!$B$11-I176)))</f>
        <v/>
      </c>
      <c r="O176" s="19">
        <f>IF(AND(J176&lt;&gt;"Payée",N176&gt;0),"En retard","")</f>
        <v/>
      </c>
      <c r="P176" s="15" t="n"/>
      <c r="Q176" s="67">
        <f>IF($N176=0,"",$N176+ROW()/10000)</f>
        <v/>
      </c>
    </row>
    <row r="177">
      <c r="A177" s="43" t="n"/>
      <c r="B177" s="15" t="n"/>
      <c r="C177" s="15" t="n"/>
      <c r="D177" s="15" t="n"/>
      <c r="E177" s="15" t="n"/>
      <c r="F177" s="49" t="n"/>
      <c r="G177" s="44">
        <f>Paramètres!$B$7</f>
        <v/>
      </c>
      <c r="H177" s="50">
        <f>IF(F177="","",F177*(1+G177))</f>
        <v/>
      </c>
      <c r="I177" s="43" t="n"/>
      <c r="J177" s="15" t="n"/>
      <c r="K177" s="43" t="n"/>
      <c r="L177" s="15" t="n"/>
      <c r="M177" s="15" t="n"/>
      <c r="N177" s="19">
        <f>IF(J177="Payée",0,IF(I177="",0,MAX(0,Paramètres!$B$11-I177)))</f>
        <v/>
      </c>
      <c r="O177" s="19">
        <f>IF(AND(J177&lt;&gt;"Payée",N177&gt;0),"En retard","")</f>
        <v/>
      </c>
      <c r="P177" s="15" t="n"/>
      <c r="Q177" s="67">
        <f>IF($N177=0,"",$N177+ROW()/10000)</f>
        <v/>
      </c>
    </row>
    <row r="178">
      <c r="A178" s="43" t="n"/>
      <c r="B178" s="15" t="n"/>
      <c r="C178" s="15" t="n"/>
      <c r="D178" s="15" t="n"/>
      <c r="E178" s="15" t="n"/>
      <c r="F178" s="49" t="n"/>
      <c r="G178" s="44">
        <f>Paramètres!$B$7</f>
        <v/>
      </c>
      <c r="H178" s="50">
        <f>IF(F178="","",F178*(1+G178))</f>
        <v/>
      </c>
      <c r="I178" s="43" t="n"/>
      <c r="J178" s="15" t="n"/>
      <c r="K178" s="43" t="n"/>
      <c r="L178" s="15" t="n"/>
      <c r="M178" s="15" t="n"/>
      <c r="N178" s="19">
        <f>IF(J178="Payée",0,IF(I178="",0,MAX(0,Paramètres!$B$11-I178)))</f>
        <v/>
      </c>
      <c r="O178" s="19">
        <f>IF(AND(J178&lt;&gt;"Payée",N178&gt;0),"En retard","")</f>
        <v/>
      </c>
      <c r="P178" s="15" t="n"/>
      <c r="Q178" s="67">
        <f>IF($N178=0,"",$N178+ROW()/10000)</f>
        <v/>
      </c>
    </row>
    <row r="179">
      <c r="A179" s="43" t="n"/>
      <c r="B179" s="15" t="n"/>
      <c r="C179" s="15" t="n"/>
      <c r="D179" s="15" t="n"/>
      <c r="E179" s="15" t="n"/>
      <c r="F179" s="49" t="n"/>
      <c r="G179" s="44">
        <f>Paramètres!$B$7</f>
        <v/>
      </c>
      <c r="H179" s="50">
        <f>IF(F179="","",F179*(1+G179))</f>
        <v/>
      </c>
      <c r="I179" s="43" t="n"/>
      <c r="J179" s="15" t="n"/>
      <c r="K179" s="43" t="n"/>
      <c r="L179" s="15" t="n"/>
      <c r="M179" s="15" t="n"/>
      <c r="N179" s="19">
        <f>IF(J179="Payée",0,IF(I179="",0,MAX(0,Paramètres!$B$11-I179)))</f>
        <v/>
      </c>
      <c r="O179" s="19">
        <f>IF(AND(J179&lt;&gt;"Payée",N179&gt;0),"En retard","")</f>
        <v/>
      </c>
      <c r="P179" s="15" t="n"/>
      <c r="Q179" s="67">
        <f>IF($N179=0,"",$N179+ROW()/10000)</f>
        <v/>
      </c>
    </row>
    <row r="180">
      <c r="A180" s="43" t="n"/>
      <c r="B180" s="15" t="n"/>
      <c r="C180" s="15" t="n"/>
      <c r="D180" s="15" t="n"/>
      <c r="E180" s="15" t="n"/>
      <c r="F180" s="49" t="n"/>
      <c r="G180" s="44">
        <f>Paramètres!$B$7</f>
        <v/>
      </c>
      <c r="H180" s="50">
        <f>IF(F180="","",F180*(1+G180))</f>
        <v/>
      </c>
      <c r="I180" s="43" t="n"/>
      <c r="J180" s="15" t="n"/>
      <c r="K180" s="43" t="n"/>
      <c r="L180" s="15" t="n"/>
      <c r="M180" s="15" t="n"/>
      <c r="N180" s="19">
        <f>IF(J180="Payée",0,IF(I180="",0,MAX(0,Paramètres!$B$11-I180)))</f>
        <v/>
      </c>
      <c r="O180" s="19">
        <f>IF(AND(J180&lt;&gt;"Payée",N180&gt;0),"En retard","")</f>
        <v/>
      </c>
      <c r="P180" s="15" t="n"/>
      <c r="Q180" s="67">
        <f>IF($N180=0,"",$N180+ROW()/10000)</f>
        <v/>
      </c>
    </row>
    <row r="181">
      <c r="A181" s="43" t="n"/>
      <c r="B181" s="15" t="n"/>
      <c r="C181" s="15" t="n"/>
      <c r="D181" s="15" t="n"/>
      <c r="E181" s="15" t="n"/>
      <c r="F181" s="49" t="n"/>
      <c r="G181" s="44">
        <f>Paramètres!$B$7</f>
        <v/>
      </c>
      <c r="H181" s="50">
        <f>IF(F181="","",F181*(1+G181))</f>
        <v/>
      </c>
      <c r="I181" s="43" t="n"/>
      <c r="J181" s="15" t="n"/>
      <c r="K181" s="43" t="n"/>
      <c r="L181" s="15" t="n"/>
      <c r="M181" s="15" t="n"/>
      <c r="N181" s="19">
        <f>IF(J181="Payée",0,IF(I181="",0,MAX(0,Paramètres!$B$11-I181)))</f>
        <v/>
      </c>
      <c r="O181" s="19">
        <f>IF(AND(J181&lt;&gt;"Payée",N181&gt;0),"En retard","")</f>
        <v/>
      </c>
      <c r="P181" s="15" t="n"/>
      <c r="Q181" s="67">
        <f>IF($N181=0,"",$N181+ROW()/10000)</f>
        <v/>
      </c>
    </row>
    <row r="182">
      <c r="A182" s="43" t="n"/>
      <c r="B182" s="15" t="n"/>
      <c r="C182" s="15" t="n"/>
      <c r="D182" s="15" t="n"/>
      <c r="E182" s="15" t="n"/>
      <c r="F182" s="49" t="n"/>
      <c r="G182" s="44">
        <f>Paramètres!$B$7</f>
        <v/>
      </c>
      <c r="H182" s="50">
        <f>IF(F182="","",F182*(1+G182))</f>
        <v/>
      </c>
      <c r="I182" s="43" t="n"/>
      <c r="J182" s="15" t="n"/>
      <c r="K182" s="43" t="n"/>
      <c r="L182" s="15" t="n"/>
      <c r="M182" s="15" t="n"/>
      <c r="N182" s="19">
        <f>IF(J182="Payée",0,IF(I182="",0,MAX(0,Paramètres!$B$11-I182)))</f>
        <v/>
      </c>
      <c r="O182" s="19">
        <f>IF(AND(J182&lt;&gt;"Payée",N182&gt;0),"En retard","")</f>
        <v/>
      </c>
      <c r="P182" s="15" t="n"/>
      <c r="Q182" s="67">
        <f>IF($N182=0,"",$N182+ROW()/10000)</f>
        <v/>
      </c>
    </row>
    <row r="183">
      <c r="A183" s="43" t="n"/>
      <c r="B183" s="15" t="n"/>
      <c r="C183" s="15" t="n"/>
      <c r="D183" s="15" t="n"/>
      <c r="E183" s="15" t="n"/>
      <c r="F183" s="49" t="n"/>
      <c r="G183" s="44">
        <f>Paramètres!$B$7</f>
        <v/>
      </c>
      <c r="H183" s="50">
        <f>IF(F183="","",F183*(1+G183))</f>
        <v/>
      </c>
      <c r="I183" s="43" t="n"/>
      <c r="J183" s="15" t="n"/>
      <c r="K183" s="43" t="n"/>
      <c r="L183" s="15" t="n"/>
      <c r="M183" s="15" t="n"/>
      <c r="N183" s="19">
        <f>IF(J183="Payée",0,IF(I183="",0,MAX(0,Paramètres!$B$11-I183)))</f>
        <v/>
      </c>
      <c r="O183" s="19">
        <f>IF(AND(J183&lt;&gt;"Payée",N183&gt;0),"En retard","")</f>
        <v/>
      </c>
      <c r="P183" s="15" t="n"/>
      <c r="Q183" s="67">
        <f>IF($N183=0,"",$N183+ROW()/10000)</f>
        <v/>
      </c>
    </row>
    <row r="184">
      <c r="A184" s="43" t="n"/>
      <c r="B184" s="15" t="n"/>
      <c r="C184" s="15" t="n"/>
      <c r="D184" s="15" t="n"/>
      <c r="E184" s="15" t="n"/>
      <c r="F184" s="49" t="n"/>
      <c r="G184" s="44">
        <f>Paramètres!$B$7</f>
        <v/>
      </c>
      <c r="H184" s="50">
        <f>IF(F184="","",F184*(1+G184))</f>
        <v/>
      </c>
      <c r="I184" s="43" t="n"/>
      <c r="J184" s="15" t="n"/>
      <c r="K184" s="43" t="n"/>
      <c r="L184" s="15" t="n"/>
      <c r="M184" s="15" t="n"/>
      <c r="N184" s="19">
        <f>IF(J184="Payée",0,IF(I184="",0,MAX(0,Paramètres!$B$11-I184)))</f>
        <v/>
      </c>
      <c r="O184" s="19">
        <f>IF(AND(J184&lt;&gt;"Payée",N184&gt;0),"En retard","")</f>
        <v/>
      </c>
      <c r="P184" s="15" t="n"/>
      <c r="Q184" s="67">
        <f>IF($N184=0,"",$N184+ROW()/10000)</f>
        <v/>
      </c>
    </row>
    <row r="185">
      <c r="A185" s="43" t="n"/>
      <c r="B185" s="15" t="n"/>
      <c r="C185" s="15" t="n"/>
      <c r="D185" s="15" t="n"/>
      <c r="E185" s="15" t="n"/>
      <c r="F185" s="49" t="n"/>
      <c r="G185" s="44">
        <f>Paramètres!$B$7</f>
        <v/>
      </c>
      <c r="H185" s="50">
        <f>IF(F185="","",F185*(1+G185))</f>
        <v/>
      </c>
      <c r="I185" s="43" t="n"/>
      <c r="J185" s="15" t="n"/>
      <c r="K185" s="43" t="n"/>
      <c r="L185" s="15" t="n"/>
      <c r="M185" s="15" t="n"/>
      <c r="N185" s="19">
        <f>IF(J185="Payée",0,IF(I185="",0,MAX(0,Paramètres!$B$11-I185)))</f>
        <v/>
      </c>
      <c r="O185" s="19">
        <f>IF(AND(J185&lt;&gt;"Payée",N185&gt;0),"En retard","")</f>
        <v/>
      </c>
      <c r="P185" s="15" t="n"/>
      <c r="Q185" s="67">
        <f>IF($N185=0,"",$N185+ROW()/10000)</f>
        <v/>
      </c>
    </row>
    <row r="186">
      <c r="A186" s="43" t="n"/>
      <c r="B186" s="15" t="n"/>
      <c r="C186" s="15" t="n"/>
      <c r="D186" s="15" t="n"/>
      <c r="E186" s="15" t="n"/>
      <c r="F186" s="49" t="n"/>
      <c r="G186" s="44">
        <f>Paramètres!$B$7</f>
        <v/>
      </c>
      <c r="H186" s="50">
        <f>IF(F186="","",F186*(1+G186))</f>
        <v/>
      </c>
      <c r="I186" s="43" t="n"/>
      <c r="J186" s="15" t="n"/>
      <c r="K186" s="43" t="n"/>
      <c r="L186" s="15" t="n"/>
      <c r="M186" s="15" t="n"/>
      <c r="N186" s="19">
        <f>IF(J186="Payée",0,IF(I186="",0,MAX(0,Paramètres!$B$11-I186)))</f>
        <v/>
      </c>
      <c r="O186" s="19">
        <f>IF(AND(J186&lt;&gt;"Payée",N186&gt;0),"En retard","")</f>
        <v/>
      </c>
      <c r="P186" s="15" t="n"/>
      <c r="Q186" s="67">
        <f>IF($N186=0,"",$N186+ROW()/10000)</f>
        <v/>
      </c>
    </row>
    <row r="187">
      <c r="A187" s="43" t="n"/>
      <c r="B187" s="15" t="n"/>
      <c r="C187" s="15" t="n"/>
      <c r="D187" s="15" t="n"/>
      <c r="E187" s="15" t="n"/>
      <c r="F187" s="49" t="n"/>
      <c r="G187" s="44">
        <f>Paramètres!$B$7</f>
        <v/>
      </c>
      <c r="H187" s="50">
        <f>IF(F187="","",F187*(1+G187))</f>
        <v/>
      </c>
      <c r="I187" s="43" t="n"/>
      <c r="J187" s="15" t="n"/>
      <c r="K187" s="43" t="n"/>
      <c r="L187" s="15" t="n"/>
      <c r="M187" s="15" t="n"/>
      <c r="N187" s="19">
        <f>IF(J187="Payée",0,IF(I187="",0,MAX(0,Paramètres!$B$11-I187)))</f>
        <v/>
      </c>
      <c r="O187" s="19">
        <f>IF(AND(J187&lt;&gt;"Payée",N187&gt;0),"En retard","")</f>
        <v/>
      </c>
      <c r="P187" s="15" t="n"/>
      <c r="Q187" s="67">
        <f>IF($N187=0,"",$N187+ROW()/10000)</f>
        <v/>
      </c>
    </row>
    <row r="188">
      <c r="A188" s="43" t="n"/>
      <c r="B188" s="15" t="n"/>
      <c r="C188" s="15" t="n"/>
      <c r="D188" s="15" t="n"/>
      <c r="E188" s="15" t="n"/>
      <c r="F188" s="49" t="n"/>
      <c r="G188" s="44">
        <f>Paramètres!$B$7</f>
        <v/>
      </c>
      <c r="H188" s="50">
        <f>IF(F188="","",F188*(1+G188))</f>
        <v/>
      </c>
      <c r="I188" s="43" t="n"/>
      <c r="J188" s="15" t="n"/>
      <c r="K188" s="43" t="n"/>
      <c r="L188" s="15" t="n"/>
      <c r="M188" s="15" t="n"/>
      <c r="N188" s="19">
        <f>IF(J188="Payée",0,IF(I188="",0,MAX(0,Paramètres!$B$11-I188)))</f>
        <v/>
      </c>
      <c r="O188" s="19">
        <f>IF(AND(J188&lt;&gt;"Payée",N188&gt;0),"En retard","")</f>
        <v/>
      </c>
      <c r="P188" s="15" t="n"/>
      <c r="Q188" s="67">
        <f>IF($N188=0,"",$N188+ROW()/10000)</f>
        <v/>
      </c>
    </row>
    <row r="189">
      <c r="A189" s="43" t="n"/>
      <c r="B189" s="15" t="n"/>
      <c r="C189" s="15" t="n"/>
      <c r="D189" s="15" t="n"/>
      <c r="E189" s="15" t="n"/>
      <c r="F189" s="49" t="n"/>
      <c r="G189" s="44">
        <f>Paramètres!$B$7</f>
        <v/>
      </c>
      <c r="H189" s="50">
        <f>IF(F189="","",F189*(1+G189))</f>
        <v/>
      </c>
      <c r="I189" s="43" t="n"/>
      <c r="J189" s="15" t="n"/>
      <c r="K189" s="43" t="n"/>
      <c r="L189" s="15" t="n"/>
      <c r="M189" s="15" t="n"/>
      <c r="N189" s="19">
        <f>IF(J189="Payée",0,IF(I189="",0,MAX(0,Paramètres!$B$11-I189)))</f>
        <v/>
      </c>
      <c r="O189" s="19">
        <f>IF(AND(J189&lt;&gt;"Payée",N189&gt;0),"En retard","")</f>
        <v/>
      </c>
      <c r="P189" s="15" t="n"/>
      <c r="Q189" s="67">
        <f>IF($N189=0,"",$N189+ROW()/10000)</f>
        <v/>
      </c>
    </row>
    <row r="190">
      <c r="A190" s="43" t="n"/>
      <c r="B190" s="15" t="n"/>
      <c r="C190" s="15" t="n"/>
      <c r="D190" s="15" t="n"/>
      <c r="E190" s="15" t="n"/>
      <c r="F190" s="49" t="n"/>
      <c r="G190" s="44">
        <f>Paramètres!$B$7</f>
        <v/>
      </c>
      <c r="H190" s="50">
        <f>IF(F190="","",F190*(1+G190))</f>
        <v/>
      </c>
      <c r="I190" s="43" t="n"/>
      <c r="J190" s="15" t="n"/>
      <c r="K190" s="43" t="n"/>
      <c r="L190" s="15" t="n"/>
      <c r="M190" s="15" t="n"/>
      <c r="N190" s="19">
        <f>IF(J190="Payée",0,IF(I190="",0,MAX(0,Paramètres!$B$11-I190)))</f>
        <v/>
      </c>
      <c r="O190" s="19">
        <f>IF(AND(J190&lt;&gt;"Payée",N190&gt;0),"En retard","")</f>
        <v/>
      </c>
      <c r="P190" s="15" t="n"/>
      <c r="Q190" s="67">
        <f>IF($N190=0,"",$N190+ROW()/10000)</f>
        <v/>
      </c>
    </row>
    <row r="191">
      <c r="A191" s="43" t="n"/>
      <c r="B191" s="15" t="n"/>
      <c r="C191" s="15" t="n"/>
      <c r="D191" s="15" t="n"/>
      <c r="E191" s="15" t="n"/>
      <c r="F191" s="49" t="n"/>
      <c r="G191" s="44">
        <f>Paramètres!$B$7</f>
        <v/>
      </c>
      <c r="H191" s="50">
        <f>IF(F191="","",F191*(1+G191))</f>
        <v/>
      </c>
      <c r="I191" s="43" t="n"/>
      <c r="J191" s="15" t="n"/>
      <c r="K191" s="43" t="n"/>
      <c r="L191" s="15" t="n"/>
      <c r="M191" s="15" t="n"/>
      <c r="N191" s="19">
        <f>IF(J191="Payée",0,IF(I191="",0,MAX(0,Paramètres!$B$11-I191)))</f>
        <v/>
      </c>
      <c r="O191" s="19">
        <f>IF(AND(J191&lt;&gt;"Payée",N191&gt;0),"En retard","")</f>
        <v/>
      </c>
      <c r="P191" s="15" t="n"/>
      <c r="Q191" s="67">
        <f>IF($N191=0,"",$N191+ROW()/10000)</f>
        <v/>
      </c>
    </row>
    <row r="192">
      <c r="A192" s="43" t="n"/>
      <c r="B192" s="15" t="n"/>
      <c r="C192" s="15" t="n"/>
      <c r="D192" s="15" t="n"/>
      <c r="E192" s="15" t="n"/>
      <c r="F192" s="49" t="n"/>
      <c r="G192" s="44">
        <f>Paramètres!$B$7</f>
        <v/>
      </c>
      <c r="H192" s="50">
        <f>IF(F192="","",F192*(1+G192))</f>
        <v/>
      </c>
      <c r="I192" s="43" t="n"/>
      <c r="J192" s="15" t="n"/>
      <c r="K192" s="43" t="n"/>
      <c r="L192" s="15" t="n"/>
      <c r="M192" s="15" t="n"/>
      <c r="N192" s="19">
        <f>IF(J192="Payée",0,IF(I192="",0,MAX(0,Paramètres!$B$11-I192)))</f>
        <v/>
      </c>
      <c r="O192" s="19">
        <f>IF(AND(J192&lt;&gt;"Payée",N192&gt;0),"En retard","")</f>
        <v/>
      </c>
      <c r="P192" s="15" t="n"/>
      <c r="Q192" s="67">
        <f>IF($N192=0,"",$N192+ROW()/10000)</f>
        <v/>
      </c>
    </row>
    <row r="193">
      <c r="A193" s="43" t="n"/>
      <c r="B193" s="15" t="n"/>
      <c r="C193" s="15" t="n"/>
      <c r="D193" s="15" t="n"/>
      <c r="E193" s="15" t="n"/>
      <c r="F193" s="49" t="n"/>
      <c r="G193" s="44">
        <f>Paramètres!$B$7</f>
        <v/>
      </c>
      <c r="H193" s="50">
        <f>IF(F193="","",F193*(1+G193))</f>
        <v/>
      </c>
      <c r="I193" s="43" t="n"/>
      <c r="J193" s="15" t="n"/>
      <c r="K193" s="43" t="n"/>
      <c r="L193" s="15" t="n"/>
      <c r="M193" s="15" t="n"/>
      <c r="N193" s="19">
        <f>IF(J193="Payée",0,IF(I193="",0,MAX(0,Paramètres!$B$11-I193)))</f>
        <v/>
      </c>
      <c r="O193" s="19">
        <f>IF(AND(J193&lt;&gt;"Payée",N193&gt;0),"En retard","")</f>
        <v/>
      </c>
      <c r="P193" s="15" t="n"/>
      <c r="Q193" s="67">
        <f>IF($N193=0,"",$N193+ROW()/10000)</f>
        <v/>
      </c>
    </row>
    <row r="194">
      <c r="A194" s="43" t="n"/>
      <c r="B194" s="15" t="n"/>
      <c r="C194" s="15" t="n"/>
      <c r="D194" s="15" t="n"/>
      <c r="E194" s="15" t="n"/>
      <c r="F194" s="49" t="n"/>
      <c r="G194" s="44">
        <f>Paramètres!$B$7</f>
        <v/>
      </c>
      <c r="H194" s="50">
        <f>IF(F194="","",F194*(1+G194))</f>
        <v/>
      </c>
      <c r="I194" s="43" t="n"/>
      <c r="J194" s="15" t="n"/>
      <c r="K194" s="43" t="n"/>
      <c r="L194" s="15" t="n"/>
      <c r="M194" s="15" t="n"/>
      <c r="N194" s="19">
        <f>IF(J194="Payée",0,IF(I194="",0,MAX(0,Paramètres!$B$11-I194)))</f>
        <v/>
      </c>
      <c r="O194" s="19">
        <f>IF(AND(J194&lt;&gt;"Payée",N194&gt;0),"En retard","")</f>
        <v/>
      </c>
      <c r="P194" s="15" t="n"/>
      <c r="Q194" s="67">
        <f>IF($N194=0,"",$N194+ROW()/10000)</f>
        <v/>
      </c>
    </row>
    <row r="195">
      <c r="A195" s="43" t="n"/>
      <c r="B195" s="15" t="n"/>
      <c r="C195" s="15" t="n"/>
      <c r="D195" s="15" t="n"/>
      <c r="E195" s="15" t="n"/>
      <c r="F195" s="49" t="n"/>
      <c r="G195" s="44">
        <f>Paramètres!$B$7</f>
        <v/>
      </c>
      <c r="H195" s="50">
        <f>IF(F195="","",F195*(1+G195))</f>
        <v/>
      </c>
      <c r="I195" s="43" t="n"/>
      <c r="J195" s="15" t="n"/>
      <c r="K195" s="43" t="n"/>
      <c r="L195" s="15" t="n"/>
      <c r="M195" s="15" t="n"/>
      <c r="N195" s="19">
        <f>IF(J195="Payée",0,IF(I195="",0,MAX(0,Paramètres!$B$11-I195)))</f>
        <v/>
      </c>
      <c r="O195" s="19">
        <f>IF(AND(J195&lt;&gt;"Payée",N195&gt;0),"En retard","")</f>
        <v/>
      </c>
      <c r="P195" s="15" t="n"/>
      <c r="Q195" s="67">
        <f>IF($N195=0,"",$N195+ROW()/10000)</f>
        <v/>
      </c>
    </row>
    <row r="196">
      <c r="A196" s="43" t="n"/>
      <c r="B196" s="15" t="n"/>
      <c r="C196" s="15" t="n"/>
      <c r="D196" s="15" t="n"/>
      <c r="E196" s="15" t="n"/>
      <c r="F196" s="49" t="n"/>
      <c r="G196" s="44">
        <f>Paramètres!$B$7</f>
        <v/>
      </c>
      <c r="H196" s="50">
        <f>IF(F196="","",F196*(1+G196))</f>
        <v/>
      </c>
      <c r="I196" s="43" t="n"/>
      <c r="J196" s="15" t="n"/>
      <c r="K196" s="43" t="n"/>
      <c r="L196" s="15" t="n"/>
      <c r="M196" s="15" t="n"/>
      <c r="N196" s="19">
        <f>IF(J196="Payée",0,IF(I196="",0,MAX(0,Paramètres!$B$11-I196)))</f>
        <v/>
      </c>
      <c r="O196" s="19">
        <f>IF(AND(J196&lt;&gt;"Payée",N196&gt;0),"En retard","")</f>
        <v/>
      </c>
      <c r="P196" s="15" t="n"/>
      <c r="Q196" s="67">
        <f>IF($N196=0,"",$N196+ROW()/10000)</f>
        <v/>
      </c>
    </row>
    <row r="197">
      <c r="A197" s="43" t="n"/>
      <c r="B197" s="15" t="n"/>
      <c r="C197" s="15" t="n"/>
      <c r="D197" s="15" t="n"/>
      <c r="E197" s="15" t="n"/>
      <c r="F197" s="49" t="n"/>
      <c r="G197" s="44">
        <f>Paramètres!$B$7</f>
        <v/>
      </c>
      <c r="H197" s="50">
        <f>IF(F197="","",F197*(1+G197))</f>
        <v/>
      </c>
      <c r="I197" s="43" t="n"/>
      <c r="J197" s="15" t="n"/>
      <c r="K197" s="43" t="n"/>
      <c r="L197" s="15" t="n"/>
      <c r="M197" s="15" t="n"/>
      <c r="N197" s="19">
        <f>IF(J197="Payée",0,IF(I197="",0,MAX(0,Paramètres!$B$11-I197)))</f>
        <v/>
      </c>
      <c r="O197" s="19">
        <f>IF(AND(J197&lt;&gt;"Payée",N197&gt;0),"En retard","")</f>
        <v/>
      </c>
      <c r="P197" s="15" t="n"/>
      <c r="Q197" s="67">
        <f>IF($N197=0,"",$N197+ROW()/10000)</f>
        <v/>
      </c>
    </row>
    <row r="198">
      <c r="A198" s="43" t="n"/>
      <c r="B198" s="15" t="n"/>
      <c r="C198" s="15" t="n"/>
      <c r="D198" s="15" t="n"/>
      <c r="E198" s="15" t="n"/>
      <c r="F198" s="49" t="n"/>
      <c r="G198" s="44">
        <f>Paramètres!$B$7</f>
        <v/>
      </c>
      <c r="H198" s="50">
        <f>IF(F198="","",F198*(1+G198))</f>
        <v/>
      </c>
      <c r="I198" s="43" t="n"/>
      <c r="J198" s="15" t="n"/>
      <c r="K198" s="43" t="n"/>
      <c r="L198" s="15" t="n"/>
      <c r="M198" s="15" t="n"/>
      <c r="N198" s="19">
        <f>IF(J198="Payée",0,IF(I198="",0,MAX(0,Paramètres!$B$11-I198)))</f>
        <v/>
      </c>
      <c r="O198" s="19">
        <f>IF(AND(J198&lt;&gt;"Payée",N198&gt;0),"En retard","")</f>
        <v/>
      </c>
      <c r="P198" s="15" t="n"/>
      <c r="Q198" s="67">
        <f>IF($N198=0,"",$N198+ROW()/10000)</f>
        <v/>
      </c>
    </row>
    <row r="199">
      <c r="A199" s="43" t="n"/>
      <c r="B199" s="15" t="n"/>
      <c r="C199" s="15" t="n"/>
      <c r="D199" s="15" t="n"/>
      <c r="E199" s="15" t="n"/>
      <c r="F199" s="49" t="n"/>
      <c r="G199" s="44">
        <f>Paramètres!$B$7</f>
        <v/>
      </c>
      <c r="H199" s="50">
        <f>IF(F199="","",F199*(1+G199))</f>
        <v/>
      </c>
      <c r="I199" s="43" t="n"/>
      <c r="J199" s="15" t="n"/>
      <c r="K199" s="43" t="n"/>
      <c r="L199" s="15" t="n"/>
      <c r="M199" s="15" t="n"/>
      <c r="N199" s="19">
        <f>IF(J199="Payée",0,IF(I199="",0,MAX(0,Paramètres!$B$11-I199)))</f>
        <v/>
      </c>
      <c r="O199" s="19">
        <f>IF(AND(J199&lt;&gt;"Payée",N199&gt;0),"En retard","")</f>
        <v/>
      </c>
      <c r="P199" s="15" t="n"/>
      <c r="Q199" s="67">
        <f>IF($N199=0,"",$N199+ROW()/10000)</f>
        <v/>
      </c>
    </row>
    <row r="200">
      <c r="A200" s="28" t="n"/>
      <c r="B200" s="28" t="n"/>
      <c r="C200" s="28" t="n"/>
      <c r="D200" s="28" t="n"/>
      <c r="E200" s="28" t="n"/>
      <c r="F200" s="28" t="n"/>
      <c r="G200" s="15">
        <f>Paramètres!$B$7</f>
        <v/>
      </c>
      <c r="H200" s="19">
        <f>IF(F200="","",F200*(1+G200))</f>
        <v/>
      </c>
      <c r="I200" s="28" t="n"/>
      <c r="J200" s="28" t="n"/>
      <c r="K200" s="28" t="n"/>
      <c r="L200" s="28" t="n"/>
      <c r="M200" s="28" t="n"/>
      <c r="N200" s="19">
        <f>IF(J200="Payée",0,IF(I200="",0,MAX(0,Paramètres!$B$11-I200)))</f>
        <v/>
      </c>
      <c r="O200" s="19">
        <f>IF(AND(J200&lt;&gt;"Payée",N200&gt;0),"En retard","")</f>
        <v/>
      </c>
      <c r="P200" s="28" t="n"/>
      <c r="Q200" s="67">
        <f>IF($N200=0,"",$N200+ROW()/10000)</f>
        <v/>
      </c>
    </row>
  </sheetData>
  <conditionalFormatting sqref="A2:P200">
    <cfRule type="expression" priority="1" dxfId="0">
      <formula>$O2="En retard"</formula>
    </cfRule>
    <cfRule type="expression" priority="2" dxfId="3">
      <formula>AND($J2&lt;&gt;"Payée",$I2&lt;&gt;"",($I2-Paramètres!$B$11)&lt;=7,($I2-Paramètres!$B$11)&gt;=0,$O2&lt;&gt;"En retard")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N32"/>
  <sheetViews>
    <sheetView showGridLines="0" workbookViewId="0">
      <selection activeCell="A1" sqref="A1"/>
    </sheetView>
  </sheetViews>
  <sheetFormatPr baseColWidth="8" defaultRowHeight="15"/>
  <cols>
    <col width="26" customWidth="1" min="1" max="1"/>
    <col width="16" customWidth="1" min="2" max="2"/>
    <col width="18" customWidth="1" min="3" max="3"/>
    <col width="20" customWidth="1" min="4" max="4"/>
    <col width="14" customWidth="1" min="5" max="5"/>
    <col width="14" customWidth="1" min="6" max="6"/>
    <col width="14" customWidth="1" min="7" max="7"/>
    <col width="2" customWidth="1" min="8" max="8"/>
    <col width="2" customWidth="1" min="9" max="9"/>
    <col width="2" customWidth="1" min="10" max="10"/>
    <col width="24" customWidth="1" min="11" max="11"/>
    <col width="18" customWidth="1" min="12" max="12"/>
    <col width="20" customWidth="1" min="13" max="13"/>
    <col width="16" customWidth="1" min="14" max="14"/>
  </cols>
  <sheetData>
    <row r="1">
      <c r="A1" s="1" t="inlineStr">
        <is>
          <t>Dashboard – Suivi budget chantier</t>
        </is>
      </c>
    </row>
    <row r="3">
      <c r="A3" s="2" t="inlineStr">
        <is>
          <t>Indicateurs clés</t>
        </is>
      </c>
      <c r="D3" s="2" t="inlineStr">
        <is>
          <t>Budget vs Payé par poste</t>
        </is>
      </c>
      <c r="H3" s="2" t="inlineStr">
        <is>
          <t>Cumul payé (mensuel)</t>
        </is>
      </c>
      <c r="M3" s="68" t="inlineStr">
        <is>
          <t>Répartition payé (fournisseurs)</t>
        </is>
      </c>
      <c r="N3" s="80" t="n"/>
    </row>
    <row r="4">
      <c r="A4" s="29" t="inlineStr">
        <is>
          <t>Budget révisé (TTC)</t>
        </is>
      </c>
      <c r="B4" s="53">
        <f>Budget_Suivi!F202</f>
        <v/>
      </c>
      <c r="D4" s="14" t="inlineStr">
        <is>
          <t>Poste</t>
        </is>
      </c>
      <c r="E4" s="14" t="inlineStr">
        <is>
          <t>Budget révisé</t>
        </is>
      </c>
      <c r="F4" s="14" t="inlineStr">
        <is>
          <t>Payé</t>
        </is>
      </c>
      <c r="H4" s="14" t="inlineStr">
        <is>
          <t>Mois</t>
        </is>
      </c>
      <c r="I4" s="14" t="inlineStr">
        <is>
          <t>Payé TTC</t>
        </is>
      </c>
      <c r="K4" s="14" t="inlineStr">
        <is>
          <t>Échéances non payées TTC</t>
        </is>
      </c>
      <c r="L4" s="14" t="inlineStr">
        <is>
          <t>Cumul payé TTC</t>
        </is>
      </c>
      <c r="M4" s="62" t="inlineStr">
        <is>
          <t>Fournisseur</t>
        </is>
      </c>
      <c r="N4" s="62" t="inlineStr">
        <is>
          <t>Payé TTC</t>
        </is>
      </c>
    </row>
    <row r="5">
      <c r="A5" s="29" t="inlineStr">
        <is>
          <t>Facturé (TTC)</t>
        </is>
      </c>
      <c r="B5" s="53">
        <f>Budget_Suivi!H202</f>
        <v/>
      </c>
      <c r="D5" s="31" t="inlineStr">
        <is>
          <t>Terrassement/VRD</t>
        </is>
      </c>
      <c r="E5" s="54">
        <f>SUMIFS(Budget_Suivi!$F$2:$F$200,Budget_Suivi!$A$2:$A$200,$D5)</f>
        <v/>
      </c>
      <c r="F5" s="54">
        <f>SUMIFS(Budget_Suivi!$I$2:$I$200,Budget_Suivi!$A$2:$A$200,$D5)</f>
        <v/>
      </c>
      <c r="H5" s="33">
        <f>EOMONTH(Paramètres!$B$9,-1)+1</f>
        <v/>
      </c>
      <c r="I5" s="54">
        <f>SUMIFS(Factures_Paiements!$H$2:$H$200,Factures_Paiements!$K$2:$K$200,"&gt;="&amp;H5,Factures_Paiements!$K$2:$K$200,"&lt;"&amp;EDATE(H5,1))</f>
        <v/>
      </c>
      <c r="J5" s="69">
        <f>EOMONTH(H5,0)</f>
        <v/>
      </c>
      <c r="K5" s="70">
        <f>SUMIFS(Factures_Paiements!$H$2:$H$200,Factures_Paiements!$I$2:$I$200,"&gt;="&amp;H5,Factures_Paiements!$I$2:$I$200,"&lt;"&amp;EDATE(H5,1),Factures_Paiements!$J$2:$J$200,"&lt;&gt;Payée")</f>
        <v/>
      </c>
      <c r="L5" s="70">
        <f>I5</f>
        <v/>
      </c>
      <c r="M5" s="71" t="inlineStr">
        <is>
          <t>Fournisseur A</t>
        </is>
      </c>
      <c r="N5" s="72">
        <f>SUMIFS(Factures_Paiements!$H$2:$H$200,Factures_Paiements!$C$2:$C$200,$M5,Factures_Paiements!$J$2:$J$200,"Payée")</f>
        <v/>
      </c>
    </row>
    <row r="6">
      <c r="A6" s="29" t="inlineStr">
        <is>
          <t>Payé (TTC)</t>
        </is>
      </c>
      <c r="B6" s="53">
        <f>Budget_Suivi!I202</f>
        <v/>
      </c>
      <c r="D6" s="31" t="inlineStr">
        <is>
          <t>Gros œuvre</t>
        </is>
      </c>
      <c r="E6" s="54">
        <f>SUMIFS(Budget_Suivi!$F$2:$F$200,Budget_Suivi!$A$2:$A$200,$D6)</f>
        <v/>
      </c>
      <c r="F6" s="54">
        <f>SUMIFS(Budget_Suivi!$I$2:$I$200,Budget_Suivi!$A$2:$A$200,$D6)</f>
        <v/>
      </c>
      <c r="H6" s="33">
        <f>EDATE(H5,1)</f>
        <v/>
      </c>
      <c r="I6" s="54">
        <f>SUMIFS(Factures_Paiements!$H$2:$H$200,Factures_Paiements!$K$2:$K$200,"&gt;="&amp;H6,Factures_Paiements!$K$2:$K$200,"&lt;"&amp;EDATE(H6,1))</f>
        <v/>
      </c>
      <c r="J6" s="69">
        <f>EOMONTH(H6,0)</f>
        <v/>
      </c>
      <c r="K6" s="70">
        <f>SUMIFS(Factures_Paiements!$H$2:$H$200,Factures_Paiements!$I$2:$I$200,"&gt;="&amp;H6,Factures_Paiements!$I$2:$I$200,"&lt;"&amp;EDATE(H6,1),Factures_Paiements!$J$2:$J$200,"&lt;&gt;Payée")</f>
        <v/>
      </c>
      <c r="L6" s="70">
        <f>L5+I6</f>
        <v/>
      </c>
      <c r="M6" s="71" t="inlineStr">
        <is>
          <t>Fournisseur B</t>
        </is>
      </c>
      <c r="N6" s="72">
        <f>SUMIFS(Factures_Paiements!$H$2:$H$200,Factures_Paiements!$C$2:$C$200,$M6,Factures_Paiements!$J$2:$J$200,"Payée")</f>
        <v/>
      </c>
    </row>
    <row r="7">
      <c r="A7" s="29" t="inlineStr">
        <is>
          <t>Reste à payer</t>
        </is>
      </c>
      <c r="B7" s="53">
        <f>Budget_Suivi!K202</f>
        <v/>
      </c>
      <c r="D7" s="31" t="inlineStr">
        <is>
          <t>Étanchéité</t>
        </is>
      </c>
      <c r="E7" s="54">
        <f>SUMIFS(Budget_Suivi!$F$2:$F$200,Budget_Suivi!$A$2:$A$200,$D7)</f>
        <v/>
      </c>
      <c r="F7" s="54">
        <f>SUMIFS(Budget_Suivi!$I$2:$I$200,Budget_Suivi!$A$2:$A$200,$D7)</f>
        <v/>
      </c>
      <c r="H7" s="33">
        <f>EDATE(H6,1)</f>
        <v/>
      </c>
      <c r="I7" s="54">
        <f>SUMIFS(Factures_Paiements!$H$2:$H$200,Factures_Paiements!$K$2:$K$200,"&gt;="&amp;H7,Factures_Paiements!$K$2:$K$200,"&lt;"&amp;EDATE(H7,1))</f>
        <v/>
      </c>
      <c r="J7" s="69">
        <f>EOMONTH(H7,0)</f>
        <v/>
      </c>
      <c r="K7" s="70">
        <f>SUMIFS(Factures_Paiements!$H$2:$H$200,Factures_Paiements!$I$2:$I$200,"&gt;="&amp;H7,Factures_Paiements!$I$2:$I$200,"&lt;"&amp;EDATE(H7,1),Factures_Paiements!$J$2:$J$200,"&lt;&gt;Payée")</f>
        <v/>
      </c>
      <c r="L7" s="70">
        <f>L6+I7</f>
        <v/>
      </c>
      <c r="M7" s="71" t="inlineStr">
        <is>
          <t>Sous-traitant C</t>
        </is>
      </c>
      <c r="N7" s="72">
        <f>SUMIFS(Factures_Paiements!$H$2:$H$200,Factures_Paiements!$C$2:$C$200,$M7,Factures_Paiements!$J$2:$J$200,"Payée")</f>
        <v/>
      </c>
    </row>
    <row r="8">
      <c r="A8" s="29" t="inlineStr">
        <is>
          <t>% consommé</t>
        </is>
      </c>
      <c r="B8" s="46">
        <f>Budget_Suivi!M202</f>
        <v/>
      </c>
      <c r="D8" s="31" t="inlineStr">
        <is>
          <t>Électricité</t>
        </is>
      </c>
      <c r="E8" s="54">
        <f>SUMIFS(Budget_Suivi!$F$2:$F$200,Budget_Suivi!$A$2:$A$200,$D8)</f>
        <v/>
      </c>
      <c r="F8" s="54">
        <f>SUMIFS(Budget_Suivi!$I$2:$I$200,Budget_Suivi!$A$2:$A$200,$D8)</f>
        <v/>
      </c>
      <c r="H8" s="33">
        <f>EDATE(H7,1)</f>
        <v/>
      </c>
      <c r="I8" s="54">
        <f>SUMIFS(Factures_Paiements!$H$2:$H$200,Factures_Paiements!$K$2:$K$200,"&gt;="&amp;H8,Factures_Paiements!$K$2:$K$200,"&lt;"&amp;EDATE(H8,1))</f>
        <v/>
      </c>
      <c r="J8" s="69">
        <f>EOMONTH(H8,0)</f>
        <v/>
      </c>
      <c r="K8" s="70">
        <f>SUMIFS(Factures_Paiements!$H$2:$H$200,Factures_Paiements!$I$2:$I$200,"&gt;="&amp;H8,Factures_Paiements!$I$2:$I$200,"&lt;"&amp;EDATE(H8,1),Factures_Paiements!$J$2:$J$200,"&lt;&gt;Payée")</f>
        <v/>
      </c>
      <c r="L8" s="70">
        <f>L7+I8</f>
        <v/>
      </c>
      <c r="M8" s="71" t="inlineStr">
        <is>
          <t>Quincaillerie D</t>
        </is>
      </c>
      <c r="N8" s="72">
        <f>SUMIFS(Factures_Paiements!$H$2:$H$200,Factures_Paiements!$C$2:$C$200,$M8,Factures_Paiements!$J$2:$J$200,"Payée")</f>
        <v/>
      </c>
    </row>
    <row r="9">
      <c r="A9" s="29" t="inlineStr">
        <is>
          <t>Dépassements (nb)</t>
        </is>
      </c>
      <c r="B9" s="36">
        <f>COUNTIF(Budget_Suivi!N2:N200,"Dépassement")</f>
        <v/>
      </c>
      <c r="D9" s="31" t="inlineStr">
        <is>
          <t>Plomberie</t>
        </is>
      </c>
      <c r="E9" s="54">
        <f>SUMIFS(Budget_Suivi!$F$2:$F$200,Budget_Suivi!$A$2:$A$200,$D9)</f>
        <v/>
      </c>
      <c r="F9" s="54">
        <f>SUMIFS(Budget_Suivi!$I$2:$I$200,Budget_Suivi!$A$2:$A$200,$D9)</f>
        <v/>
      </c>
      <c r="H9" s="33">
        <f>EDATE(H8,1)</f>
        <v/>
      </c>
      <c r="I9" s="54">
        <f>SUMIFS(Factures_Paiements!$H$2:$H$200,Factures_Paiements!$K$2:$K$200,"&gt;="&amp;H9,Factures_Paiements!$K$2:$K$200,"&lt;"&amp;EDATE(H9,1))</f>
        <v/>
      </c>
      <c r="J9" s="69">
        <f>EOMONTH(H9,0)</f>
        <v/>
      </c>
      <c r="K9" s="70">
        <f>SUMIFS(Factures_Paiements!$H$2:$H$200,Factures_Paiements!$I$2:$I$200,"&gt;="&amp;H9,Factures_Paiements!$I$2:$I$200,"&lt;"&amp;EDATE(H9,1),Factures_Paiements!$J$2:$J$200,"&lt;&gt;Payée")</f>
        <v/>
      </c>
      <c r="L9" s="70">
        <f>L8+I9</f>
        <v/>
      </c>
      <c r="M9" s="71" t="inlineStr">
        <is>
          <t>Location Matériel E</t>
        </is>
      </c>
      <c r="N9" s="72">
        <f>SUMIFS(Factures_Paiements!$H$2:$H$200,Factures_Paiements!$C$2:$C$200,$M9,Factures_Paiements!$J$2:$J$200,"Payée")</f>
        <v/>
      </c>
    </row>
    <row r="10">
      <c r="A10" s="29" t="inlineStr">
        <is>
          <t>Engagé (TTC)</t>
        </is>
      </c>
      <c r="B10" s="53">
        <f>Budget_Suivi!G202</f>
        <v/>
      </c>
      <c r="D10" s="31" t="inlineStr">
        <is>
          <t>Plâtrerie/Peinture</t>
        </is>
      </c>
      <c r="E10" s="54">
        <f>SUMIFS(Budget_Suivi!$F$2:$F$200,Budget_Suivi!$A$2:$A$200,$D10)</f>
        <v/>
      </c>
      <c r="F10" s="54">
        <f>SUMIFS(Budget_Suivi!$I$2:$I$200,Budget_Suivi!$A$2:$A$200,$D10)</f>
        <v/>
      </c>
      <c r="H10" s="33">
        <f>EDATE(H9,1)</f>
        <v/>
      </c>
      <c r="I10" s="54">
        <f>SUMIFS(Factures_Paiements!$H$2:$H$200,Factures_Paiements!$K$2:$K$200,"&gt;="&amp;H10,Factures_Paiements!$K$2:$K$200,"&lt;"&amp;EDATE(H10,1))</f>
        <v/>
      </c>
      <c r="J10" s="69">
        <f>EOMONTH(H10,0)</f>
        <v/>
      </c>
      <c r="K10" s="70">
        <f>SUMIFS(Factures_Paiements!$H$2:$H$200,Factures_Paiements!$I$2:$I$200,"&gt;="&amp;H10,Factures_Paiements!$I$2:$I$200,"&lt;"&amp;EDATE(H10,1),Factures_Paiements!$J$2:$J$200,"&lt;&gt;Payée")</f>
        <v/>
      </c>
      <c r="L10" s="70">
        <f>L9+I10</f>
        <v/>
      </c>
    </row>
    <row r="11">
      <c r="A11" s="29" t="inlineStr">
        <is>
          <t>Reste à engager</t>
        </is>
      </c>
      <c r="B11" s="53">
        <f>Budget_Suivi!J202</f>
        <v/>
      </c>
      <c r="D11" s="31" t="inlineStr">
        <is>
          <t>Menuiserie</t>
        </is>
      </c>
      <c r="E11" s="54">
        <f>SUMIFS(Budget_Suivi!$F$2:$F$200,Budget_Suivi!$A$2:$A$200,$D11)</f>
        <v/>
      </c>
      <c r="F11" s="54">
        <f>SUMIFS(Budget_Suivi!$I$2:$I$200,Budget_Suivi!$A$2:$A$200,$D11)</f>
        <v/>
      </c>
      <c r="H11" s="73">
        <f>EDATE(H10,1)</f>
        <v/>
      </c>
      <c r="I11" s="70">
        <f>SUMIFS(Factures_Paiements!$H$2:$H$200,Factures_Paiements!$K$2:$K$200,"&gt;="&amp;H11,Factures_Paiements!$K$2:$K$200,"&lt;"&amp;EDATE(H11,1))</f>
        <v/>
      </c>
      <c r="J11" s="74">
        <f>EOMONTH(H11,0)</f>
        <v/>
      </c>
      <c r="K11" s="70">
        <f>SUMIFS(Factures_Paiements!$H$2:$H$200,Factures_Paiements!$I$2:$I$200,"&gt;="&amp;H11,Factures_Paiements!$I$2:$I$200,"&lt;"&amp;EDATE(H11,1),Factures_Paiements!$J$2:$J$200,"&lt;&gt;Payée")</f>
        <v/>
      </c>
      <c r="L11" s="70">
        <f>L10+I11</f>
        <v/>
      </c>
    </row>
    <row r="12">
      <c r="A12" s="29" t="inlineStr">
        <is>
          <t>Dépassement total (TTC)</t>
        </is>
      </c>
      <c r="B12" s="53">
        <f>Budget_Suivi!O202</f>
        <v/>
      </c>
      <c r="D12" s="31" t="inlineStr">
        <is>
          <t>Revêtements sols</t>
        </is>
      </c>
      <c r="E12" s="54">
        <f>SUMIFS(Budget_Suivi!$F$2:$F$200,Budget_Suivi!$A$2:$A$200,$D12)</f>
        <v/>
      </c>
      <c r="F12" s="54">
        <f>SUMIFS(Budget_Suivi!$I$2:$I$200,Budget_Suivi!$A$2:$A$200,$D12)</f>
        <v/>
      </c>
      <c r="H12" s="73">
        <f>EDATE(H11,1)</f>
        <v/>
      </c>
      <c r="I12" s="70">
        <f>SUMIFS(Factures_Paiements!$H$2:$H$200,Factures_Paiements!$K$2:$K$200,"&gt;="&amp;H12,Factures_Paiements!$K$2:$K$200,"&lt;"&amp;EDATE(H12,1))</f>
        <v/>
      </c>
      <c r="J12" s="74">
        <f>EOMONTH(H12,0)</f>
        <v/>
      </c>
      <c r="K12" s="70">
        <f>SUMIFS(Factures_Paiements!$H$2:$H$200,Factures_Paiements!$I$2:$I$200,"&gt;="&amp;H12,Factures_Paiements!$I$2:$I$200,"&lt;"&amp;EDATE(H12,1),Factures_Paiements!$J$2:$J$200,"&lt;&gt;Payée")</f>
        <v/>
      </c>
      <c r="L12" s="70">
        <f>L11+I12</f>
        <v/>
      </c>
    </row>
    <row r="13">
      <c r="A13" s="29" t="inlineStr">
        <is>
          <t>Taux dépassement total</t>
        </is>
      </c>
      <c r="B13" s="46">
        <f>Budget_Suivi!P202</f>
        <v/>
      </c>
      <c r="D13" s="31" t="inlineStr">
        <is>
          <t>Divers</t>
        </is>
      </c>
      <c r="E13" s="54">
        <f>SUMIFS(Budget_Suivi!$F$2:$F$200,Budget_Suivi!$A$2:$A$200,$D13)</f>
        <v/>
      </c>
      <c r="F13" s="54">
        <f>SUMIFS(Budget_Suivi!$I$2:$I$200,Budget_Suivi!$A$2:$A$200,$D13)</f>
        <v/>
      </c>
      <c r="H13" s="73">
        <f>EDATE(H12,1)</f>
        <v/>
      </c>
      <c r="I13" s="70">
        <f>SUMIFS(Factures_Paiements!$H$2:$H$200,Factures_Paiements!$K$2:$K$200,"&gt;="&amp;H13,Factures_Paiements!$K$2:$K$200,"&lt;"&amp;EDATE(H13,1))</f>
        <v/>
      </c>
      <c r="J13" s="74">
        <f>EOMONTH(H13,0)</f>
        <v/>
      </c>
      <c r="K13" s="70">
        <f>SUMIFS(Factures_Paiements!$H$2:$H$200,Factures_Paiements!$I$2:$I$200,"&gt;="&amp;H13,Factures_Paiements!$I$2:$I$200,"&lt;"&amp;EDATE(H13,1),Factures_Paiements!$J$2:$J$200,"&lt;&gt;Payée")</f>
        <v/>
      </c>
      <c r="L13" s="70">
        <f>L12+I13</f>
        <v/>
      </c>
    </row>
    <row r="14">
      <c r="A14" s="29" t="inlineStr">
        <is>
          <t>% engagé</t>
        </is>
      </c>
      <c r="B14" s="46">
        <f>IF(Budget_Suivi!F202=0,"",Budget_Suivi!G202/Budget_Suivi!F202)</f>
        <v/>
      </c>
      <c r="H14" s="73">
        <f>EDATE(H13,1)</f>
        <v/>
      </c>
      <c r="I14" s="70">
        <f>SUMIFS(Factures_Paiements!$H$2:$H$200,Factures_Paiements!$K$2:$K$200,"&gt;="&amp;H14,Factures_Paiements!$K$2:$K$200,"&lt;"&amp;EDATE(H14,1))</f>
        <v/>
      </c>
      <c r="J14" s="74">
        <f>EOMONTH(H14,0)</f>
        <v/>
      </c>
      <c r="K14" s="70">
        <f>SUMIFS(Factures_Paiements!$H$2:$H$200,Factures_Paiements!$I$2:$I$200,"&gt;="&amp;H14,Factures_Paiements!$I$2:$I$200,"&lt;"&amp;EDATE(H14,1),Factures_Paiements!$J$2:$J$200,"&lt;&gt;Payée")</f>
        <v/>
      </c>
      <c r="L14" s="70">
        <f>L13+I14</f>
        <v/>
      </c>
    </row>
    <row r="15">
      <c r="A15" s="29" t="inlineStr">
        <is>
          <t>% facturé</t>
        </is>
      </c>
      <c r="B15" s="46">
        <f>IF(Budget_Suivi!F202=0,"",Budget_Suivi!H202/Budget_Suivi!F202)</f>
        <v/>
      </c>
      <c r="D15" s="68" t="inlineStr">
        <is>
          <t>Engagé / Facturé / Payé par poste</t>
        </is>
      </c>
      <c r="E15" s="81" t="n"/>
      <c r="F15" s="80" t="n"/>
      <c r="H15" s="73">
        <f>EDATE(H14,1)</f>
        <v/>
      </c>
      <c r="I15" s="70">
        <f>SUMIFS(Factures_Paiements!$H$2:$H$200,Factures_Paiements!$K$2:$K$200,"&gt;="&amp;H15,Factures_Paiements!$K$2:$K$200,"&lt;"&amp;EDATE(H15,1))</f>
        <v/>
      </c>
      <c r="J15" s="74">
        <f>EOMONTH(H15,0)</f>
        <v/>
      </c>
      <c r="K15" s="70">
        <f>SUMIFS(Factures_Paiements!$H$2:$H$200,Factures_Paiements!$I$2:$I$200,"&gt;="&amp;H15,Factures_Paiements!$I$2:$I$200,"&lt;"&amp;EDATE(H15,1),Factures_Paiements!$J$2:$J$200,"&lt;&gt;Payée")</f>
        <v/>
      </c>
      <c r="L15" s="70">
        <f>L14+I15</f>
        <v/>
      </c>
    </row>
    <row r="16">
      <c r="A16" s="29" t="inlineStr">
        <is>
          <t>% payé</t>
        </is>
      </c>
      <c r="B16" s="46">
        <f>IF(Budget_Suivi!F202=0,"",Budget_Suivi!I202/Budget_Suivi!F202)</f>
        <v/>
      </c>
      <c r="D16" s="62" t="inlineStr">
        <is>
          <t>Poste</t>
        </is>
      </c>
      <c r="E16" s="62" t="inlineStr">
        <is>
          <t>Engagé</t>
        </is>
      </c>
      <c r="F16" s="62" t="inlineStr">
        <is>
          <t>Facturé</t>
        </is>
      </c>
      <c r="G16" s="62" t="inlineStr">
        <is>
          <t>Payé</t>
        </is>
      </c>
      <c r="H16" s="73">
        <f>EDATE(H15,1)</f>
        <v/>
      </c>
      <c r="I16" s="70">
        <f>SUMIFS(Factures_Paiements!$H$2:$H$200,Factures_Paiements!$K$2:$K$200,"&gt;="&amp;H16,Factures_Paiements!$K$2:$K$200,"&lt;"&amp;EDATE(H16,1))</f>
        <v/>
      </c>
      <c r="J16" s="74">
        <f>EOMONTH(H16,0)</f>
        <v/>
      </c>
      <c r="K16" s="70">
        <f>SUMIFS(Factures_Paiements!$H$2:$H$200,Factures_Paiements!$I$2:$I$200,"&gt;="&amp;H16,Factures_Paiements!$I$2:$I$200,"&lt;"&amp;EDATE(H16,1),Factures_Paiements!$J$2:$J$200,"&lt;&gt;Payée")</f>
        <v/>
      </c>
      <c r="L16" s="70">
        <f>L15+I16</f>
        <v/>
      </c>
    </row>
    <row r="17">
      <c r="D17" s="57">
        <f>Dashboard!$D$5</f>
        <v/>
      </c>
      <c r="E17" s="63">
        <f>SUMIFS(Budget_Suivi!$G$2:$G$200,Budget_Suivi!$A$2:$A$200,$D17)</f>
        <v/>
      </c>
      <c r="F17" s="63">
        <f>SUMIFS(Budget_Suivi!$H$2:$H$200,Budget_Suivi!$A$2:$A$200,$D17)</f>
        <v/>
      </c>
      <c r="G17" s="63">
        <f>SUMIFS(Budget_Suivi!$I$2:$I$200,Budget_Suivi!$A$2:$A$200,$D17)</f>
        <v/>
      </c>
    </row>
    <row r="18" ht="20" customHeight="1">
      <c r="A18" s="68" t="inlineStr">
        <is>
          <t>Top 5 dépassements (Facturé &gt; Budget)</t>
        </is>
      </c>
      <c r="B18" s="81" t="n"/>
      <c r="C18" s="80" t="n"/>
      <c r="D18" s="57">
        <f>Dashboard!$D$6</f>
        <v/>
      </c>
      <c r="E18" s="63">
        <f>SUMIFS(Budget_Suivi!$G$2:$G$200,Budget_Suivi!$A$2:$A$200,$D18)</f>
        <v/>
      </c>
      <c r="F18" s="63">
        <f>SUMIFS(Budget_Suivi!$H$2:$H$200,Budget_Suivi!$A$2:$A$200,$D18)</f>
        <v/>
      </c>
      <c r="G18" s="63">
        <f>SUMIFS(Budget_Suivi!$I$2:$I$200,Budget_Suivi!$A$2:$A$200,$D18)</f>
        <v/>
      </c>
    </row>
    <row r="19">
      <c r="A19" s="62" t="inlineStr">
        <is>
          <t>Poste</t>
        </is>
      </c>
      <c r="B19" s="62" t="inlineStr">
        <is>
          <t>Lot/Zone</t>
        </is>
      </c>
      <c r="C19" s="62" t="inlineStr">
        <is>
          <t>Dépassement TTC</t>
        </is>
      </c>
      <c r="D19" s="68">
        <f>Dashboard!$D$7</f>
        <v/>
      </c>
      <c r="E19" s="75">
        <f>SUMIFS(Budget_Suivi!$G$2:$G$200,Budget_Suivi!$A$2:$A$200,$D19)</f>
        <v/>
      </c>
      <c r="F19" s="75">
        <f>SUMIFS(Budget_Suivi!$H$2:$H$200,Budget_Suivi!$A$2:$A$200,$D19)</f>
        <v/>
      </c>
      <c r="G19" s="63">
        <f>SUMIFS(Budget_Suivi!$I$2:$I$200,Budget_Suivi!$A$2:$A$200,$D19)</f>
        <v/>
      </c>
    </row>
    <row r="20">
      <c r="A20" s="57">
        <f>IFERROR(INDEX(Budget_Suivi!$A$2:$A$200,MATCH(1,Budget_Suivi!$Q$2:$Q$200,0)),"")</f>
        <v/>
      </c>
      <c r="B20" s="57">
        <f>IF($A20="","",INDEX(Budget_Suivi!$B$2:$B$200,MATCH(1,Budget_Suivi!$Q$2:$Q$200,0)))</f>
        <v/>
      </c>
      <c r="C20" s="63">
        <f>IF($A20="","",INDEX(Budget_Suivi!$O$2:$O$200,MATCH(1,Budget_Suivi!$Q$2:$Q$200,0)))</f>
        <v/>
      </c>
      <c r="D20" s="76">
        <f>Dashboard!$D$8</f>
        <v/>
      </c>
      <c r="E20" s="63">
        <f>SUMIFS(Budget_Suivi!$G$2:$G$200,Budget_Suivi!$A$2:$A$200,$D20)</f>
        <v/>
      </c>
      <c r="F20" s="63">
        <f>SUMIFS(Budget_Suivi!$H$2:$H$200,Budget_Suivi!$A$2:$A$200,$D20)</f>
        <v/>
      </c>
      <c r="G20" s="63">
        <f>SUMIFS(Budget_Suivi!$I$2:$I$200,Budget_Suivi!$A$2:$A$200,$D20)</f>
        <v/>
      </c>
    </row>
    <row r="21">
      <c r="A21" s="57">
        <f>IFERROR(INDEX(Budget_Suivi!$A$2:$A$200,MATCH(2,Budget_Suivi!$Q$2:$Q$200,0)),"")</f>
        <v/>
      </c>
      <c r="B21" s="57">
        <f>IF($A21="","",INDEX(Budget_Suivi!$B$2:$B$200,MATCH(2,Budget_Suivi!$Q$2:$Q$200,0)))</f>
        <v/>
      </c>
      <c r="C21" s="63">
        <f>IF($A21="","",INDEX(Budget_Suivi!$O$2:$O$200,MATCH(2,Budget_Suivi!$Q$2:$Q$200,0)))</f>
        <v/>
      </c>
      <c r="D21" s="76">
        <f>Dashboard!$D$9</f>
        <v/>
      </c>
      <c r="E21" s="63">
        <f>SUMIFS(Budget_Suivi!$G$2:$G$200,Budget_Suivi!$A$2:$A$200,$D21)</f>
        <v/>
      </c>
      <c r="F21" s="63">
        <f>SUMIFS(Budget_Suivi!$H$2:$H$200,Budget_Suivi!$A$2:$A$200,$D21)</f>
        <v/>
      </c>
      <c r="G21" s="63">
        <f>SUMIFS(Budget_Suivi!$I$2:$I$200,Budget_Suivi!$A$2:$A$200,$D21)</f>
        <v/>
      </c>
    </row>
    <row r="22">
      <c r="A22" s="57">
        <f>IFERROR(INDEX(Budget_Suivi!$A$2:$A$200,MATCH(3,Budget_Suivi!$Q$2:$Q$200,0)),"")</f>
        <v/>
      </c>
      <c r="B22" s="57">
        <f>IF($A22="","",INDEX(Budget_Suivi!$B$2:$B$200,MATCH(3,Budget_Suivi!$Q$2:$Q$200,0)))</f>
        <v/>
      </c>
      <c r="C22" s="63">
        <f>IF($A22="","",INDEX(Budget_Suivi!$O$2:$O$200,MATCH(3,Budget_Suivi!$Q$2:$Q$200,0)))</f>
        <v/>
      </c>
      <c r="D22" s="76">
        <f>Dashboard!$D$10</f>
        <v/>
      </c>
      <c r="E22" s="63">
        <f>SUMIFS(Budget_Suivi!$G$2:$G$200,Budget_Suivi!$A$2:$A$200,$D22)</f>
        <v/>
      </c>
      <c r="F22" s="63">
        <f>SUMIFS(Budget_Suivi!$H$2:$H$200,Budget_Suivi!$A$2:$A$200,$D22)</f>
        <v/>
      </c>
      <c r="G22" s="63">
        <f>SUMIFS(Budget_Suivi!$I$2:$I$200,Budget_Suivi!$A$2:$A$200,$D22)</f>
        <v/>
      </c>
    </row>
    <row r="23">
      <c r="A23" s="57">
        <f>IFERROR(INDEX(Budget_Suivi!$A$2:$A$200,MATCH(4,Budget_Suivi!$Q$2:$Q$200,0)),"")</f>
        <v/>
      </c>
      <c r="B23" s="57">
        <f>IF($A23="","",INDEX(Budget_Suivi!$B$2:$B$200,MATCH(4,Budget_Suivi!$Q$2:$Q$200,0)))</f>
        <v/>
      </c>
      <c r="C23" s="63">
        <f>IF($A23="","",INDEX(Budget_Suivi!$O$2:$O$200,MATCH(4,Budget_Suivi!$Q$2:$Q$200,0)))</f>
        <v/>
      </c>
      <c r="D23" s="76">
        <f>Dashboard!$D$11</f>
        <v/>
      </c>
      <c r="E23" s="63">
        <f>SUMIFS(Budget_Suivi!$G$2:$G$200,Budget_Suivi!$A$2:$A$200,$D23)</f>
        <v/>
      </c>
      <c r="F23" s="63">
        <f>SUMIFS(Budget_Suivi!$H$2:$H$200,Budget_Suivi!$A$2:$A$200,$D23)</f>
        <v/>
      </c>
      <c r="G23" s="63">
        <f>SUMIFS(Budget_Suivi!$I$2:$I$200,Budget_Suivi!$A$2:$A$200,$D23)</f>
        <v/>
      </c>
    </row>
    <row r="24">
      <c r="A24" s="57">
        <f>IFERROR(INDEX(Budget_Suivi!$A$2:$A$200,MATCH(5,Budget_Suivi!$Q$2:$Q$200,0)),"")</f>
        <v/>
      </c>
      <c r="B24" s="57">
        <f>IF($A24="","",INDEX(Budget_Suivi!$B$2:$B$200,MATCH(5,Budget_Suivi!$Q$2:$Q$200,0)))</f>
        <v/>
      </c>
      <c r="C24" s="63">
        <f>IF($A24="","",INDEX(Budget_Suivi!$O$2:$O$200,MATCH(5,Budget_Suivi!$Q$2:$Q$200,0)))</f>
        <v/>
      </c>
      <c r="D24" s="76">
        <f>Dashboard!$D$12</f>
        <v/>
      </c>
      <c r="E24" s="63">
        <f>SUMIFS(Budget_Suivi!$G$2:$G$200,Budget_Suivi!$A$2:$A$200,$D24)</f>
        <v/>
      </c>
      <c r="F24" s="63">
        <f>SUMIFS(Budget_Suivi!$H$2:$H$200,Budget_Suivi!$A$2:$A$200,$D24)</f>
        <v/>
      </c>
      <c r="G24" s="63">
        <f>SUMIFS(Budget_Suivi!$I$2:$I$200,Budget_Suivi!$A$2:$A$200,$D24)</f>
        <v/>
      </c>
    </row>
    <row r="25">
      <c r="D25" s="57">
        <f>Dashboard!$D$13</f>
        <v/>
      </c>
      <c r="E25" s="63">
        <f>SUMIFS(Budget_Suivi!$G$2:$G$200,Budget_Suivi!$A$2:$A$200,$D25)</f>
        <v/>
      </c>
      <c r="F25" s="63">
        <f>SUMIFS(Budget_Suivi!$H$2:$H$200,Budget_Suivi!$A$2:$A$200,$D25)</f>
        <v/>
      </c>
      <c r="G25" s="63">
        <f>SUMIFS(Budget_Suivi!$I$2:$I$200,Budget_Suivi!$A$2:$A$200,$D25)</f>
        <v/>
      </c>
    </row>
    <row r="26" ht="20" customHeight="1">
      <c r="A26" s="68" t="inlineStr">
        <is>
          <t>Factures en retard (Top 5)</t>
        </is>
      </c>
      <c r="B26" s="81" t="n"/>
      <c r="C26" s="80" t="n"/>
    </row>
    <row r="27">
      <c r="A27" s="62" t="inlineStr">
        <is>
          <t>N° facture</t>
        </is>
      </c>
      <c r="B27" s="62" t="inlineStr">
        <is>
          <t>Fournisseur</t>
        </is>
      </c>
      <c r="C27" s="62" t="inlineStr">
        <is>
          <t>Échéance</t>
        </is>
      </c>
      <c r="D27" s="62" t="inlineStr">
        <is>
          <t>Montant TTC</t>
        </is>
      </c>
      <c r="E27" s="62" t="inlineStr">
        <is>
          <t>Retard (j)</t>
        </is>
      </c>
    </row>
    <row r="28">
      <c r="A28" s="57">
        <f>IF($G28="","",INDEX(Factures_Paiements!$B$2:$B$200,MATCH($G28,Factures_Paiements!$Q$2:$Q$200,0)))</f>
        <v/>
      </c>
      <c r="B28" s="57">
        <f>IF($G28="","",INDEX(Factures_Paiements!$C$2:$C$200,MATCH($G28,Factures_Paiements!$Q$2:$Q$200,0)))</f>
        <v/>
      </c>
      <c r="C28" s="77">
        <f>IF($G28="","",INDEX(Factures_Paiements!$I$2:$I$200,MATCH($G28,Factures_Paiements!$Q$2:$Q$200,0)))</f>
        <v/>
      </c>
      <c r="D28" s="63">
        <f>IF($G28="","",INDEX(Factures_Paiements!$H$2:$H$200,MATCH($G28,Factures_Paiements!$Q$2:$Q$200,0)))</f>
        <v/>
      </c>
      <c r="E28" s="78">
        <f>IF($G28="","",INT(INDEX(Factures_Paiements!$N$2:$N$200,MATCH($G28,Factures_Paiements!$Q$2:$Q$200,0))))</f>
        <v/>
      </c>
      <c r="G28" s="79">
        <f>IFERROR(LARGE(Factures_Paiements!$Q$2:$Q$200,1),"")</f>
        <v/>
      </c>
    </row>
    <row r="29">
      <c r="A29" s="57">
        <f>IF($G29="","",INDEX(Factures_Paiements!$B$2:$B$200,MATCH($G29,Factures_Paiements!$Q$2:$Q$200,0)))</f>
        <v/>
      </c>
      <c r="B29" s="57">
        <f>IF($G29="","",INDEX(Factures_Paiements!$C$2:$C$200,MATCH($G29,Factures_Paiements!$Q$2:$Q$200,0)))</f>
        <v/>
      </c>
      <c r="C29" s="77">
        <f>IF($G29="","",INDEX(Factures_Paiements!$I$2:$I$200,MATCH($G29,Factures_Paiements!$Q$2:$Q$200,0)))</f>
        <v/>
      </c>
      <c r="D29" s="63">
        <f>IF($G29="","",INDEX(Factures_Paiements!$H$2:$H$200,MATCH($G29,Factures_Paiements!$Q$2:$Q$200,0)))</f>
        <v/>
      </c>
      <c r="E29" s="78">
        <f>IF($G29="","",INT(INDEX(Factures_Paiements!$N$2:$N$200,MATCH($G29,Factures_Paiements!$Q$2:$Q$200,0))))</f>
        <v/>
      </c>
      <c r="G29" s="79">
        <f>IFERROR(LARGE(Factures_Paiements!$Q$2:$Q$200,2),"")</f>
        <v/>
      </c>
    </row>
    <row r="30">
      <c r="A30" s="57">
        <f>IF($G30="","",INDEX(Factures_Paiements!$B$2:$B$200,MATCH($G30,Factures_Paiements!$Q$2:$Q$200,0)))</f>
        <v/>
      </c>
      <c r="B30" s="57">
        <f>IF($G30="","",INDEX(Factures_Paiements!$C$2:$C$200,MATCH($G30,Factures_Paiements!$Q$2:$Q$200,0)))</f>
        <v/>
      </c>
      <c r="C30" s="77">
        <f>IF($G30="","",INDEX(Factures_Paiements!$I$2:$I$200,MATCH($G30,Factures_Paiements!$Q$2:$Q$200,0)))</f>
        <v/>
      </c>
      <c r="D30" s="63">
        <f>IF($G30="","",INDEX(Factures_Paiements!$H$2:$H$200,MATCH($G30,Factures_Paiements!$Q$2:$Q$200,0)))</f>
        <v/>
      </c>
      <c r="E30" s="78">
        <f>IF($G30="","",INT(INDEX(Factures_Paiements!$N$2:$N$200,MATCH($G30,Factures_Paiements!$Q$2:$Q$200,0))))</f>
        <v/>
      </c>
      <c r="G30" s="79">
        <f>IFERROR(LARGE(Factures_Paiements!$Q$2:$Q$200,3),"")</f>
        <v/>
      </c>
    </row>
    <row r="31">
      <c r="A31" s="57">
        <f>IF($G31="","",INDEX(Factures_Paiements!$B$2:$B$200,MATCH($G31,Factures_Paiements!$Q$2:$Q$200,0)))</f>
        <v/>
      </c>
      <c r="B31" s="57">
        <f>IF($G31="","",INDEX(Factures_Paiements!$C$2:$C$200,MATCH($G31,Factures_Paiements!$Q$2:$Q$200,0)))</f>
        <v/>
      </c>
      <c r="C31" s="77">
        <f>IF($G31="","",INDEX(Factures_Paiements!$I$2:$I$200,MATCH($G31,Factures_Paiements!$Q$2:$Q$200,0)))</f>
        <v/>
      </c>
      <c r="D31" s="63">
        <f>IF($G31="","",INDEX(Factures_Paiements!$H$2:$H$200,MATCH($G31,Factures_Paiements!$Q$2:$Q$200,0)))</f>
        <v/>
      </c>
      <c r="E31" s="78">
        <f>IF($G31="","",INT(INDEX(Factures_Paiements!$N$2:$N$200,MATCH($G31,Factures_Paiements!$Q$2:$Q$200,0))))</f>
        <v/>
      </c>
      <c r="G31" s="79">
        <f>IFERROR(LARGE(Factures_Paiements!$Q$2:$Q$200,4),"")</f>
        <v/>
      </c>
    </row>
    <row r="32">
      <c r="A32" s="57">
        <f>IF($G32="","",INDEX(Factures_Paiements!$B$2:$B$200,MATCH($G32,Factures_Paiements!$Q$2:$Q$200,0)))</f>
        <v/>
      </c>
      <c r="B32" s="57">
        <f>IF($G32="","",INDEX(Factures_Paiements!$C$2:$C$200,MATCH($G32,Factures_Paiements!$Q$2:$Q$200,0)))</f>
        <v/>
      </c>
      <c r="C32" s="77">
        <f>IF($G32="","",INDEX(Factures_Paiements!$I$2:$I$200,MATCH($G32,Factures_Paiements!$Q$2:$Q$200,0)))</f>
        <v/>
      </c>
      <c r="D32" s="63">
        <f>IF($G32="","",INDEX(Factures_Paiements!$H$2:$H$200,MATCH($G32,Factures_Paiements!$Q$2:$Q$200,0)))</f>
        <v/>
      </c>
      <c r="E32" s="78">
        <f>IF($G32="","",INT(INDEX(Factures_Paiements!$N$2:$N$200,MATCH($G32,Factures_Paiements!$Q$2:$Q$200,0))))</f>
        <v/>
      </c>
      <c r="G32" s="79">
        <f>IFERROR(LARGE(Factures_Paiements!$Q$2:$Q$200,5),"")</f>
        <v/>
      </c>
    </row>
  </sheetData>
  <mergeCells count="5">
    <mergeCell ref="A18:C18"/>
    <mergeCell ref="D15:F15"/>
    <mergeCell ref="M3:N3"/>
    <mergeCell ref="A26:C26"/>
    <mergeCell ref="A1:N1"/>
  </mergeCells>
  <pageMargins left="0.7" right="0.7" top="0.75" bottom="0.75" header="0.3" footer="0.3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2025-12-26T06:27:36Z</dcterms:created>
  <dcterms:modified xmlns:dcterms="http://purl.org/dc/terms/" xmlns:xsi="http://www.w3.org/2001/XMLSchema-instance" xsi:type="dcterms:W3CDTF">2025-12-26T06:27:36Z</dcterms:modified>
</cp:coreProperties>
</file>