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789c4df83f542f1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Comptes amis" sheetId="1" r:id="Rcd5c7a371dfe4150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dd/mm/yyyy"/>
    <x:numFmt numFmtId="201" formatCode="#,##0.00 €"/>
    <x:numFmt numFmtId="202" formatCode="0%"/>
  </x:numFmts>
  <x:fonts count="9">
    <x:font>
      <x:sz val="11"/>
      <x:name val="Carlito"/>
    </x:font>
    <x:font>
      <x:b/>
      <x:sz val="18"/>
      <x:color rgb="FFFFFFFF"/>
      <x:name val="Carlito"/>
    </x:font>
    <x:font>
      <x:i/>
      <x:sz val="11"/>
      <x:color rgb="FF1E40AF"/>
      <x:name val="Carlito"/>
    </x:font>
    <x:font>
      <x:sz val="10"/>
      <x:name val="Carlito"/>
    </x:font>
    <x:font>
      <x:b/>
      <x:sz val="10"/>
      <x:name val="Carlito"/>
    </x:font>
    <x:font>
      <x:b/>
      <x:sz val="11"/>
      <x:color rgb="FF422006"/>
      <x:name val="Carlito"/>
    </x:font>
    <x:font>
      <x:b/>
      <x:sz val="11"/>
      <x:color rgb="FFFFFFFF"/>
      <x:name val="Carlito"/>
    </x:font>
    <x:font>
      <x:b/>
      <x:sz val="11"/>
      <x:name val="Carlito"/>
    </x:font>
    <x:font>
      <x:i/>
      <x:sz val="11"/>
      <x:color rgb="FF334155"/>
      <x:name val="Carlito"/>
    </x:font>
  </x:fonts>
  <x:fills count="17">
    <x:fill>
      <x:patternFill patternType="none"/>
    </x:fill>
    <x:fill>
      <x:patternFill patternType="gray125"/>
    </x:fill>
    <x:fill>
      <x:patternFill patternType="solid">
        <x:fgColor rgb="FF1E3A8A"/>
      </x:patternFill>
    </x:fill>
    <x:fill>
      <x:patternFill patternType="solid">
        <x:fgColor rgb="FFEFF6FF"/>
      </x:patternFill>
    </x:fill>
    <x:fill>
      <x:patternFill patternType="solid">
        <x:fgColor rgb="FFDCFCE7"/>
      </x:patternFill>
    </x:fill>
    <x:fill>
      <x:patternFill patternType="solid">
        <x:fgColor rgb="FFFACC15"/>
      </x:patternFill>
    </x:fill>
    <x:fill>
      <x:patternFill patternType="solid">
        <x:fgColor rgb="FFFEF3C7"/>
      </x:patternFill>
    </x:fill>
    <x:fill>
      <x:patternFill patternType="solid">
        <x:fgColor rgb="FFF97316"/>
      </x:patternFill>
    </x:fill>
    <x:fill>
      <x:patternFill patternType="solid">
        <x:fgColor rgb="FFFFEDD5"/>
      </x:patternFill>
    </x:fill>
    <x:fill>
      <x:patternFill patternType="solid">
        <x:fgColor rgb="FF7C3AED"/>
      </x:patternFill>
    </x:fill>
    <x:fill>
      <x:patternFill patternType="solid">
        <x:fgColor rgb="FFEDE9FE"/>
      </x:patternFill>
    </x:fill>
    <x:fill>
      <x:patternFill patternType="solid">
        <x:fgColor rgb="FFCCFBF1"/>
      </x:patternFill>
    </x:fill>
    <x:fill>
      <x:patternFill patternType="solid">
        <x:fgColor rgb="FF0F766E"/>
      </x:patternFill>
    </x:fill>
    <x:fill>
      <x:patternFill patternType="solid">
        <x:fgColor rgb="FFECFDF5"/>
      </x:patternFill>
    </x:fill>
    <x:fill>
      <x:patternFill patternType="solid">
        <x:fgColor rgb="FFDC2626"/>
      </x:patternFill>
    </x:fill>
    <x:fill>
      <x:patternFill patternType="solid">
        <x:fgColor rgb="FFFEE2E2"/>
      </x:patternFill>
    </x:fill>
    <x:fill>
      <x:patternFill patternType="solid">
        <x:fgColor rgb="FFF8FAFC"/>
      </x:patternFill>
    </x:fill>
  </x:fills>
  <x:borders count="2">
    <x:border/>
    <x:border/>
  </x:borders>
  <x:cellStyleXfs count="1">
    <x:xf numFmtId="0" fontId="0" fillId="0" borderId="0"/>
  </x:cellStyleXfs>
  <x:cellXfs count="93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4" fillId="4" borderId="0" xfId="0" applyNumberFormat="1" applyFont="1" applyFill="1" applyBorder="1"/>
    <x:xf numFmtId="0" fontId="4" fillId="4" borderId="1" xfId="0" applyNumberFormat="1" applyFont="1" applyFill="1" applyBorder="1"/>
    <x:xf numFmtId="0" fontId="0" fillId="5" borderId="0" xfId="0" applyNumberFormat="1" applyFont="1" applyFill="1" applyBorder="1"/>
    <x:xf numFmtId="0" fontId="5" fillId="5" borderId="0" xfId="0" applyNumberFormat="1" applyFont="1" applyFill="1" applyBorder="1"/>
    <x:xf numFmtId="0" fontId="5" fillId="5" borderId="0" xfId="0" applyNumberFormat="1" applyFont="1" applyFill="1" applyBorder="1" applyAlignment="1">
      <x:alignment horizontal="center"/>
    </x:xf>
    <x:xf numFmtId="0" fontId="0" fillId="5" borderId="1" xfId="0" applyNumberFormat="1" applyFont="1" applyFill="1" applyBorder="1"/>
    <x:xf numFmtId="0" fontId="5" fillId="5" borderId="1" xfId="0" applyNumberFormat="1" applyFont="1" applyFill="1" applyBorder="1"/>
    <x:xf numFmtId="0" fontId="5" fillId="5" borderId="1" xfId="0" applyNumberFormat="1" applyFont="1" applyFill="1" applyBorder="1" applyAlignment="1">
      <x:alignment horizontal="center"/>
    </x:xf>
    <x:xf numFmtId="0" fontId="0" fillId="6" borderId="0" xfId="0" applyNumberFormat="1" applyFont="1" applyFill="1" applyBorder="1"/>
    <x:xf numFmtId="0" fontId="0" fillId="6" borderId="1" xfId="0" applyNumberFormat="1" applyFont="1" applyFill="1" applyBorder="1"/>
    <x:xf numFmtId="0" fontId="0" fillId="7" borderId="0" xfId="0" applyNumberFormat="1" applyFont="1" applyFill="1" applyBorder="1"/>
    <x:xf numFmtId="0" fontId="6" fillId="7" borderId="0" xfId="0" applyNumberFormat="1" applyFont="1" applyFill="1" applyBorder="1"/>
    <x:xf numFmtId="0" fontId="6" fillId="7" borderId="0" xfId="0" applyNumberFormat="1" applyFont="1" applyFill="1" applyBorder="1" applyAlignment="1">
      <x:alignment horizontal="center"/>
    </x:xf>
    <x:xf numFmtId="0" fontId="0" fillId="7" borderId="1" xfId="0" applyNumberFormat="1" applyFont="1" applyFill="1" applyBorder="1"/>
    <x:xf numFmtId="0" fontId="6" fillId="7" borderId="1" xfId="0" applyNumberFormat="1" applyFont="1" applyFill="1" applyBorder="1"/>
    <x:xf numFmtId="0" fontId="6" fillId="7" borderId="1" xfId="0" applyNumberFormat="1" applyFont="1" applyFill="1" applyBorder="1" applyAlignment="1">
      <x:alignment horizontal="center"/>
    </x:xf>
    <x:xf numFmtId="0" fontId="0" fillId="8" borderId="0" xfId="0" applyNumberFormat="1" applyFont="1" applyFill="1" applyBorder="1"/>
    <x:xf numFmtId="0" fontId="0" fillId="8" borderId="0" xfId="0" applyNumberFormat="1" applyFont="1" applyFill="1" applyBorder="1" applyAlignment="1">
      <x:alignment wrapText="1"/>
    </x:xf>
    <x:xf numFmtId="0" fontId="0" fillId="8" borderId="1" xfId="0" applyNumberFormat="1" applyFont="1" applyFill="1" applyBorder="1"/>
    <x:xf numFmtId="0" fontId="0" fillId="8" borderId="1" xfId="0" applyNumberFormat="1" applyFont="1" applyFill="1" applyBorder="1" applyAlignment="1">
      <x:alignment wrapText="1"/>
    </x:xf>
    <x:xf numFmtId="0" fontId="0" fillId="9" borderId="0" xfId="0" applyNumberFormat="1" applyFont="1" applyFill="1" applyBorder="1"/>
    <x:xf numFmtId="0" fontId="6" fillId="9" borderId="0" xfId="0" applyNumberFormat="1" applyFont="1" applyFill="1" applyBorder="1"/>
    <x:xf numFmtId="0" fontId="6" fillId="9" borderId="0" xfId="0" applyNumberFormat="1" applyFont="1" applyFill="1" applyBorder="1" applyAlignment="1">
      <x:alignment horizontal="center"/>
    </x:xf>
    <x:xf numFmtId="0" fontId="0" fillId="9" borderId="1" xfId="0" applyNumberFormat="1" applyFont="1" applyFill="1" applyBorder="1"/>
    <x:xf numFmtId="0" fontId="6" fillId="9" borderId="1" xfId="0" applyNumberFormat="1" applyFont="1" applyFill="1" applyBorder="1"/>
    <x:xf numFmtId="0" fontId="6" fillId="9" borderId="1" xfId="0" applyNumberFormat="1" applyFont="1" applyFill="1" applyBorder="1" applyAlignment="1">
      <x:alignment horizontal="center"/>
    </x:xf>
    <x:xf numFmtId="0" fontId="0" fillId="10" borderId="0" xfId="0" applyNumberFormat="1" applyFont="1" applyFill="1" applyBorder="1"/>
    <x:xf numFmtId="0" fontId="0" fillId="10" borderId="1" xfId="0" applyNumberFormat="1" applyFont="1" applyFill="1" applyBorder="1"/>
    <x:xf numFmtId="0" fontId="0" fillId="11" borderId="0" xfId="0" applyNumberFormat="1" applyFont="1" applyFill="1" applyBorder="1"/>
    <x:xf numFmtId="0" fontId="0" fillId="11" borderId="1" xfId="0" applyNumberFormat="1" applyFont="1" applyFill="1" applyBorder="1"/>
    <x:xf numFmtId="0" fontId="7" fillId="11" borderId="0" xfId="0" applyNumberFormat="1" applyFont="1" applyFill="1" applyBorder="1"/>
    <x:xf numFmtId="0" fontId="7" fillId="11" borderId="1" xfId="0" applyNumberFormat="1" applyFont="1" applyFill="1" applyBorder="1"/>
    <x:xf numFmtId="0" fontId="0" fillId="12" borderId="0" xfId="0" applyNumberFormat="1" applyFont="1" applyFill="1" applyBorder="1"/>
    <x:xf numFmtId="0" fontId="6" fillId="12" borderId="0" xfId="0" applyNumberFormat="1" applyFont="1" applyFill="1" applyBorder="1"/>
    <x:xf numFmtId="0" fontId="6" fillId="12" borderId="0" xfId="0" applyNumberFormat="1" applyFont="1" applyFill="1" applyBorder="1" applyAlignment="1">
      <x:alignment horizontal="center"/>
    </x:xf>
    <x:xf numFmtId="0" fontId="0" fillId="12" borderId="1" xfId="0" applyNumberFormat="1" applyFont="1" applyFill="1" applyBorder="1"/>
    <x:xf numFmtId="0" fontId="6" fillId="12" borderId="1" xfId="0" applyNumberFormat="1" applyFont="1" applyFill="1" applyBorder="1"/>
    <x:xf numFmtId="0" fontId="6" fillId="12" borderId="1" xfId="0" applyNumberFormat="1" applyFont="1" applyFill="1" applyBorder="1" applyAlignment="1">
      <x:alignment horizontal="center"/>
    </x:xf>
    <x:xf numFmtId="0" fontId="0" fillId="13" borderId="0" xfId="0" applyNumberFormat="1" applyFont="1" applyFill="1" applyBorder="1"/>
    <x:xf numFmtId="0" fontId="0" fillId="13" borderId="1" xfId="0" applyNumberFormat="1" applyFont="1" applyFill="1" applyBorder="1"/>
    <x:xf numFmtId="0" fontId="0" fillId="14" borderId="0" xfId="0" applyNumberFormat="1" applyFont="1" applyFill="1" applyBorder="1"/>
    <x:xf numFmtId="0" fontId="6" fillId="14" borderId="0" xfId="0" applyNumberFormat="1" applyFont="1" applyFill="1" applyBorder="1"/>
    <x:xf numFmtId="0" fontId="6" fillId="14" borderId="0" xfId="0" applyNumberFormat="1" applyFont="1" applyFill="1" applyBorder="1" applyAlignment="1">
      <x:alignment horizontal="center"/>
    </x:xf>
    <x:xf numFmtId="0" fontId="0" fillId="14" borderId="1" xfId="0" applyNumberFormat="1" applyFont="1" applyFill="1" applyBorder="1"/>
    <x:xf numFmtId="0" fontId="6" fillId="14" borderId="1" xfId="0" applyNumberFormat="1" applyFont="1" applyFill="1" applyBorder="1"/>
    <x:xf numFmtId="0" fontId="6" fillId="14" borderId="1" xfId="0" applyNumberFormat="1" applyFont="1" applyFill="1" applyBorder="1" applyAlignment="1">
      <x:alignment horizontal="center"/>
    </x:xf>
    <x:xf numFmtId="0" fontId="0" fillId="15" borderId="0" xfId="0" applyNumberFormat="1" applyFont="1" applyFill="1" applyBorder="1"/>
    <x:xf numFmtId="0" fontId="0" fillId="15" borderId="1" xfId="0" applyNumberFormat="1" applyFont="1" applyFill="1" applyBorder="1"/>
    <x:xf numFmtId="0" fontId="0" fillId="16" borderId="0" xfId="0" applyNumberFormat="1" applyFont="1" applyFill="1" applyBorder="1"/>
    <x:xf numFmtId="0" fontId="8" fillId="16" borderId="0" xfId="0" applyNumberFormat="1" applyFont="1" applyFill="1" applyBorder="1"/>
    <x:xf numFmtId="0" fontId="8" fillId="16" borderId="0" xfId="0" applyNumberFormat="1" applyFont="1" applyFill="1" applyBorder="1" applyAlignment="1">
      <x:alignment wrapText="1"/>
    </x:xf>
    <x:xf numFmtId="0" fontId="0" fillId="16" borderId="1" xfId="0" applyNumberFormat="1" applyFont="1" applyFill="1" applyBorder="1"/>
    <x:xf numFmtId="0" fontId="8" fillId="16" borderId="1" xfId="0" applyNumberFormat="1" applyFont="1" applyFill="1" applyBorder="1"/>
    <x:xf numFmtId="0" fontId="8" fillId="16" borderId="1" xfId="0" applyNumberFormat="1" applyFont="1" applyFill="1" applyBorder="1" applyAlignment="1">
      <x:alignment wrapText="1"/>
    </x:xf>
    <x:xf numFmtId="200" fontId="3" fillId="4" borderId="0" xfId="0" applyNumberFormat="1" applyFont="1" applyFill="1" applyBorder="1"/>
    <x:xf numFmtId="200" fontId="3" fillId="4" borderId="1" xfId="0" applyNumberFormat="1" applyFont="1" applyFill="1" applyBorder="1"/>
    <x:xf numFmtId="200" fontId="0" fillId="8" borderId="0" xfId="0" applyNumberFormat="1" applyFont="1" applyFill="1" applyBorder="1" applyAlignment="1">
      <x:alignment wrapText="1"/>
    </x:xf>
    <x:xf numFmtId="200" fontId="0" fillId="8" borderId="1" xfId="0" applyNumberFormat="1" applyFont="1" applyFill="1" applyBorder="1" applyAlignment="1">
      <x:alignment wrapText="1"/>
    </x:xf>
    <x:xf numFmtId="201" fontId="3" fillId="4" borderId="0" xfId="0" applyNumberFormat="1" applyFont="1" applyFill="1" applyBorder="1"/>
    <x:xf numFmtId="201" fontId="3" fillId="4" borderId="1" xfId="0" applyNumberFormat="1" applyFont="1" applyFill="1" applyBorder="1"/>
    <x:xf numFmtId="201" fontId="0" fillId="6" borderId="0" xfId="0" applyNumberFormat="1" applyFont="1" applyFill="1" applyBorder="1"/>
    <x:xf numFmtId="201" fontId="0" fillId="6" borderId="1" xfId="0" applyNumberFormat="1" applyFont="1" applyFill="1" applyBorder="1"/>
    <x:xf numFmtId="201" fontId="0" fillId="8" borderId="0" xfId="0" applyNumberFormat="1" applyFont="1" applyFill="1" applyBorder="1" applyAlignment="1">
      <x:alignment wrapText="1"/>
    </x:xf>
    <x:xf numFmtId="201" fontId="0" fillId="8" borderId="1" xfId="0" applyNumberFormat="1" applyFont="1" applyFill="1" applyBorder="1" applyAlignment="1">
      <x:alignment wrapText="1"/>
    </x:xf>
    <x:xf numFmtId="201" fontId="0" fillId="10" borderId="0" xfId="0" applyNumberFormat="1" applyFont="1" applyFill="1" applyBorder="1"/>
    <x:xf numFmtId="201" fontId="0" fillId="10" borderId="1" xfId="0" applyNumberFormat="1" applyFont="1" applyFill="1" applyBorder="1"/>
    <x:xf numFmtId="201" fontId="0" fillId="11" borderId="0" xfId="0" applyNumberFormat="1" applyFont="1" applyFill="1" applyBorder="1"/>
    <x:xf numFmtId="201" fontId="0" fillId="11" borderId="1" xfId="0" applyNumberFormat="1" applyFont="1" applyFill="1" applyBorder="1"/>
    <x:xf numFmtId="201" fontId="0" fillId="13" borderId="0" xfId="0" applyNumberFormat="1" applyFont="1" applyFill="1" applyBorder="1"/>
    <x:xf numFmtId="201" fontId="0" fillId="13" borderId="1" xfId="0" applyNumberFormat="1" applyFont="1" applyFill="1" applyBorder="1"/>
    <x:xf numFmtId="201" fontId="0" fillId="15" borderId="0" xfId="0" applyNumberFormat="1" applyFont="1" applyFill="1" applyBorder="1"/>
    <x:xf numFmtId="201" fontId="0" fillId="15" borderId="1" xfId="0" applyNumberFormat="1" applyFont="1" applyFill="1" applyBorder="1"/>
    <x:xf numFmtId="202" fontId="0" fillId="13" borderId="0" xfId="0" applyNumberFormat="1" applyFont="1" applyFill="1" applyBorder="1"/>
  </x:cellXfs>
  <x:cellStyles count="1">
    <x:cellStyle name="Normal" xfId="0"/>
  </x:cellStyles>
  <x:dxfs count="2">
    <x:dxf>
      <x:font>
        <x:b/>
        <x:color rgb="FF166534"/>
      </x:font>
      <x:fill>
        <x:patternFill patternType="solid">
          <x:bgColor rgb="FFBBF7D0"/>
        </x:patternFill>
      </x:fill>
    </x:dxf>
    <x:dxf>
      <x:font>
        <x:b/>
        <x:color rgb="FF991B1B"/>
      </x:font>
      <x:fill>
        <x:patternFill patternType="solid">
          <x:bgColor rgb="FFFECACA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6512cfa78ac94772" /><Relationship Type="http://schemas.openxmlformats.org/officeDocument/2006/relationships/theme" Target="/xl/theme/theme1.xml" Id="R9e693c37eb854c30" /><Relationship Type="http://schemas.openxmlformats.org/officeDocument/2006/relationships/sharedStrings" Target="/xl/sharedStrings.xml" Id="R8dc52bd41e2b41ab" /><Relationship Type="http://schemas.openxmlformats.org/officeDocument/2006/relationships/worksheet" Target="/xl/worksheets/sheet1.xml" Id="Rcd5c7a371dfe4150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e076212def2b4237" /><Relationship Type="http://schemas.openxmlformats.org/officeDocument/2006/relationships/chart" Target="/xl/drawings/charts/chart2.xml" Id="R503b23b82eb241ea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Répartition des dépenses par catégorie</a:t>
            </a:r>
          </a:p>
        </c:rich>
      </c:tx>
      <c:overlay val="0"/>
    </c:title>
    <c:autoTitleDeleted val="0"/>
    <c:plotArea>
      <c:layout/>
      <c:doughnutChart>
        <c:ser>
          <c:idx val="0"/>
          <c:order val="0"/>
          <c:tx>
            <c:v>Montant</c:v>
          </c:tx>
          <c:cat>
            <c:strRef>
              <c:f>'Comptes amis'!$D$29:$D$35</c:f>
              <c:strCache>
                <c:ptCount val="0"/>
              </c:strCache>
            </c:strRef>
          </c:cat>
          <c:val>
            <c:numRef>
              <c:f>'Comptes amis'!$E$29:$E$35</c:f>
              <c:numCache>
                <c:formatCode>#,##0.00 €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doughnutChart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Situation des participants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Series 1</c:v>
          </c:tx>
          <c:cat>
            <c:strLit>
              <c:ptCount val="1"/>
              <c:pt idx="0">
                <c:v>Item 1</c:v>
              </c:pt>
            </c:str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0</xdr:col>
      <xdr:colOff>0</xdr:colOff>
      <xdr:row>35</xdr:row>
      <xdr:rowOff>0</xdr:rowOff>
    </xdr:from>
    <xdr:to>
      <xdr:col>6</xdr:col>
      <xdr:colOff>0</xdr:colOff>
      <xdr:row>50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e076212def2b4237"/>
        </a:graphicData>
      </a:graphic>
    </xdr:graphicFrame>
    <xdr:clientData/>
  </xdr:twoCellAnchor>
  <xdr:twoCellAnchor>
    <xdr:from>
      <xdr:col>7</xdr:col>
      <xdr:colOff>0</xdr:colOff>
      <xdr:row>35</xdr:row>
      <xdr:rowOff>0</xdr:rowOff>
    </xdr:from>
    <xdr:to>
      <xdr:col>12</xdr:col>
      <xdr:colOff>0</xdr:colOff>
      <xdr:row>50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503b23b82eb241ea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2c86fafcbaa6490e" /></Relationships>
</file>

<file path=xl/worksheets/sheet1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22" hidden="0" customWidth="1"/>
    <x:col min="3" max="3" width="30" hidden="0" customWidth="1"/>
    <x:col min="4" max="4" width="18" hidden="0" customWidth="1"/>
    <x:col min="5" max="5" width="18" hidden="0" customWidth="1"/>
    <x:col min="6" max="6" width="14" hidden="0" customWidth="1"/>
    <x:col min="7" max="7" width="3" hidden="0" customWidth="1"/>
    <x:col min="8" max="8" width="17" hidden="0" customWidth="1"/>
    <x:col min="9" max="9" width="15" hidden="0" customWidth="1"/>
    <x:col min="10" max="10" width="16" hidden="0" customWidth="1"/>
    <x:col min="11" max="11" width="16" hidden="0" customWidth="1"/>
    <x:col min="12" max="12" width="16" hidden="0" customWidth="1"/>
  </x:cols>
  <x:sheetData>
    <x:row r="1" ht="20" customHeight="1">
      <x:c r="A1" s="5" t="str">
        <x:v>COMPTES ENTRE AMIS — MODÈLE EXCEL FRANCE</x:v>
      </x:c>
      <x:c r="B1" s="5"/>
      <x:c r="C1" s="5"/>
      <x:c r="D1" s="5"/>
      <x:c r="E1" s="5"/>
      <x:c r="F1" s="5"/>
      <x:c r="G1" s="5"/>
      <x:c r="H1" s="5"/>
      <x:c r="I1" s="5"/>
      <x:c r="J1" s="5"/>
      <x:c r="K1" s="5"/>
    </x:row>
    <x:row r="2" ht="20" customHeight="1">
      <x:c r="A2" s="12" t="str">
        <x:v>Week-end, colocation, vacances, anniversaire : saisissez les dépenses et les remboursements se calculent automatiquement.</x:v>
      </x:c>
      <x:c r="B2" s="12"/>
      <x:c r="C2" s="12"/>
      <x:c r="D2" s="12"/>
      <x:c r="E2" s="12"/>
      <x:c r="F2" s="12"/>
      <x:c r="G2" s="12"/>
      <x:c r="H2" s="12"/>
      <x:c r="I2" s="12"/>
      <x:c r="J2" s="12"/>
      <x:c r="K2" s="12"/>
    </x:row>
    <x:row r="3" ht="20" customHeight="1"/>
    <x:row r="4" ht="20" customHeight="1">
      <x:c r="A4" s="20" t="str">
        <x:v>Projet / événement</x:v>
      </x:c>
      <x:c r="B4" s="17" t="str">
        <x:v>Week-end entre amis à Annecy</x:v>
      </x:c>
      <x:c r="D4" s="24" t="str">
        <x:v>Prénom</x:v>
      </x:c>
      <x:c r="E4" s="24" t="str">
        <x:v>Nom</x:v>
      </x:c>
      <x:c r="F4" s="24" t="str">
        <x:v>Ville</x:v>
      </x:c>
      <x:c r="G4" s="24" t="str">
        <x:v>Téléphone</x:v>
      </x:c>
      <x:c r="H4" s="24" t="str">
        <x:v>Part prévu (€)</x:v>
      </x:c>
    </x:row>
    <x:row r="5" ht="20" customHeight="1">
      <x:c r="A5" s="20" t="str">
        <x:v>Ville</x:v>
      </x:c>
      <x:c r="B5" s="17" t="str">
        <x:v>Annecy</x:v>
      </x:c>
      <x:c r="D5" s="28" t="str">
        <x:v>Camille</x:v>
      </x:c>
      <x:c r="E5" s="28" t="str">
        <x:v>Martin</x:v>
      </x:c>
      <x:c r="F5" s="28" t="str">
        <x:v>Lyon</x:v>
      </x:c>
      <x:c r="G5" s="28" t="str">
        <x:v>06 12 45 78 90</x:v>
      </x:c>
      <x:c r="H5" s="80" t="n">
        <x:v>220</x:v>
      </x:c>
    </x:row>
    <x:row r="6" ht="20" customHeight="1">
      <x:c r="A6" s="20" t="str">
        <x:v>Département</x:v>
      </x:c>
      <x:c r="B6" s="17" t="str">
        <x:v>Haute-Savoie (74)</x:v>
      </x:c>
      <x:c r="D6" s="28" t="str">
        <x:v>Thomas</x:v>
      </x:c>
      <x:c r="E6" s="28" t="str">
        <x:v>Bernard</x:v>
      </x:c>
      <x:c r="F6" s="28" t="str">
        <x:v>Paris</x:v>
      </x:c>
      <x:c r="G6" s="28" t="str">
        <x:v>06 31 22 44 10</x:v>
      </x:c>
      <x:c r="H6" s="80" t="n">
        <x:v>220</x:v>
      </x:c>
    </x:row>
    <x:row r="7" ht="20" customHeight="1">
      <x:c r="A7" s="20" t="str">
        <x:v>Date de début</x:v>
      </x:c>
      <x:c r="B7" s="74" t="n">
        <x:v>46213</x:v>
      </x:c>
      <x:c r="D7" s="28" t="str">
        <x:v>Inès</x:v>
      </x:c>
      <x:c r="E7" s="28" t="str">
        <x:v>Dubois</x:v>
      </x:c>
      <x:c r="F7" s="28" t="str">
        <x:v>Marseille</x:v>
      </x:c>
      <x:c r="G7" s="28" t="str">
        <x:v>06 84 11 36 52</x:v>
      </x:c>
      <x:c r="H7" s="80" t="n">
        <x:v>220</x:v>
      </x:c>
    </x:row>
    <x:row r="8" ht="20" customHeight="1">
      <x:c r="A8" s="20" t="str">
        <x:v>Date de fin</x:v>
      </x:c>
      <x:c r="B8" s="74" t="n">
        <x:v>46215</x:v>
      </x:c>
      <x:c r="D8" s="28" t="str">
        <x:v>Mehdi</x:v>
      </x:c>
      <x:c r="E8" s="28" t="str">
        <x:v>Leroy</x:v>
      </x:c>
      <x:c r="F8" s="28" t="str">
        <x:v>Toulouse</x:v>
      </x:c>
      <x:c r="G8" s="28" t="str">
        <x:v>06 55 19 73 28</x:v>
      </x:c>
      <x:c r="H8" s="80" t="n">
        <x:v>220</x:v>
      </x:c>
    </x:row>
    <x:row r="9" ht="20" customHeight="1">
      <x:c r="A9" s="20" t="str">
        <x:v>Devise</x:v>
      </x:c>
      <x:c r="B9" s="78" t="str">
        <x:v>€</x:v>
      </x:c>
      <x:c r="D9" s="28" t="str">
        <x:v>Laura</x:v>
      </x:c>
      <x:c r="E9" s="28" t="str">
        <x:v>Moreau</x:v>
      </x:c>
      <x:c r="F9" s="28" t="str">
        <x:v>Nantes</x:v>
      </x:c>
      <x:c r="G9" s="28" t="str">
        <x:v>06 47 88 91 04</x:v>
      </x:c>
      <x:c r="H9" s="80" t="n">
        <x:v>220</x:v>
      </x:c>
    </x:row>
    <x:row r="10" ht="20" customHeight="1">
      <x:c r="A10" s="20" t="str">
        <x:v>Nombre de participants</x:v>
      </x:c>
      <x:c r="B10" s="78" t="n">
        <x:f>COUNTA(D5:D10)</x:f>
        <x:v>6</x:v>
      </x:c>
      <x:c r="D10" s="28" t="str">
        <x:v>Hugo</x:v>
      </x:c>
      <x:c r="E10" s="28" t="str">
        <x:v>Petit</x:v>
      </x:c>
      <x:c r="F10" s="28" t="str">
        <x:v>Bordeaux</x:v>
      </x:c>
      <x:c r="G10" s="28" t="str">
        <x:v>06 73 29 16 45</x:v>
      </x:c>
      <x:c r="H10" s="80" t="n">
        <x:v>220</x:v>
      </x:c>
    </x:row>
    <x:row r="11" ht="20" customHeight="1"/>
    <x:row r="12" ht="20" customHeight="1"/>
    <x:row r="13" ht="20" customHeight="1">
      <x:c r="A13" s="32" t="str">
        <x:v>Date</x:v>
      </x:c>
      <x:c r="B13" s="32" t="str">
        <x:v>Catégorie</x:v>
      </x:c>
      <x:c r="C13" s="32" t="str">
        <x:v>Description</x:v>
      </x:c>
      <x:c r="D13" s="32" t="str">
        <x:v>Ville</x:v>
      </x:c>
      <x:c r="E13" s="32" t="str">
        <x:v>Payé par</x:v>
      </x:c>
      <x:c r="F13" s="32" t="str">
        <x:v>Montant (€)</x:v>
      </x:c>
      <x:c r="H13" s="42" t="str">
        <x:v>Participant</x:v>
      </x:c>
      <x:c r="I13" s="42" t="str">
        <x:v>Ville</x:v>
      </x:c>
      <x:c r="J13" s="42" t="str">
        <x:v>Total payé</x:v>
      </x:c>
      <x:c r="K13" s="42" t="str">
        <x:v>Part égale</x:v>
      </x:c>
      <x:c r="L13" s="42" t="str">
        <x:v>Solde</x:v>
      </x:c>
    </x:row>
    <x:row r="14" ht="24" customHeight="1">
      <x:c r="A14" s="76" t="n">
        <x:v>46213</x:v>
      </x:c>
      <x:c r="B14" s="37" t="str">
        <x:v>Hébergement</x:v>
      </x:c>
      <x:c r="C14" s="37" t="str">
        <x:v>Airbnb centre-ville — 2 nuits</x:v>
      </x:c>
      <x:c r="D14" s="37" t="str">
        <x:v>Annecy</x:v>
      </x:c>
      <x:c r="E14" s="37" t="str">
        <x:v>Camille</x:v>
      </x:c>
      <x:c r="F14" s="82" t="n">
        <x:v>780</x:v>
      </x:c>
      <x:c r="H14" s="46" t="str">
        <x:f>D5</x:f>
        <x:v>Camille</x:v>
      </x:c>
      <x:c r="I14" s="46" t="str">
        <x:f>F5</x:f>
        <x:v>Lyon</x:v>
      </x:c>
      <x:c r="J14" s="84" t="n">
        <x:f>SUMIF($E$14:$E$25,H14,$F$14:$F$25)</x:f>
        <x:v>834</x:v>
      </x:c>
      <x:c r="K14" s="84" t="n">
        <x:f>IF($B$10=0,0,SUM($F$14:$F$25)/$B$10)</x:f>
        <x:v>299.5</x:v>
      </x:c>
      <x:c r="L14" s="84" t="n">
        <x:f>J14-K14</x:f>
        <x:v>534.5</x:v>
      </x:c>
    </x:row>
    <x:row r="15" ht="24" customHeight="1">
      <x:c r="A15" s="76" t="n">
        <x:v>46213</x:v>
      </x:c>
      <x:c r="B15" s="37" t="str">
        <x:v>Transport</x:v>
      </x:c>
      <x:c r="C15" s="37" t="str">
        <x:v>Carburant + péage A41</x:v>
      </x:c>
      <x:c r="D15" s="37" t="str">
        <x:v>Lyon → Annecy</x:v>
      </x:c>
      <x:c r="E15" s="37" t="str">
        <x:v>Thomas</x:v>
      </x:c>
      <x:c r="F15" s="82" t="n">
        <x:v>165</x:v>
      </x:c>
      <x:c r="H15" s="46" t="str">
        <x:f>D6</x:f>
        <x:v>Thomas</x:v>
      </x:c>
      <x:c r="I15" s="46" t="str">
        <x:f>F6</x:f>
        <x:v>Paris</x:v>
      </x:c>
      <x:c r="J15" s="84" t="n">
        <x:f>SUMIF($E$14:$E$25,H15,$F$14:$F$25)</x:f>
        <x:v>203</x:v>
      </x:c>
      <x:c r="K15" s="84" t="n">
        <x:f>IF($B$10=0,0,SUM($F$14:$F$25)/$B$10)</x:f>
        <x:v>299.5</x:v>
      </x:c>
      <x:c r="L15" s="84" t="n">
        <x:f>J15-K15</x:f>
        <x:v>-96.5</x:v>
      </x:c>
    </x:row>
    <x:row r="16" ht="24" customHeight="1">
      <x:c r="A16" s="76" t="n">
        <x:v>46213</x:v>
      </x:c>
      <x:c r="B16" s="37" t="str">
        <x:v>Courses</x:v>
      </x:c>
      <x:c r="C16" s="37" t="str">
        <x:v>Supermarché Carrefour</x:v>
      </x:c>
      <x:c r="D16" s="37" t="str">
        <x:v>Annecy</x:v>
      </x:c>
      <x:c r="E16" s="37" t="str">
        <x:v>Inès</x:v>
      </x:c>
      <x:c r="F16" s="82" t="n">
        <x:v>142</x:v>
      </x:c>
      <x:c r="H16" s="46" t="str">
        <x:f>D7</x:f>
        <x:v>Inès</x:v>
      </x:c>
      <x:c r="I16" s="46" t="str">
        <x:f>F7</x:f>
        <x:v>Marseille</x:v>
      </x:c>
      <x:c r="J16" s="84" t="n">
        <x:f>SUMIF($E$14:$E$25,H16,$F$14:$F$25)</x:f>
        <x:v>142</x:v>
      </x:c>
      <x:c r="K16" s="84" t="n">
        <x:f>IF($B$10=0,0,SUM($F$14:$F$25)/$B$10)</x:f>
        <x:v>299.5</x:v>
      </x:c>
      <x:c r="L16" s="84" t="n">
        <x:f>J16-K16</x:f>
        <x:v>-157.5</x:v>
      </x:c>
    </x:row>
    <x:row r="17" ht="24" customHeight="1">
      <x:c r="A17" s="76" t="n">
        <x:v>46214</x:v>
      </x:c>
      <x:c r="B17" s="37" t="str">
        <x:v>Restaurant</x:v>
      </x:c>
      <x:c r="C17" s="37" t="str">
        <x:v>Dîner au bord du lac</x:v>
      </x:c>
      <x:c r="D17" s="37" t="str">
        <x:v>Annecy</x:v>
      </x:c>
      <x:c r="E17" s="37" t="str">
        <x:v>Laura</x:v>
      </x:c>
      <x:c r="F17" s="82" t="n">
        <x:v>312</x:v>
      </x:c>
      <x:c r="H17" s="46" t="str">
        <x:f>D8</x:f>
        <x:v>Mehdi</x:v>
      </x:c>
      <x:c r="I17" s="46" t="str">
        <x:f>F8</x:f>
        <x:v>Toulouse</x:v>
      </x:c>
      <x:c r="J17" s="84" t="n">
        <x:f>SUMIF($E$14:$E$25,H17,$F$14:$F$25)</x:f>
        <x:v>210</x:v>
      </x:c>
      <x:c r="K17" s="84" t="n">
        <x:f>IF($B$10=0,0,SUM($F$14:$F$25)/$B$10)</x:f>
        <x:v>299.5</x:v>
      </x:c>
      <x:c r="L17" s="84" t="n">
        <x:f>J17-K17</x:f>
        <x:v>-89.5</x:v>
      </x:c>
    </x:row>
    <x:row r="18" ht="24" customHeight="1">
      <x:c r="A18" s="76" t="n">
        <x:v>46214</x:v>
      </x:c>
      <x:c r="B18" s="37" t="str">
        <x:v>Loisirs</x:v>
      </x:c>
      <x:c r="C18" s="37" t="str">
        <x:v>Location paddle + pédalo</x:v>
      </x:c>
      <x:c r="D18" s="37" t="str">
        <x:v>Annecy</x:v>
      </x:c>
      <x:c r="E18" s="37" t="str">
        <x:v>Mehdi</x:v>
      </x:c>
      <x:c r="F18" s="82" t="n">
        <x:v>210</x:v>
      </x:c>
      <x:c r="H18" s="46" t="str">
        <x:f>D9</x:f>
        <x:v>Laura</x:v>
      </x:c>
      <x:c r="I18" s="46" t="str">
        <x:f>F9</x:f>
        <x:v>Nantes</x:v>
      </x:c>
      <x:c r="J18" s="84" t="n">
        <x:f>SUMIF($E$14:$E$25,H18,$F$14:$F$25)</x:f>
        <x:v>312</x:v>
      </x:c>
      <x:c r="K18" s="84" t="n">
        <x:f>IF($B$10=0,0,SUM($F$14:$F$25)/$B$10)</x:f>
        <x:v>299.5</x:v>
      </x:c>
      <x:c r="L18" s="84" t="n">
        <x:f>J18-K18</x:f>
        <x:v>12.5</x:v>
      </x:c>
    </x:row>
    <x:row r="19" ht="24" customHeight="1">
      <x:c r="A19" s="76" t="n">
        <x:v>46214</x:v>
      </x:c>
      <x:c r="B19" s="37" t="str">
        <x:v>Café / sortie</x:v>
      </x:c>
      <x:c r="C19" s="37" t="str">
        <x:v>Glaces + boissons</x:v>
      </x:c>
      <x:c r="D19" s="37" t="str">
        <x:v>Annecy</x:v>
      </x:c>
      <x:c r="E19" s="37" t="str">
        <x:v>Hugo</x:v>
      </x:c>
      <x:c r="F19" s="82" t="n">
        <x:v>96</x:v>
      </x:c>
      <x:c r="H19" s="46" t="str">
        <x:f>D10</x:f>
        <x:v>Hugo</x:v>
      </x:c>
      <x:c r="I19" s="46" t="str">
        <x:f>F10</x:f>
        <x:v>Bordeaux</x:v>
      </x:c>
      <x:c r="J19" s="84" t="n">
        <x:f>SUMIF($E$14:$E$25,H19,$F$14:$F$25)</x:f>
        <x:v>96</x:v>
      </x:c>
      <x:c r="K19" s="84" t="n">
        <x:f>IF($B$10=0,0,SUM($F$14:$F$25)/$B$10)</x:f>
        <x:v>299.5</x:v>
      </x:c>
      <x:c r="L19" s="84" t="n">
        <x:f>J19-K19</x:f>
        <x:v>-203.5</x:v>
      </x:c>
    </x:row>
    <x:row r="20" ht="24" customHeight="1">
      <x:c r="A20" s="76" t="n">
        <x:v>46215</x:v>
      </x:c>
      <x:c r="B20" s="37" t="str">
        <x:v>Transport</x:v>
      </x:c>
      <x:c r="C20" s="37" t="str">
        <x:v>Parking gare + tickets bus</x:v>
      </x:c>
      <x:c r="D20" s="37" t="str">
        <x:v>Annecy</x:v>
      </x:c>
      <x:c r="E20" s="37" t="str">
        <x:v>Camille</x:v>
      </x:c>
      <x:c r="F20" s="82" t="n">
        <x:v>54</x:v>
      </x:c>
    </x:row>
    <x:row r="21" ht="24" customHeight="1">
      <x:c r="A21" s="76" t="n">
        <x:v>46215</x:v>
      </x:c>
      <x:c r="B21" s="37" t="str">
        <x:v>Divers</x:v>
      </x:c>
      <x:c r="C21" s="37" t="str">
        <x:v>Frais de réservation</x:v>
      </x:c>
      <x:c r="D21" s="37" t="str">
        <x:v>En ligne</x:v>
      </x:c>
      <x:c r="E21" s="37" t="str">
        <x:v>Thomas</x:v>
      </x:c>
      <x:c r="F21" s="82" t="n">
        <x:v>38</x:v>
      </x:c>
    </x:row>
    <x:row r="22" ht="24" customHeight="1">
      <x:c r="A22" s="76"/>
      <x:c r="B22" s="37" t="str"/>
      <x:c r="C22" s="37" t="str"/>
      <x:c r="D22" s="37" t="str"/>
      <x:c r="E22" s="37" t="str"/>
      <x:c r="F22" s="82"/>
      <x:c r="H22" s="62" t="str">
        <x:v>Débiteur</x:v>
      </x:c>
      <x:c r="I22" s="62" t="str">
        <x:v>Créancier</x:v>
      </x:c>
      <x:c r="J22" s="62" t="str">
        <x:v>Montant à rembourser</x:v>
      </x:c>
      <x:c r="K22" s="62" t="str">
        <x:v>Ville débiteur</x:v>
      </x:c>
      <x:c r="L22" s="62" t="str">
        <x:v>Statut</x:v>
      </x:c>
    </x:row>
    <x:row r="23" ht="24" customHeight="1">
      <x:c r="A23" s="76"/>
      <x:c r="B23" s="37" t="str"/>
      <x:c r="C23" s="37" t="str"/>
      <x:c r="D23" s="37" t="str"/>
      <x:c r="E23" s="37" t="str"/>
      <x:c r="F23" s="82"/>
      <x:c r="H23" s="66" t="str">
        <x:f>IF(L14&lt;0,H14,"")</x:f>
      </x:c>
      <x:c r="I23" s="66" t="str">
        <x:f>IF(L14&lt;0,INDEX($H$14:$H$19,MATCH(MAX($L$14:$L$19),$L$14:$L$19,0)),"")</x:f>
      </x:c>
      <x:c r="J23" s="90" t="str">
        <x:f>IF(L14&lt;0,ABS(L14),"")</x:f>
      </x:c>
      <x:c r="K23" s="66" t="str">
        <x:f>IF(L14&lt;0,I14,"")</x:f>
      </x:c>
      <x:c r="L23" s="66" t="str">
        <x:f>IF(J23&gt;0,"À rembourser","")</x:f>
      </x:c>
    </x:row>
    <x:row r="24" ht="24" customHeight="1">
      <x:c r="A24" s="76"/>
      <x:c r="B24" s="37" t="str"/>
      <x:c r="C24" s="37" t="str"/>
      <x:c r="D24" s="37" t="str"/>
      <x:c r="E24" s="37" t="str"/>
      <x:c r="F24" s="82"/>
      <x:c r="H24" s="66" t="str">
        <x:f>IF(L15&lt;0,H15,"")</x:f>
        <x:v>Thomas</x:v>
      </x:c>
      <x:c r="I24" s="66" t="str">
        <x:f>IF(L15&lt;0,INDEX($H$14:$H$19,MATCH(MAX($L$14:$L$19),$L$14:$L$19,0)),"")</x:f>
        <x:v>Camille</x:v>
      </x:c>
      <x:c r="J24" s="90" t="n">
        <x:f>IF(L15&lt;0,ABS(L15),"")</x:f>
        <x:v>96.5</x:v>
      </x:c>
      <x:c r="K24" s="66" t="str">
        <x:f>IF(L15&lt;0,I15,"")</x:f>
        <x:v>Paris</x:v>
      </x:c>
      <x:c r="L24" s="66" t="str">
        <x:f>IF(J24&gt;0,"À rembourser","")</x:f>
        <x:v>À rembourser</x:v>
      </x:c>
    </x:row>
    <x:row r="25" ht="24" customHeight="1">
      <x:c r="A25" s="76"/>
      <x:c r="B25" s="37" t="str"/>
      <x:c r="C25" s="37" t="str"/>
      <x:c r="D25" s="37" t="str"/>
      <x:c r="E25" s="37" t="str"/>
      <x:c r="F25" s="82"/>
      <x:c r="H25" s="66" t="str">
        <x:f>IF(L16&lt;0,H16,"")</x:f>
        <x:v>Inès</x:v>
      </x:c>
      <x:c r="I25" s="66" t="str">
        <x:f>IF(L16&lt;0,INDEX($H$14:$H$19,MATCH(MAX($L$14:$L$19),$L$14:$L$19,0)),"")</x:f>
        <x:v>Camille</x:v>
      </x:c>
      <x:c r="J25" s="90" t="n">
        <x:f>IF(L16&lt;0,ABS(L16),"")</x:f>
        <x:v>157.5</x:v>
      </x:c>
      <x:c r="K25" s="66" t="str">
        <x:f>IF(L16&lt;0,I16,"")</x:f>
        <x:v>Marseille</x:v>
      </x:c>
      <x:c r="L25" s="66" t="str">
        <x:f>IF(J25&gt;0,"À rembourser","")</x:f>
        <x:v>À rembourser</x:v>
      </x:c>
    </x:row>
    <x:row r="26" ht="20" customHeight="1">
      <x:c r="H26" s="66" t="str">
        <x:f>IF(L17&lt;0,H17,"")</x:f>
        <x:v>Mehdi</x:v>
      </x:c>
      <x:c r="I26" s="66" t="str">
        <x:f>IF(L17&lt;0,INDEX($H$14:$H$19,MATCH(MAX($L$14:$L$19),$L$14:$L$19,0)),"")</x:f>
        <x:v>Camille</x:v>
      </x:c>
      <x:c r="J26" s="90" t="n">
        <x:f>IF(L17&lt;0,ABS(L17),"")</x:f>
        <x:v>89.5</x:v>
      </x:c>
      <x:c r="K26" s="66" t="str">
        <x:f>IF(L17&lt;0,I17,"")</x:f>
        <x:v>Toulouse</x:v>
      </x:c>
      <x:c r="L26" s="66" t="str">
        <x:f>IF(J26&gt;0,"À rembourser","")</x:f>
        <x:v>À rembourser</x:v>
      </x:c>
    </x:row>
    <x:row r="27" ht="20" customHeight="1">
      <x:c r="H27" s="66" t="str">
        <x:f>IF(L18&lt;0,H18,"")</x:f>
      </x:c>
      <x:c r="I27" s="66" t="str">
        <x:f>IF(L18&lt;0,INDEX($H$14:$H$19,MATCH(MAX($L$14:$L$19),$L$14:$L$19,0)),"")</x:f>
      </x:c>
      <x:c r="J27" s="90" t="str">
        <x:f>IF(L18&lt;0,ABS(L18),"")</x:f>
      </x:c>
      <x:c r="K27" s="66" t="str">
        <x:f>IF(L18&lt;0,I18,"")</x:f>
      </x:c>
      <x:c r="L27" s="66" t="str">
        <x:f>IF(J27&gt;0,"À rembourser","")</x:f>
      </x:c>
    </x:row>
    <x:row r="28" ht="20" customHeight="1">
      <x:c r="A28" s="50" t="str">
        <x:v>Dépenses totales</x:v>
      </x:c>
      <x:c r="B28" s="86" t="n">
        <x:f>SUM(F14:F25)</x:f>
        <x:v>1797</x:v>
      </x:c>
      <x:c r="D28" s="54" t="str">
        <x:v>Catégorie</x:v>
      </x:c>
      <x:c r="E28" s="54" t="str">
        <x:v>Montant</x:v>
      </x:c>
      <x:c r="F28" s="54" t="str">
        <x:v>% total</x:v>
      </x:c>
      <x:c r="H28" s="66" t="str">
        <x:f>IF(L19&lt;0,H19,"")</x:f>
        <x:v>Hugo</x:v>
      </x:c>
      <x:c r="I28" s="66" t="str">
        <x:f>IF(L19&lt;0,INDEX($H$14:$H$19,MATCH(MAX($L$14:$L$19),$L$14:$L$19,0)),"")</x:f>
        <x:v>Camille</x:v>
      </x:c>
      <x:c r="J28" s="90" t="n">
        <x:f>IF(L19&lt;0,ABS(L19),"")</x:f>
        <x:v>203.5</x:v>
      </x:c>
      <x:c r="K28" s="66" t="str">
        <x:f>IF(L19&lt;0,I19,"")</x:f>
        <x:v>Bordeaux</x:v>
      </x:c>
      <x:c r="L28" s="66" t="str">
        <x:f>IF(J28&gt;0,"À rembourser","")</x:f>
        <x:v>À rembourser</x:v>
      </x:c>
    </x:row>
    <x:row r="29" ht="20" customHeight="1">
      <x:c r="A29" s="50" t="str">
        <x:v>Nombre d'opérations</x:v>
      </x:c>
      <x:c r="B29" s="86" t="n">
        <x:f>COUNTIF(F14:F25,"&gt;0")</x:f>
        <x:v>8</x:v>
      </x:c>
      <x:c r="D29" s="58" t="str">
        <x:v>Hébergement</x:v>
      </x:c>
      <x:c r="E29" s="88" t="n">
        <x:f>SUMIF($B$14:$B$25,D29,$F$14:$F$25)</x:f>
        <x:v>780</x:v>
      </x:c>
      <x:c r="F29" s="92" t="n">
        <x:f>IF($B$28=0,0,E29/$B$28)</x:f>
        <x:v>0.4340567612687813</x:v>
      </x:c>
    </x:row>
    <x:row r="30" ht="20" customHeight="1">
      <x:c r="A30" s="50" t="str">
        <x:v>Dépense moyenne / personne</x:v>
      </x:c>
      <x:c r="B30" s="86" t="n">
        <x:f>IF(B10=0,0,SUM(F14:F25)/B10)</x:f>
        <x:v>299.5</x:v>
      </x:c>
      <x:c r="D30" s="58" t="str">
        <x:v>Transport</x:v>
      </x:c>
      <x:c r="E30" s="88" t="n">
        <x:f>SUMIF($B$14:$B$25,D30,$F$14:$F$25)</x:f>
        <x:v>219</x:v>
      </x:c>
      <x:c r="F30" s="92" t="n">
        <x:f>IF($B$28=0,0,E30/$B$28)</x:f>
        <x:v>0.12186978297161936</x:v>
      </x:c>
    </x:row>
    <x:row r="31" ht="20" customHeight="1">
      <x:c r="A31" s="50" t="str">
        <x:v>Plus gros payeur</x:v>
      </x:c>
      <x:c r="B31" s="86" t="str">
        <x:f>INDEX(H14:H19,MATCH(MAX(J14:J19),J14:J19,0))</x:f>
        <x:v>Camille</x:v>
      </x:c>
      <x:c r="D31" s="58" t="str">
        <x:v>Courses</x:v>
      </x:c>
      <x:c r="E31" s="88" t="n">
        <x:f>SUMIF($B$14:$B$25,D31,$F$14:$F$25)</x:f>
        <x:v>142</x:v>
      </x:c>
      <x:c r="F31" s="92" t="n">
        <x:f>IF($B$28=0,0,E31/$B$28)</x:f>
        <x:v>0.0790205898720089</x:v>
      </x:c>
      <x:c r="H31" s="70" t="str">
        <x:v>Mode d’emploi : remplacez les prénoms, villes et dépenses. Le modèle calcule automatiquement le total payé par chaque personne, la part égale et les remboursements à effectuer. Les montants positifs correspondent aux personnes à rembourser ; les montants négatifs correspondent aux personnes qui doivent de l’argent.</x:v>
      </x:c>
      <x:c r="I31" s="70"/>
      <x:c r="J31" s="70"/>
      <x:c r="K31" s="70"/>
      <x:c r="L31" s="70"/>
    </x:row>
    <x:row r="32" ht="20" customHeight="1">
      <x:c r="A32" s="50" t="str">
        <x:v>Plus grosse dépense</x:v>
      </x:c>
      <x:c r="B32" s="86" t="n">
        <x:f>MAX(F14:F25)</x:f>
        <x:v>780</x:v>
      </x:c>
      <x:c r="D32" s="58" t="str">
        <x:v>Restaurant</x:v>
      </x:c>
      <x:c r="E32" s="88" t="n">
        <x:f>SUMIF($B$14:$B$25,D32,$F$14:$F$25)</x:f>
        <x:v>312</x:v>
      </x:c>
      <x:c r="F32" s="92" t="n">
        <x:f>IF($B$28=0,0,E32/$B$28)</x:f>
        <x:v>0.17362270450751252</x:v>
      </x:c>
      <x:c r="H32" s="70"/>
      <x:c r="I32" s="70"/>
      <x:c r="J32" s="70"/>
      <x:c r="K32" s="70"/>
      <x:c r="L32" s="70"/>
    </x:row>
    <x:row r="33" ht="20" customHeight="1">
      <x:c r="D33" s="58" t="str">
        <x:v>Loisirs</x:v>
      </x:c>
      <x:c r="E33" s="88" t="n">
        <x:f>SUMIF($B$14:$B$25,D33,$F$14:$F$25)</x:f>
        <x:v>210</x:v>
      </x:c>
      <x:c r="F33" s="92" t="n">
        <x:f>IF($B$28=0,0,E33/$B$28)</x:f>
        <x:v>0.11686143572621036</x:v>
      </x:c>
      <x:c r="H33" s="70"/>
      <x:c r="I33" s="70"/>
      <x:c r="J33" s="70"/>
      <x:c r="K33" s="70"/>
      <x:c r="L33" s="70"/>
    </x:row>
    <x:row r="34" ht="20" customHeight="1">
      <x:c r="D34" s="58" t="str">
        <x:v>Café / sortie</x:v>
      </x:c>
      <x:c r="E34" s="88" t="n">
        <x:f>SUMIF($B$14:$B$25,D34,$F$14:$F$25)</x:f>
        <x:v>96</x:v>
      </x:c>
      <x:c r="F34" s="92" t="n">
        <x:f>IF($B$28=0,0,E34/$B$28)</x:f>
        <x:v>0.05342237061769616</x:v>
      </x:c>
      <x:c r="H34" s="70"/>
      <x:c r="I34" s="70"/>
      <x:c r="J34" s="70"/>
      <x:c r="K34" s="70"/>
      <x:c r="L34" s="70"/>
    </x:row>
    <x:row r="35" ht="20" customHeight="1">
      <x:c r="D35" s="58" t="str">
        <x:v>Divers</x:v>
      </x:c>
      <x:c r="E35" s="88" t="n">
        <x:f>SUMIF($B$14:$B$25,D35,$F$14:$F$25)</x:f>
        <x:v>38</x:v>
      </x:c>
      <x:c r="F35" s="92" t="n">
        <x:f>IF($B$28=0,0,E35/$B$28)</x:f>
        <x:v>0.021146355036171398</x:v>
      </x:c>
    </x:row>
  </x:sheetData>
  <x:mergeCells>
    <x:mergeCell ref="A1:K1"/>
    <x:mergeCell ref="A2:K2"/>
    <x:mergeCell ref="H31:L34"/>
  </x:mergeCells>
  <x:conditionalFormatting sqref="L14:L19">
    <x:cfRule type="cellIs" dxfId="0" priority="1" operator="greaterThan">
      <x:formula>0</x:formula>
    </x:cfRule>
    <x:cfRule type="cellIs" dxfId="1" priority="2" operator="lessThan">
      <x:formula>0</x:formula>
    </x:cfRule>
  </x:conditionalFormatting>
  <x:conditionalFormatting sqref="J14:J19">
    <x:cfRule type="dataBar" priority="3">
      <x:dataBar>
        <x:cfvo type="min"/>
        <x:cfvo type="max"/>
        <x:color rgb="FF8B5CF6"/>
      </x:dataBar>
      <x:extLst>
        <x:ext xmlns:x14="http://schemas.microsoft.com/office/spreadsheetml/2009/9/main" uri="{B025F937-C7B1-47D3-B67F-A62EFF666E3E}">
          <x14:id>{2CC6C8A5-4D8E-A276-3A2C-AD8ED8EB897E}</x14:id>
        </x:ext>
      </x:extLst>
    </x:cfRule>
  </x:conditionalFormatting>
  <x:conditionalFormatting sqref="E29:E35">
    <x:cfRule type="dataBar" priority="4">
      <x:dataBar>
        <x:cfvo type="min"/>
        <x:cfvo type="max"/>
        <x:color rgb="FF10B981"/>
      </x:dataBar>
      <x:extLst>
        <x:ext xmlns:x14="http://schemas.microsoft.com/office/spreadsheetml/2009/9/main" uri="{B025F937-C7B1-47D3-B67F-A62EFF666E3E}">
          <x14:id>{58C4E4A0-4F06-24F2-644A-B1E89BDE4B8E}</x14:id>
        </x:ext>
      </x:extLst>
    </x:cfRule>
  </x:conditionalFormatting>
  <x:dataValidations count="2">
    <x:dataValidation type="list" sqref="B14:B25">
      <x:formula1>"Hébergement,Transport,Courses,Restaurant,Loisirs,Café / sortie,Divers"</x:formula1>
    </x:dataValidation>
    <x:dataValidation type="list" sqref="E14:E25">
      <x:formula1>Comptes amis!$D$5:$D$10</x:formula1>
    </x:dataValidation>
  </x:dataValidations>
  <x:pageMargins left="0.7" right="0.7" top="0.75" bottom="0.75" header="0.3" footer="0.3"/>
  <x:drawing xmlns:r="http://schemas.openxmlformats.org/officeDocument/2006/relationships" r:id="R2c86fafcbaa6490e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3" id="{2CC6C8A5-4D8E-A276-3A2C-AD8ED8EB897E}">
            <x14:dataBar gradient="1">
              <x14:cfvo type="min"/>
              <x14:cfvo type="max"/>
              <x14:fillColor rgb="FF8B5CF6"/>
            </x14:dataBar>
          </x14:cfRule>
          <xm:sqref>J14:J19</xm:sqref>
        </x14:conditionalFormatting>
        <x14:conditionalFormatting>
          <x14:cfRule type="dataBar" priority="4" id="{58C4E4A0-4F06-24F2-644A-B1E89BDE4B8E}">
            <x14:dataBar gradient="1">
              <x14:cfvo type="min"/>
              <x14:cfvo type="max"/>
              <x14:fillColor rgb="FF10B981"/>
            </x14:dataBar>
          </x14:cfRule>
          <xm:sqref>E29:E35</xm:sqref>
        </x14:conditionalFormatting>
      </x14:conditionalFormattings>
    </x:ext>
  </x:extLst>
</x:worksheet>
</file>