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dèle crédit-bail" sheetId="1" state="visible" r:id="rId1"/>
    <sheet xmlns:r="http://schemas.openxmlformats.org/officeDocument/2006/relationships" name="Mode d'emploi" sheetId="2" state="visible" r:id="rId2"/>
  </sheets>
  <definedNames>
    <definedName name="_xlnm.Print_Area" localSheetId="0">'Modèle crédit-bail'!$B$2:$N$95</definedName>
    <definedName name="_xlnm.Print_Area" localSheetId="1">'Mode d''emploi'!$B$2:$C$15</definedName>
  </definedNames>
  <calcPr calcId="124519" fullCalcOnLoad="1" forceFullCalc="1"/>
</workbook>
</file>

<file path=xl/styles.xml><?xml version="1.0" encoding="utf-8"?>
<styleSheet xmlns="http://schemas.openxmlformats.org/spreadsheetml/2006/main">
  <numFmts count="2">
    <numFmt numFmtId="164" formatCode="#,##0 €;[Red](#,##0 €);-"/>
    <numFmt numFmtId="165" formatCode="0.0%"/>
  </numFmts>
  <fonts count="11">
    <font>
      <name val="Calibri"/>
      <family val="2"/>
      <color theme="1"/>
      <sz val="11"/>
      <scheme val="minor"/>
    </font>
    <font>
      <b val="1"/>
      <color rgb="00FFFFFF"/>
      <sz val="20"/>
    </font>
    <font>
      <color rgb="00FFFFFF"/>
      <sz val="11"/>
    </font>
    <font>
      <b val="1"/>
      <color rgb="00FFFFFF"/>
      <sz val="12"/>
    </font>
    <font>
      <b val="1"/>
      <color rgb="001F1F1F"/>
      <sz val="10"/>
    </font>
    <font>
      <b val="1"/>
      <color rgb="000000FF"/>
      <sz val="10"/>
    </font>
    <font>
      <color rgb="001F1F1F"/>
      <sz val="10"/>
    </font>
    <font>
      <b val="1"/>
      <color rgb="00FFFFFF"/>
      <sz val="10"/>
    </font>
    <font>
      <b val="1"/>
      <color rgb="00FFFFFF"/>
      <sz val="14"/>
    </font>
    <font>
      <b val="1"/>
      <color rgb="00FFFFFF"/>
      <sz val="11"/>
    </font>
    <font>
      <b val="1"/>
      <color rgb="00FFFFFF"/>
      <sz val="18"/>
    </font>
  </fonts>
  <fills count="12">
    <fill>
      <patternFill/>
    </fill>
    <fill>
      <patternFill patternType="gray125"/>
    </fill>
    <fill>
      <patternFill patternType="solid">
        <fgColor rgb="0017365D"/>
      </patternFill>
    </fill>
    <fill>
      <patternFill patternType="solid">
        <fgColor rgb="005B9BD5"/>
      </patternFill>
    </fill>
    <fill>
      <patternFill patternType="solid">
        <fgColor rgb="00EAF4FF"/>
      </patternFill>
    </fill>
    <fill>
      <patternFill patternType="solid">
        <fgColor rgb="00FFF2CC"/>
      </patternFill>
    </fill>
    <fill>
      <patternFill patternType="solid">
        <fgColor rgb="00E7E6E6"/>
      </patternFill>
    </fill>
    <fill>
      <patternFill patternType="solid">
        <fgColor rgb="0000A6A6"/>
      </patternFill>
    </fill>
    <fill>
      <patternFill patternType="solid">
        <fgColor rgb="00F4B183"/>
      </patternFill>
    </fill>
    <fill>
      <patternFill patternType="solid">
        <fgColor rgb="0070AD47"/>
      </patternFill>
    </fill>
    <fill>
      <patternFill patternType="solid">
        <fgColor rgb="007030A0"/>
      </patternFill>
    </fill>
    <fill>
      <patternFill patternType="solid">
        <fgColor rgb="00F8FBFF"/>
      </patternFill>
    </fill>
  </fills>
  <borders count="2">
    <border>
      <left/>
      <right/>
      <top/>
      <bottom/>
      <diagonal/>
    </border>
    <border>
      <left style="thin">
        <color rgb="00D9E2F3"/>
      </left>
      <right style="thin">
        <color rgb="00D9E2F3"/>
      </right>
      <top style="thin">
        <color rgb="00D9E2F3"/>
      </top>
      <bottom style="thin">
        <color rgb="00D9E2F3"/>
      </bottom>
    </border>
  </borders>
  <cellStyleXfs count="1">
    <xf numFmtId="0" fontId="0" fillId="0" borderId="0"/>
  </cellStyleXfs>
  <cellXfs count="3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7" fillId="7" borderId="1" applyAlignment="1" pivotButton="0" quotePrefix="0" xfId="0">
      <alignment horizontal="center" vertical="center" wrapText="1"/>
    </xf>
    <xf numFmtId="0" fontId="7" fillId="8" borderId="1" applyAlignment="1" pivotButton="0" quotePrefix="0" xfId="0">
      <alignment horizontal="center" vertical="center" wrapText="1"/>
    </xf>
    <xf numFmtId="0" fontId="7" fillId="3" borderId="1" applyAlignment="1" pivotButton="0" quotePrefix="0" xfId="0">
      <alignment horizontal="center" vertical="center" wrapText="1"/>
    </xf>
    <xf numFmtId="0" fontId="7" fillId="9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164" fontId="5" fillId="5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center" vertical="center" wrapText="1"/>
    </xf>
    <xf numFmtId="164" fontId="8" fillId="7" borderId="1" applyAlignment="1" pivotButton="0" quotePrefix="0" xfId="0">
      <alignment horizontal="center" vertical="center" wrapText="1"/>
    </xf>
    <xf numFmtId="164" fontId="8" fillId="8" borderId="1" applyAlignment="1" pivotButton="0" quotePrefix="0" xfId="0">
      <alignment horizontal="center" vertical="center" wrapText="1"/>
    </xf>
    <xf numFmtId="164" fontId="8" fillId="3" borderId="1" applyAlignment="1" pivotButton="0" quotePrefix="0" xfId="0">
      <alignment horizontal="center" vertical="center" wrapText="1"/>
    </xf>
    <xf numFmtId="164" fontId="8" fillId="9" borderId="1" applyAlignment="1" pivotButton="0" quotePrefix="0" xfId="0">
      <alignment horizontal="center" vertical="center" wrapText="1"/>
    </xf>
    <xf numFmtId="0" fontId="5" fillId="5" borderId="1" applyAlignment="1" pivotButton="0" quotePrefix="0" xfId="0">
      <alignment horizontal="center" vertical="center" wrapText="1"/>
    </xf>
    <xf numFmtId="0" fontId="7" fillId="10" borderId="1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 wrapText="1"/>
    </xf>
    <xf numFmtId="164" fontId="8" fillId="10" borderId="1" applyAlignment="1" pivotButton="0" quotePrefix="0" xfId="0">
      <alignment horizontal="center" vertical="center" wrapText="1"/>
    </xf>
    <xf numFmtId="165" fontId="8" fillId="2" borderId="1" applyAlignment="1" pivotButton="0" quotePrefix="0" xfId="0">
      <alignment horizontal="center" vertical="center" wrapText="1"/>
    </xf>
    <xf numFmtId="49" fontId="8" fillId="8" borderId="1" applyAlignment="1" pivotButton="0" quotePrefix="0" xfId="0">
      <alignment horizontal="center" vertical="center" wrapText="1"/>
    </xf>
    <xf numFmtId="0" fontId="9" fillId="2" borderId="1" applyAlignment="1" pivotButton="0" quotePrefix="0" xfId="0">
      <alignment horizontal="center" vertical="center" wrapText="1"/>
    </xf>
    <xf numFmtId="165" fontId="5" fillId="5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left" vertical="center" wrapText="1"/>
    </xf>
    <xf numFmtId="164" fontId="4" fillId="4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center" vertical="center" wrapText="1"/>
    </xf>
    <xf numFmtId="164" fontId="6" fillId="4" borderId="1" applyAlignment="1" pivotButton="0" quotePrefix="0" xfId="0">
      <alignment horizontal="center" vertical="center" wrapText="1"/>
    </xf>
    <xf numFmtId="0" fontId="6" fillId="11" borderId="1" applyAlignment="1" pivotButton="0" quotePrefix="0" xfId="0">
      <alignment horizontal="center" vertical="center" wrapText="1"/>
    </xf>
    <xf numFmtId="164" fontId="6" fillId="11" borderId="1" applyAlignment="1" pivotButton="0" quotePrefix="0" xfId="0">
      <alignment horizontal="center" vertical="center" wrapText="1"/>
    </xf>
    <xf numFmtId="0" fontId="10" fillId="2" borderId="1" applyAlignment="1" pivotButton="0" quotePrefix="0" xfId="0">
      <alignment horizontal="center" vertical="center" wrapText="1"/>
    </xf>
    <xf numFmtId="0" fontId="7" fillId="3" borderId="1" applyAlignment="1" pivotButton="0" quotePrefix="0" xfId="0">
      <alignment horizontal="left" vertical="center" wrapText="1"/>
    </xf>
  </cellXfs>
  <cellStyles count="1">
    <cellStyle name="Normal" xfId="0" builtinId="0" hidden="0"/>
  </cellStyles>
  <dxfs count="2">
    <dxf>
      <fill>
        <patternFill patternType="solid">
          <fgColor rgb="00FCE4D6"/>
        </patternFill>
      </fill>
    </dxf>
    <dxf>
      <fill>
        <patternFill patternType="solid">
          <fgColor rgb="00E2F0D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Descente des flux cumulés</a:t>
            </a:r>
          </a:p>
        </rich>
      </tx>
    </title>
    <plotArea>
      <lineChart>
        <grouping val="standard"/>
        <ser>
          <idx val="0"/>
          <order val="0"/>
          <tx>
            <strRef>
              <f>'Modèle crédit-bail'!G18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'Modèle crédit-bail'!$B$19:$B$78</f>
            </numRef>
          </cat>
          <val>
            <numRef>
              <f>'Modèle crédit-bail'!$G$19:$G$78</f>
            </numRef>
          </val>
        </ser>
        <ser>
          <idx val="1"/>
          <order val="1"/>
          <tx>
            <strRef>
              <f>'Modèle crédit-bail'!H18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'Modèle crédit-bail'!$B$19:$B$78</f>
            </numRef>
          </cat>
          <val>
            <numRef>
              <f>'Modèle crédit-bail'!$H$19:$H$78</f>
            </numRef>
          </val>
        </ser>
        <ser>
          <idx val="2"/>
          <order val="2"/>
          <tx>
            <strRef>
              <f>'Modèle crédit-bail'!I18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'Modèle crédit-bail'!$B$19:$B$78</f>
            </numRef>
          </cat>
          <val>
            <numRef>
              <f>'Modèle crédit-bail'!$I$19:$I$78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 cumulé (€)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Comparaison du coût total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'Modèle crédit-bail'!L13</f>
            </strRef>
          </tx>
          <spPr>
            <a:ln xmlns:a="http://schemas.openxmlformats.org/drawingml/2006/main">
              <a:prstDash val="solid"/>
            </a:ln>
          </spPr>
          <val>
            <numRef>
              <f>'Modèle crédit-bail'!$L$14</f>
            </numRef>
          </val>
        </ser>
        <ser>
          <idx val="1"/>
          <order val="1"/>
          <tx>
            <strRef>
              <f>'Modèle crédit-bail'!M13</f>
            </strRef>
          </tx>
          <spPr>
            <a:ln xmlns:a="http://schemas.openxmlformats.org/drawingml/2006/main">
              <a:prstDash val="solid"/>
            </a:ln>
          </spPr>
          <val>
            <numRef>
              <f>'Modèle crédit-bail'!$M$14</f>
            </numRef>
          </val>
        </ser>
        <ser>
          <idx val="2"/>
          <order val="2"/>
          <tx>
            <strRef>
              <f>'Modèle crédit-bail'!N13</f>
            </strRef>
          </tx>
          <spPr>
            <a:ln xmlns:a="http://schemas.openxmlformats.org/drawingml/2006/main">
              <a:prstDash val="solid"/>
            </a:ln>
          </spPr>
          <val>
            <numRef>
              <f>'Modèle crédit-bail'!$N$14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C13" authorId="0" shapeId="0">
      <text>
        <t>Hypothèse modifiable : utiliser le taux bancaire réellement proposé par la banque ou le taux moyen observé pour une PME.</t>
      </text>
    </comment>
    <comment ref="C14" authorId="0" shapeId="0">
      <text>
        <t>Hypothèse modifiable : taux utilisé pour actualiser les flux futurs. À adapter selon le coût du capital ou l’exigence de rendement.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</col>
      <colOff>0</colOff>
      <row>81</row>
      <rowOff>0</rowOff>
    </from>
    <ext cx="576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81</row>
      <rowOff>0</rowOff>
    </from>
    <ext cx="468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B2:N78"/>
  <sheetViews>
    <sheetView showGridLines="0" workbookViewId="0">
      <pane ySplit="17" topLeftCell="A18" activePane="bottomLeft" state="frozen"/>
      <selection pane="bottomLeft" activeCell="A1" sqref="A1"/>
    </sheetView>
  </sheetViews>
  <sheetFormatPr baseColWidth="8" defaultRowHeight="15"/>
  <cols>
    <col width="3" customWidth="1" min="1" max="1"/>
    <col width="2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</cols>
  <sheetData>
    <row r="1" ht="22" customHeight="1"/>
    <row r="2" ht="22" customHeight="1">
      <c r="B2" s="1" t="inlineStr">
        <is>
          <t>Modèle financier crédit-bail – descente des flux et comparaison financement</t>
        </is>
      </c>
    </row>
    <row r="3" ht="22" customHeight="1"/>
    <row r="4" ht="22" customHeight="1">
      <c r="B4" s="2" t="inlineStr">
        <is>
          <t>Version française : hypothèses, échéancier, flux cumulés, coût réel, comparaison prêt bancaire et alertes de décision.</t>
        </is>
      </c>
    </row>
    <row r="5" ht="22" customHeight="1"/>
    <row r="6" ht="22" customHeight="1">
      <c r="B6" s="3" t="inlineStr">
        <is>
          <t>Hypothèses modifiables</t>
        </is>
      </c>
      <c r="F6" s="4" t="inlineStr">
        <is>
          <t>Coût total crédit-bail</t>
        </is>
      </c>
      <c r="H6" s="5" t="inlineStr">
        <is>
          <t>Surcoût vs prix du bien</t>
        </is>
      </c>
      <c r="J6" s="6" t="inlineStr">
        <is>
          <t>Coût total prêt bancaire</t>
        </is>
      </c>
      <c r="L6" s="7" t="inlineStr">
        <is>
          <t>Écart crédit-bail / prêt</t>
        </is>
      </c>
    </row>
    <row r="7" ht="22" customHeight="1">
      <c r="B7" s="8" t="inlineStr">
        <is>
          <t>Prix du bien financé</t>
        </is>
      </c>
      <c r="C7" s="9" t="n">
        <v>50000</v>
      </c>
      <c r="D7" s="10" t="inlineStr">
        <is>
          <t>€</t>
        </is>
      </c>
      <c r="F7" s="11">
        <f>SUM(E22:E81)+C10+C11+C12</f>
        <v/>
      </c>
      <c r="H7" s="12">
        <f>F7-C7</f>
        <v/>
      </c>
      <c r="J7" s="13">
        <f>SUM(H22:H81)</f>
        <v/>
      </c>
      <c r="L7" s="14">
        <f>F7-J7</f>
        <v/>
      </c>
    </row>
    <row r="8" ht="22" customHeight="1">
      <c r="B8" s="8" t="inlineStr">
        <is>
          <t>Durée du contrat</t>
        </is>
      </c>
      <c r="C8" s="15" t="n">
        <v>60</v>
      </c>
      <c r="D8" s="10" t="inlineStr">
        <is>
          <t>mois</t>
        </is>
      </c>
    </row>
    <row r="9" ht="22" customHeight="1">
      <c r="B9" s="8" t="inlineStr">
        <is>
          <t>Loyer mensuel HT</t>
        </is>
      </c>
      <c r="C9" s="9" t="n">
        <v>1050</v>
      </c>
      <c r="D9" s="10" t="inlineStr">
        <is>
          <t>€</t>
        </is>
      </c>
      <c r="F9" s="16" t="inlineStr">
        <is>
          <t>Mensualité prêt estimée</t>
        </is>
      </c>
      <c r="H9" s="17" t="inlineStr">
        <is>
          <t>Taux implicite estimé</t>
        </is>
      </c>
      <c r="J9" s="4" t="inlineStr">
        <is>
          <t>VAN des flux crédit-bail</t>
        </is>
      </c>
      <c r="L9" s="5" t="inlineStr">
        <is>
          <t>Décision indicative</t>
        </is>
      </c>
    </row>
    <row r="10" ht="22" customHeight="1">
      <c r="B10" s="8" t="inlineStr">
        <is>
          <t>Valeur de rachat finale</t>
        </is>
      </c>
      <c r="C10" s="9" t="n">
        <v>5000</v>
      </c>
      <c r="D10" s="10" t="inlineStr">
        <is>
          <t>€</t>
        </is>
      </c>
      <c r="F10" s="18">
        <f>-PMT(C13/12,C8,C7)</f>
        <v/>
      </c>
      <c r="H10" s="19">
        <f>RATE(C8,-C9,C7,-C10)*12</f>
        <v/>
      </c>
      <c r="J10" s="11">
        <f>NPV(C14/12,E22:E81)+C11+C12</f>
        <v/>
      </c>
      <c r="L10" s="20">
        <f>IF(L7&gt;0,"Prêt moins coûteux","Crédit-bail compétitif")</f>
        <v/>
      </c>
    </row>
    <row r="11" ht="22" customHeight="1">
      <c r="B11" s="8" t="inlineStr">
        <is>
          <t>Frais de dossier</t>
        </is>
      </c>
      <c r="C11" s="9" t="n">
        <v>800</v>
      </c>
      <c r="D11" s="10" t="inlineStr">
        <is>
          <t>€</t>
        </is>
      </c>
    </row>
    <row r="12" ht="22" customHeight="1">
      <c r="B12" s="8" t="inlineStr">
        <is>
          <t>Dépôt de garantie</t>
        </is>
      </c>
      <c r="C12" s="9" t="n">
        <v>3000</v>
      </c>
      <c r="D12" s="10" t="inlineStr">
        <is>
          <t>€</t>
        </is>
      </c>
      <c r="F12" s="21" t="inlineStr">
        <is>
          <t>Mode d’emploi rapide</t>
        </is>
      </c>
    </row>
    <row r="13" ht="22" customHeight="1">
      <c r="B13" s="8" t="inlineStr">
        <is>
          <t>Taux du prêt comparable</t>
        </is>
      </c>
      <c r="C13" s="22" t="n">
        <v>0.05</v>
      </c>
      <c r="D13" s="10" t="inlineStr">
        <is>
          <t>%</t>
        </is>
      </c>
      <c r="F13" s="23" t="inlineStr">
        <is>
          <t>Modifier les cellules jaunes, comparer les KPI, puis lire la courbe de flux cumulés pour visualiser le coût réel dans le temps.</t>
        </is>
      </c>
      <c r="L13" s="6" t="inlineStr">
        <is>
          <t>Crédit-bail</t>
        </is>
      </c>
      <c r="M13" s="6" t="inlineStr">
        <is>
          <t>Prêt bancaire</t>
        </is>
      </c>
      <c r="N13" s="6" t="inlineStr">
        <is>
          <t>Écart</t>
        </is>
      </c>
    </row>
    <row r="14" ht="22" customHeight="1">
      <c r="B14" s="8" t="inlineStr">
        <is>
          <t>Taux d’actualisation interne</t>
        </is>
      </c>
      <c r="C14" s="22" t="n">
        <v>0.06</v>
      </c>
      <c r="D14" s="10" t="inlineStr">
        <is>
          <t>%</t>
        </is>
      </c>
      <c r="L14" s="24">
        <f>F7</f>
        <v/>
      </c>
      <c r="M14" s="24">
        <f>J7</f>
        <v/>
      </c>
      <c r="N14" s="24">
        <f>L7</f>
        <v/>
      </c>
    </row>
    <row r="15" ht="22" customHeight="1"/>
    <row r="16" ht="22" customHeight="1">
      <c r="B16" s="3" t="inlineStr">
        <is>
          <t>Descente mensuelle des flux</t>
        </is>
      </c>
    </row>
    <row r="17" ht="22" customHeight="1"/>
    <row r="18" ht="22" customHeight="1">
      <c r="B18" s="6" t="inlineStr">
        <is>
          <t>Mois</t>
        </is>
      </c>
      <c r="C18" s="6" t="inlineStr">
        <is>
          <t>Loyer HT</t>
        </is>
      </c>
      <c r="D18" s="6" t="inlineStr">
        <is>
          <t>Frais</t>
        </is>
      </c>
      <c r="E18" s="6" t="inlineStr">
        <is>
          <t>Rachat final</t>
        </is>
      </c>
      <c r="F18" s="6" t="inlineStr">
        <is>
          <t>Flux crédit-bail</t>
        </is>
      </c>
      <c r="G18" s="6" t="inlineStr">
        <is>
          <t>Cumul crédit-bail</t>
        </is>
      </c>
      <c r="H18" s="6" t="inlineStr">
        <is>
          <t>Mensualité prêt</t>
        </is>
      </c>
      <c r="I18" s="6" t="inlineStr">
        <is>
          <t>Cumul prêt</t>
        </is>
      </c>
      <c r="J18" s="6" t="inlineStr">
        <is>
          <t>Écart cumulé</t>
        </is>
      </c>
      <c r="K18" s="6" t="inlineStr">
        <is>
          <t>VAN flux leasing</t>
        </is>
      </c>
      <c r="L18" s="6" t="inlineStr">
        <is>
          <t>Statut</t>
        </is>
      </c>
      <c r="M18" s="6" t="inlineStr">
        <is>
          <t>Lecture</t>
        </is>
      </c>
    </row>
    <row r="19" ht="22" customHeight="1">
      <c r="B19" s="25" t="n">
        <v>1</v>
      </c>
      <c r="C19" s="26">
        <f>$C$9</f>
        <v/>
      </c>
      <c r="D19" s="26">
        <f>IF(B19=1,$C$11+$C$12,0)</f>
        <v/>
      </c>
      <c r="E19" s="26">
        <f>IF(B19=$C$8,$C$10,0)</f>
        <v/>
      </c>
      <c r="F19" s="26">
        <f>SUM(C19:E19)</f>
        <v/>
      </c>
      <c r="G19" s="26">
        <f>SUM($F$19:F19)</f>
        <v/>
      </c>
      <c r="H19" s="26">
        <f>$F$10</f>
        <v/>
      </c>
      <c r="I19" s="26">
        <f>SUM($H$19:H19)</f>
        <v/>
      </c>
      <c r="J19" s="26">
        <f>G19-I19</f>
        <v/>
      </c>
      <c r="K19" s="26">
        <f>F19/(1+$C$14/12)^B19</f>
        <v/>
      </c>
      <c r="L19" s="25">
        <f>IF(J19&gt;0,"Leasing plus cher","Leasing favorable")</f>
        <v/>
      </c>
      <c r="M19" s="25">
        <f>IF(B19=1,"Départ : frais + dépôt",IF(B19=$C$8,"Fin : option d’achat","Loyer mensuel"))</f>
        <v/>
      </c>
    </row>
    <row r="20" ht="22" customHeight="1">
      <c r="B20" s="27" t="n">
        <v>2</v>
      </c>
      <c r="C20" s="28">
        <f>$C$9</f>
        <v/>
      </c>
      <c r="D20" s="28">
        <f>IF(B20=1,$C$11+$C$12,0)</f>
        <v/>
      </c>
      <c r="E20" s="28">
        <f>IF(B20=$C$8,$C$10,0)</f>
        <v/>
      </c>
      <c r="F20" s="28">
        <f>SUM(C20:E20)</f>
        <v/>
      </c>
      <c r="G20" s="28">
        <f>SUM($F$19:F20)</f>
        <v/>
      </c>
      <c r="H20" s="28">
        <f>$F$10</f>
        <v/>
      </c>
      <c r="I20" s="28">
        <f>SUM($H$19:H20)</f>
        <v/>
      </c>
      <c r="J20" s="28">
        <f>G20-I20</f>
        <v/>
      </c>
      <c r="K20" s="28">
        <f>F20/(1+$C$14/12)^B20</f>
        <v/>
      </c>
      <c r="L20" s="27">
        <f>IF(J20&gt;0,"Leasing plus cher","Leasing favorable")</f>
        <v/>
      </c>
      <c r="M20" s="27">
        <f>IF(B20=1,"Départ : frais + dépôt",IF(B20=$C$8,"Fin : option d’achat","Loyer mensuel"))</f>
        <v/>
      </c>
    </row>
    <row r="21" ht="22" customHeight="1">
      <c r="B21" s="25" t="n">
        <v>3</v>
      </c>
      <c r="C21" s="26">
        <f>$C$9</f>
        <v/>
      </c>
      <c r="D21" s="26">
        <f>IF(B21=1,$C$11+$C$12,0)</f>
        <v/>
      </c>
      <c r="E21" s="26">
        <f>IF(B21=$C$8,$C$10,0)</f>
        <v/>
      </c>
      <c r="F21" s="26">
        <f>SUM(C21:E21)</f>
        <v/>
      </c>
      <c r="G21" s="26">
        <f>SUM($F$19:F21)</f>
        <v/>
      </c>
      <c r="H21" s="26">
        <f>$F$10</f>
        <v/>
      </c>
      <c r="I21" s="26">
        <f>SUM($H$19:H21)</f>
        <v/>
      </c>
      <c r="J21" s="26">
        <f>G21-I21</f>
        <v/>
      </c>
      <c r="K21" s="26">
        <f>F21/(1+$C$14/12)^B21</f>
        <v/>
      </c>
      <c r="L21" s="25">
        <f>IF(J21&gt;0,"Leasing plus cher","Leasing favorable")</f>
        <v/>
      </c>
      <c r="M21" s="25">
        <f>IF(B21=1,"Départ : frais + dépôt",IF(B21=$C$8,"Fin : option d’achat","Loyer mensuel"))</f>
        <v/>
      </c>
    </row>
    <row r="22" ht="22" customHeight="1">
      <c r="B22" s="27" t="n">
        <v>4</v>
      </c>
      <c r="C22" s="28">
        <f>$C$9</f>
        <v/>
      </c>
      <c r="D22" s="28">
        <f>IF(B22=1,$C$11+$C$12,0)</f>
        <v/>
      </c>
      <c r="E22" s="28">
        <f>IF(B22=$C$8,$C$10,0)</f>
        <v/>
      </c>
      <c r="F22" s="28">
        <f>SUM(C22:E22)</f>
        <v/>
      </c>
      <c r="G22" s="28">
        <f>SUM($F$19:F22)</f>
        <v/>
      </c>
      <c r="H22" s="28">
        <f>$F$10</f>
        <v/>
      </c>
      <c r="I22" s="28">
        <f>SUM($H$19:H22)</f>
        <v/>
      </c>
      <c r="J22" s="28">
        <f>G22-I22</f>
        <v/>
      </c>
      <c r="K22" s="28">
        <f>F22/(1+$C$14/12)^B22</f>
        <v/>
      </c>
      <c r="L22" s="27">
        <f>IF(J22&gt;0,"Leasing plus cher","Leasing favorable")</f>
        <v/>
      </c>
      <c r="M22" s="27">
        <f>IF(B22=1,"Départ : frais + dépôt",IF(B22=$C$8,"Fin : option d’achat","Loyer mensuel"))</f>
        <v/>
      </c>
    </row>
    <row r="23" ht="22" customHeight="1">
      <c r="B23" s="25" t="n">
        <v>5</v>
      </c>
      <c r="C23" s="26">
        <f>$C$9</f>
        <v/>
      </c>
      <c r="D23" s="26">
        <f>IF(B23=1,$C$11+$C$12,0)</f>
        <v/>
      </c>
      <c r="E23" s="26">
        <f>IF(B23=$C$8,$C$10,0)</f>
        <v/>
      </c>
      <c r="F23" s="26">
        <f>SUM(C23:E23)</f>
        <v/>
      </c>
      <c r="G23" s="26">
        <f>SUM($F$19:F23)</f>
        <v/>
      </c>
      <c r="H23" s="26">
        <f>$F$10</f>
        <v/>
      </c>
      <c r="I23" s="26">
        <f>SUM($H$19:H23)</f>
        <v/>
      </c>
      <c r="J23" s="26">
        <f>G23-I23</f>
        <v/>
      </c>
      <c r="K23" s="26">
        <f>F23/(1+$C$14/12)^B23</f>
        <v/>
      </c>
      <c r="L23" s="25">
        <f>IF(J23&gt;0,"Leasing plus cher","Leasing favorable")</f>
        <v/>
      </c>
      <c r="M23" s="25">
        <f>IF(B23=1,"Départ : frais + dépôt",IF(B23=$C$8,"Fin : option d’achat","Loyer mensuel"))</f>
        <v/>
      </c>
    </row>
    <row r="24" ht="22" customHeight="1">
      <c r="B24" s="27" t="n">
        <v>6</v>
      </c>
      <c r="C24" s="28">
        <f>$C$9</f>
        <v/>
      </c>
      <c r="D24" s="28">
        <f>IF(B24=1,$C$11+$C$12,0)</f>
        <v/>
      </c>
      <c r="E24" s="28">
        <f>IF(B24=$C$8,$C$10,0)</f>
        <v/>
      </c>
      <c r="F24" s="28">
        <f>SUM(C24:E24)</f>
        <v/>
      </c>
      <c r="G24" s="28">
        <f>SUM($F$19:F24)</f>
        <v/>
      </c>
      <c r="H24" s="28">
        <f>$F$10</f>
        <v/>
      </c>
      <c r="I24" s="28">
        <f>SUM($H$19:H24)</f>
        <v/>
      </c>
      <c r="J24" s="28">
        <f>G24-I24</f>
        <v/>
      </c>
      <c r="K24" s="28">
        <f>F24/(1+$C$14/12)^B24</f>
        <v/>
      </c>
      <c r="L24" s="27">
        <f>IF(J24&gt;0,"Leasing plus cher","Leasing favorable")</f>
        <v/>
      </c>
      <c r="M24" s="27">
        <f>IF(B24=1,"Départ : frais + dépôt",IF(B24=$C$8,"Fin : option d’achat","Loyer mensuel"))</f>
        <v/>
      </c>
    </row>
    <row r="25" ht="22" customHeight="1">
      <c r="B25" s="25" t="n">
        <v>7</v>
      </c>
      <c r="C25" s="26">
        <f>$C$9</f>
        <v/>
      </c>
      <c r="D25" s="26">
        <f>IF(B25=1,$C$11+$C$12,0)</f>
        <v/>
      </c>
      <c r="E25" s="26">
        <f>IF(B25=$C$8,$C$10,0)</f>
        <v/>
      </c>
      <c r="F25" s="26">
        <f>SUM(C25:E25)</f>
        <v/>
      </c>
      <c r="G25" s="26">
        <f>SUM($F$19:F25)</f>
        <v/>
      </c>
      <c r="H25" s="26">
        <f>$F$10</f>
        <v/>
      </c>
      <c r="I25" s="26">
        <f>SUM($H$19:H25)</f>
        <v/>
      </c>
      <c r="J25" s="26">
        <f>G25-I25</f>
        <v/>
      </c>
      <c r="K25" s="26">
        <f>F25/(1+$C$14/12)^B25</f>
        <v/>
      </c>
      <c r="L25" s="25">
        <f>IF(J25&gt;0,"Leasing plus cher","Leasing favorable")</f>
        <v/>
      </c>
      <c r="M25" s="25">
        <f>IF(B25=1,"Départ : frais + dépôt",IF(B25=$C$8,"Fin : option d’achat","Loyer mensuel"))</f>
        <v/>
      </c>
    </row>
    <row r="26" ht="22" customHeight="1">
      <c r="B26" s="27" t="n">
        <v>8</v>
      </c>
      <c r="C26" s="28">
        <f>$C$9</f>
        <v/>
      </c>
      <c r="D26" s="28">
        <f>IF(B26=1,$C$11+$C$12,0)</f>
        <v/>
      </c>
      <c r="E26" s="28">
        <f>IF(B26=$C$8,$C$10,0)</f>
        <v/>
      </c>
      <c r="F26" s="28">
        <f>SUM(C26:E26)</f>
        <v/>
      </c>
      <c r="G26" s="28">
        <f>SUM($F$19:F26)</f>
        <v/>
      </c>
      <c r="H26" s="28">
        <f>$F$10</f>
        <v/>
      </c>
      <c r="I26" s="28">
        <f>SUM($H$19:H26)</f>
        <v/>
      </c>
      <c r="J26" s="28">
        <f>G26-I26</f>
        <v/>
      </c>
      <c r="K26" s="28">
        <f>F26/(1+$C$14/12)^B26</f>
        <v/>
      </c>
      <c r="L26" s="27">
        <f>IF(J26&gt;0,"Leasing plus cher","Leasing favorable")</f>
        <v/>
      </c>
      <c r="M26" s="27">
        <f>IF(B26=1,"Départ : frais + dépôt",IF(B26=$C$8,"Fin : option d’achat","Loyer mensuel"))</f>
        <v/>
      </c>
    </row>
    <row r="27" ht="22" customHeight="1">
      <c r="B27" s="25" t="n">
        <v>9</v>
      </c>
      <c r="C27" s="26">
        <f>$C$9</f>
        <v/>
      </c>
      <c r="D27" s="26">
        <f>IF(B27=1,$C$11+$C$12,0)</f>
        <v/>
      </c>
      <c r="E27" s="26">
        <f>IF(B27=$C$8,$C$10,0)</f>
        <v/>
      </c>
      <c r="F27" s="26">
        <f>SUM(C27:E27)</f>
        <v/>
      </c>
      <c r="G27" s="26">
        <f>SUM($F$19:F27)</f>
        <v/>
      </c>
      <c r="H27" s="26">
        <f>$F$10</f>
        <v/>
      </c>
      <c r="I27" s="26">
        <f>SUM($H$19:H27)</f>
        <v/>
      </c>
      <c r="J27" s="26">
        <f>G27-I27</f>
        <v/>
      </c>
      <c r="K27" s="26">
        <f>F27/(1+$C$14/12)^B27</f>
        <v/>
      </c>
      <c r="L27" s="25">
        <f>IF(J27&gt;0,"Leasing plus cher","Leasing favorable")</f>
        <v/>
      </c>
      <c r="M27" s="25">
        <f>IF(B27=1,"Départ : frais + dépôt",IF(B27=$C$8,"Fin : option d’achat","Loyer mensuel"))</f>
        <v/>
      </c>
    </row>
    <row r="28" ht="22" customHeight="1">
      <c r="B28" s="27" t="n">
        <v>10</v>
      </c>
      <c r="C28" s="28">
        <f>$C$9</f>
        <v/>
      </c>
      <c r="D28" s="28">
        <f>IF(B28=1,$C$11+$C$12,0)</f>
        <v/>
      </c>
      <c r="E28" s="28">
        <f>IF(B28=$C$8,$C$10,0)</f>
        <v/>
      </c>
      <c r="F28" s="28">
        <f>SUM(C28:E28)</f>
        <v/>
      </c>
      <c r="G28" s="28">
        <f>SUM($F$19:F28)</f>
        <v/>
      </c>
      <c r="H28" s="28">
        <f>$F$10</f>
        <v/>
      </c>
      <c r="I28" s="28">
        <f>SUM($H$19:H28)</f>
        <v/>
      </c>
      <c r="J28" s="28">
        <f>G28-I28</f>
        <v/>
      </c>
      <c r="K28" s="28">
        <f>F28/(1+$C$14/12)^B28</f>
        <v/>
      </c>
      <c r="L28" s="27">
        <f>IF(J28&gt;0,"Leasing plus cher","Leasing favorable")</f>
        <v/>
      </c>
      <c r="M28" s="27">
        <f>IF(B28=1,"Départ : frais + dépôt",IF(B28=$C$8,"Fin : option d’achat","Loyer mensuel"))</f>
        <v/>
      </c>
    </row>
    <row r="29" ht="22" customHeight="1">
      <c r="B29" s="25" t="n">
        <v>11</v>
      </c>
      <c r="C29" s="26">
        <f>$C$9</f>
        <v/>
      </c>
      <c r="D29" s="26">
        <f>IF(B29=1,$C$11+$C$12,0)</f>
        <v/>
      </c>
      <c r="E29" s="26">
        <f>IF(B29=$C$8,$C$10,0)</f>
        <v/>
      </c>
      <c r="F29" s="26">
        <f>SUM(C29:E29)</f>
        <v/>
      </c>
      <c r="G29" s="26">
        <f>SUM($F$19:F29)</f>
        <v/>
      </c>
      <c r="H29" s="26">
        <f>$F$10</f>
        <v/>
      </c>
      <c r="I29" s="26">
        <f>SUM($H$19:H29)</f>
        <v/>
      </c>
      <c r="J29" s="26">
        <f>G29-I29</f>
        <v/>
      </c>
      <c r="K29" s="26">
        <f>F29/(1+$C$14/12)^B29</f>
        <v/>
      </c>
      <c r="L29" s="25">
        <f>IF(J29&gt;0,"Leasing plus cher","Leasing favorable")</f>
        <v/>
      </c>
      <c r="M29" s="25">
        <f>IF(B29=1,"Départ : frais + dépôt",IF(B29=$C$8,"Fin : option d’achat","Loyer mensuel"))</f>
        <v/>
      </c>
    </row>
    <row r="30" ht="22" customHeight="1">
      <c r="B30" s="27" t="n">
        <v>12</v>
      </c>
      <c r="C30" s="28">
        <f>$C$9</f>
        <v/>
      </c>
      <c r="D30" s="28">
        <f>IF(B30=1,$C$11+$C$12,0)</f>
        <v/>
      </c>
      <c r="E30" s="28">
        <f>IF(B30=$C$8,$C$10,0)</f>
        <v/>
      </c>
      <c r="F30" s="28">
        <f>SUM(C30:E30)</f>
        <v/>
      </c>
      <c r="G30" s="28">
        <f>SUM($F$19:F30)</f>
        <v/>
      </c>
      <c r="H30" s="28">
        <f>$F$10</f>
        <v/>
      </c>
      <c r="I30" s="28">
        <f>SUM($H$19:H30)</f>
        <v/>
      </c>
      <c r="J30" s="28">
        <f>G30-I30</f>
        <v/>
      </c>
      <c r="K30" s="28">
        <f>F30/(1+$C$14/12)^B30</f>
        <v/>
      </c>
      <c r="L30" s="27">
        <f>IF(J30&gt;0,"Leasing plus cher","Leasing favorable")</f>
        <v/>
      </c>
      <c r="M30" s="27">
        <f>IF(B30=1,"Départ : frais + dépôt",IF(B30=$C$8,"Fin : option d’achat","Loyer mensuel"))</f>
        <v/>
      </c>
    </row>
    <row r="31" ht="22" customHeight="1">
      <c r="B31" s="25" t="n">
        <v>13</v>
      </c>
      <c r="C31" s="26">
        <f>$C$9</f>
        <v/>
      </c>
      <c r="D31" s="26">
        <f>IF(B31=1,$C$11+$C$12,0)</f>
        <v/>
      </c>
      <c r="E31" s="26">
        <f>IF(B31=$C$8,$C$10,0)</f>
        <v/>
      </c>
      <c r="F31" s="26">
        <f>SUM(C31:E31)</f>
        <v/>
      </c>
      <c r="G31" s="26">
        <f>SUM($F$19:F31)</f>
        <v/>
      </c>
      <c r="H31" s="26">
        <f>$F$10</f>
        <v/>
      </c>
      <c r="I31" s="26">
        <f>SUM($H$19:H31)</f>
        <v/>
      </c>
      <c r="J31" s="26">
        <f>G31-I31</f>
        <v/>
      </c>
      <c r="K31" s="26">
        <f>F31/(1+$C$14/12)^B31</f>
        <v/>
      </c>
      <c r="L31" s="25">
        <f>IF(J31&gt;0,"Leasing plus cher","Leasing favorable")</f>
        <v/>
      </c>
      <c r="M31" s="25">
        <f>IF(B31=1,"Départ : frais + dépôt",IF(B31=$C$8,"Fin : option d’achat","Loyer mensuel"))</f>
        <v/>
      </c>
    </row>
    <row r="32" ht="22" customHeight="1">
      <c r="B32" s="27" t="n">
        <v>14</v>
      </c>
      <c r="C32" s="28">
        <f>$C$9</f>
        <v/>
      </c>
      <c r="D32" s="28">
        <f>IF(B32=1,$C$11+$C$12,0)</f>
        <v/>
      </c>
      <c r="E32" s="28">
        <f>IF(B32=$C$8,$C$10,0)</f>
        <v/>
      </c>
      <c r="F32" s="28">
        <f>SUM(C32:E32)</f>
        <v/>
      </c>
      <c r="G32" s="28">
        <f>SUM($F$19:F32)</f>
        <v/>
      </c>
      <c r="H32" s="28">
        <f>$F$10</f>
        <v/>
      </c>
      <c r="I32" s="28">
        <f>SUM($H$19:H32)</f>
        <v/>
      </c>
      <c r="J32" s="28">
        <f>G32-I32</f>
        <v/>
      </c>
      <c r="K32" s="28">
        <f>F32/(1+$C$14/12)^B32</f>
        <v/>
      </c>
      <c r="L32" s="27">
        <f>IF(J32&gt;0,"Leasing plus cher","Leasing favorable")</f>
        <v/>
      </c>
      <c r="M32" s="27">
        <f>IF(B32=1,"Départ : frais + dépôt",IF(B32=$C$8,"Fin : option d’achat","Loyer mensuel"))</f>
        <v/>
      </c>
    </row>
    <row r="33" ht="22" customHeight="1">
      <c r="B33" s="25" t="n">
        <v>15</v>
      </c>
      <c r="C33" s="26">
        <f>$C$9</f>
        <v/>
      </c>
      <c r="D33" s="26">
        <f>IF(B33=1,$C$11+$C$12,0)</f>
        <v/>
      </c>
      <c r="E33" s="26">
        <f>IF(B33=$C$8,$C$10,0)</f>
        <v/>
      </c>
      <c r="F33" s="26">
        <f>SUM(C33:E33)</f>
        <v/>
      </c>
      <c r="G33" s="26">
        <f>SUM($F$19:F33)</f>
        <v/>
      </c>
      <c r="H33" s="26">
        <f>$F$10</f>
        <v/>
      </c>
      <c r="I33" s="26">
        <f>SUM($H$19:H33)</f>
        <v/>
      </c>
      <c r="J33" s="26">
        <f>G33-I33</f>
        <v/>
      </c>
      <c r="K33" s="26">
        <f>F33/(1+$C$14/12)^B33</f>
        <v/>
      </c>
      <c r="L33" s="25">
        <f>IF(J33&gt;0,"Leasing plus cher","Leasing favorable")</f>
        <v/>
      </c>
      <c r="M33" s="25">
        <f>IF(B33=1,"Départ : frais + dépôt",IF(B33=$C$8,"Fin : option d’achat","Loyer mensuel"))</f>
        <v/>
      </c>
    </row>
    <row r="34" ht="22" customHeight="1">
      <c r="B34" s="27" t="n">
        <v>16</v>
      </c>
      <c r="C34" s="28">
        <f>$C$9</f>
        <v/>
      </c>
      <c r="D34" s="28">
        <f>IF(B34=1,$C$11+$C$12,0)</f>
        <v/>
      </c>
      <c r="E34" s="28">
        <f>IF(B34=$C$8,$C$10,0)</f>
        <v/>
      </c>
      <c r="F34" s="28">
        <f>SUM(C34:E34)</f>
        <v/>
      </c>
      <c r="G34" s="28">
        <f>SUM($F$19:F34)</f>
        <v/>
      </c>
      <c r="H34" s="28">
        <f>$F$10</f>
        <v/>
      </c>
      <c r="I34" s="28">
        <f>SUM($H$19:H34)</f>
        <v/>
      </c>
      <c r="J34" s="28">
        <f>G34-I34</f>
        <v/>
      </c>
      <c r="K34" s="28">
        <f>F34/(1+$C$14/12)^B34</f>
        <v/>
      </c>
      <c r="L34" s="27">
        <f>IF(J34&gt;0,"Leasing plus cher","Leasing favorable")</f>
        <v/>
      </c>
      <c r="M34" s="27">
        <f>IF(B34=1,"Départ : frais + dépôt",IF(B34=$C$8,"Fin : option d’achat","Loyer mensuel"))</f>
        <v/>
      </c>
    </row>
    <row r="35" ht="22" customHeight="1">
      <c r="B35" s="25" t="n">
        <v>17</v>
      </c>
      <c r="C35" s="26">
        <f>$C$9</f>
        <v/>
      </c>
      <c r="D35" s="26">
        <f>IF(B35=1,$C$11+$C$12,0)</f>
        <v/>
      </c>
      <c r="E35" s="26">
        <f>IF(B35=$C$8,$C$10,0)</f>
        <v/>
      </c>
      <c r="F35" s="26">
        <f>SUM(C35:E35)</f>
        <v/>
      </c>
      <c r="G35" s="26">
        <f>SUM($F$19:F35)</f>
        <v/>
      </c>
      <c r="H35" s="26">
        <f>$F$10</f>
        <v/>
      </c>
      <c r="I35" s="26">
        <f>SUM($H$19:H35)</f>
        <v/>
      </c>
      <c r="J35" s="26">
        <f>G35-I35</f>
        <v/>
      </c>
      <c r="K35" s="26">
        <f>F35/(1+$C$14/12)^B35</f>
        <v/>
      </c>
      <c r="L35" s="25">
        <f>IF(J35&gt;0,"Leasing plus cher","Leasing favorable")</f>
        <v/>
      </c>
      <c r="M35" s="25">
        <f>IF(B35=1,"Départ : frais + dépôt",IF(B35=$C$8,"Fin : option d’achat","Loyer mensuel"))</f>
        <v/>
      </c>
    </row>
    <row r="36" ht="22" customHeight="1">
      <c r="B36" s="27" t="n">
        <v>18</v>
      </c>
      <c r="C36" s="28">
        <f>$C$9</f>
        <v/>
      </c>
      <c r="D36" s="28">
        <f>IF(B36=1,$C$11+$C$12,0)</f>
        <v/>
      </c>
      <c r="E36" s="28">
        <f>IF(B36=$C$8,$C$10,0)</f>
        <v/>
      </c>
      <c r="F36" s="28">
        <f>SUM(C36:E36)</f>
        <v/>
      </c>
      <c r="G36" s="28">
        <f>SUM($F$19:F36)</f>
        <v/>
      </c>
      <c r="H36" s="28">
        <f>$F$10</f>
        <v/>
      </c>
      <c r="I36" s="28">
        <f>SUM($H$19:H36)</f>
        <v/>
      </c>
      <c r="J36" s="28">
        <f>G36-I36</f>
        <v/>
      </c>
      <c r="K36" s="28">
        <f>F36/(1+$C$14/12)^B36</f>
        <v/>
      </c>
      <c r="L36" s="27">
        <f>IF(J36&gt;0,"Leasing plus cher","Leasing favorable")</f>
        <v/>
      </c>
      <c r="M36" s="27">
        <f>IF(B36=1,"Départ : frais + dépôt",IF(B36=$C$8,"Fin : option d’achat","Loyer mensuel"))</f>
        <v/>
      </c>
    </row>
    <row r="37" ht="22" customHeight="1">
      <c r="B37" s="25" t="n">
        <v>19</v>
      </c>
      <c r="C37" s="26">
        <f>$C$9</f>
        <v/>
      </c>
      <c r="D37" s="26">
        <f>IF(B37=1,$C$11+$C$12,0)</f>
        <v/>
      </c>
      <c r="E37" s="26">
        <f>IF(B37=$C$8,$C$10,0)</f>
        <v/>
      </c>
      <c r="F37" s="26">
        <f>SUM(C37:E37)</f>
        <v/>
      </c>
      <c r="G37" s="26">
        <f>SUM($F$19:F37)</f>
        <v/>
      </c>
      <c r="H37" s="26">
        <f>$F$10</f>
        <v/>
      </c>
      <c r="I37" s="26">
        <f>SUM($H$19:H37)</f>
        <v/>
      </c>
      <c r="J37" s="26">
        <f>G37-I37</f>
        <v/>
      </c>
      <c r="K37" s="26">
        <f>F37/(1+$C$14/12)^B37</f>
        <v/>
      </c>
      <c r="L37" s="25">
        <f>IF(J37&gt;0,"Leasing plus cher","Leasing favorable")</f>
        <v/>
      </c>
      <c r="M37" s="25">
        <f>IF(B37=1,"Départ : frais + dépôt",IF(B37=$C$8,"Fin : option d’achat","Loyer mensuel"))</f>
        <v/>
      </c>
    </row>
    <row r="38" ht="22" customHeight="1">
      <c r="B38" s="27" t="n">
        <v>20</v>
      </c>
      <c r="C38" s="28">
        <f>$C$9</f>
        <v/>
      </c>
      <c r="D38" s="28">
        <f>IF(B38=1,$C$11+$C$12,0)</f>
        <v/>
      </c>
      <c r="E38" s="28">
        <f>IF(B38=$C$8,$C$10,0)</f>
        <v/>
      </c>
      <c r="F38" s="28">
        <f>SUM(C38:E38)</f>
        <v/>
      </c>
      <c r="G38" s="28">
        <f>SUM($F$19:F38)</f>
        <v/>
      </c>
      <c r="H38" s="28">
        <f>$F$10</f>
        <v/>
      </c>
      <c r="I38" s="28">
        <f>SUM($H$19:H38)</f>
        <v/>
      </c>
      <c r="J38" s="28">
        <f>G38-I38</f>
        <v/>
      </c>
      <c r="K38" s="28">
        <f>F38/(1+$C$14/12)^B38</f>
        <v/>
      </c>
      <c r="L38" s="27">
        <f>IF(J38&gt;0,"Leasing plus cher","Leasing favorable")</f>
        <v/>
      </c>
      <c r="M38" s="27">
        <f>IF(B38=1,"Départ : frais + dépôt",IF(B38=$C$8,"Fin : option d’achat","Loyer mensuel"))</f>
        <v/>
      </c>
    </row>
    <row r="39" ht="22" customHeight="1">
      <c r="B39" s="25" t="n">
        <v>21</v>
      </c>
      <c r="C39" s="26">
        <f>$C$9</f>
        <v/>
      </c>
      <c r="D39" s="26">
        <f>IF(B39=1,$C$11+$C$12,0)</f>
        <v/>
      </c>
      <c r="E39" s="26">
        <f>IF(B39=$C$8,$C$10,0)</f>
        <v/>
      </c>
      <c r="F39" s="26">
        <f>SUM(C39:E39)</f>
        <v/>
      </c>
      <c r="G39" s="26">
        <f>SUM($F$19:F39)</f>
        <v/>
      </c>
      <c r="H39" s="26">
        <f>$F$10</f>
        <v/>
      </c>
      <c r="I39" s="26">
        <f>SUM($H$19:H39)</f>
        <v/>
      </c>
      <c r="J39" s="26">
        <f>G39-I39</f>
        <v/>
      </c>
      <c r="K39" s="26">
        <f>F39/(1+$C$14/12)^B39</f>
        <v/>
      </c>
      <c r="L39" s="25">
        <f>IF(J39&gt;0,"Leasing plus cher","Leasing favorable")</f>
        <v/>
      </c>
      <c r="M39" s="25">
        <f>IF(B39=1,"Départ : frais + dépôt",IF(B39=$C$8,"Fin : option d’achat","Loyer mensuel"))</f>
        <v/>
      </c>
    </row>
    <row r="40" ht="22" customHeight="1">
      <c r="B40" s="27" t="n">
        <v>22</v>
      </c>
      <c r="C40" s="28">
        <f>$C$9</f>
        <v/>
      </c>
      <c r="D40" s="28">
        <f>IF(B40=1,$C$11+$C$12,0)</f>
        <v/>
      </c>
      <c r="E40" s="28">
        <f>IF(B40=$C$8,$C$10,0)</f>
        <v/>
      </c>
      <c r="F40" s="28">
        <f>SUM(C40:E40)</f>
        <v/>
      </c>
      <c r="G40" s="28">
        <f>SUM($F$19:F40)</f>
        <v/>
      </c>
      <c r="H40" s="28">
        <f>$F$10</f>
        <v/>
      </c>
      <c r="I40" s="28">
        <f>SUM($H$19:H40)</f>
        <v/>
      </c>
      <c r="J40" s="28">
        <f>G40-I40</f>
        <v/>
      </c>
      <c r="K40" s="28">
        <f>F40/(1+$C$14/12)^B40</f>
        <v/>
      </c>
      <c r="L40" s="27">
        <f>IF(J40&gt;0,"Leasing plus cher","Leasing favorable")</f>
        <v/>
      </c>
      <c r="M40" s="27">
        <f>IF(B40=1,"Départ : frais + dépôt",IF(B40=$C$8,"Fin : option d’achat","Loyer mensuel"))</f>
        <v/>
      </c>
    </row>
    <row r="41" ht="22" customHeight="1">
      <c r="B41" s="25" t="n">
        <v>23</v>
      </c>
      <c r="C41" s="26">
        <f>$C$9</f>
        <v/>
      </c>
      <c r="D41" s="26">
        <f>IF(B41=1,$C$11+$C$12,0)</f>
        <v/>
      </c>
      <c r="E41" s="26">
        <f>IF(B41=$C$8,$C$10,0)</f>
        <v/>
      </c>
      <c r="F41" s="26">
        <f>SUM(C41:E41)</f>
        <v/>
      </c>
      <c r="G41" s="26">
        <f>SUM($F$19:F41)</f>
        <v/>
      </c>
      <c r="H41" s="26">
        <f>$F$10</f>
        <v/>
      </c>
      <c r="I41" s="26">
        <f>SUM($H$19:H41)</f>
        <v/>
      </c>
      <c r="J41" s="26">
        <f>G41-I41</f>
        <v/>
      </c>
      <c r="K41" s="26">
        <f>F41/(1+$C$14/12)^B41</f>
        <v/>
      </c>
      <c r="L41" s="25">
        <f>IF(J41&gt;0,"Leasing plus cher","Leasing favorable")</f>
        <v/>
      </c>
      <c r="M41" s="25">
        <f>IF(B41=1,"Départ : frais + dépôt",IF(B41=$C$8,"Fin : option d’achat","Loyer mensuel"))</f>
        <v/>
      </c>
    </row>
    <row r="42" ht="22" customHeight="1">
      <c r="B42" s="27" t="n">
        <v>24</v>
      </c>
      <c r="C42" s="28">
        <f>$C$9</f>
        <v/>
      </c>
      <c r="D42" s="28">
        <f>IF(B42=1,$C$11+$C$12,0)</f>
        <v/>
      </c>
      <c r="E42" s="28">
        <f>IF(B42=$C$8,$C$10,0)</f>
        <v/>
      </c>
      <c r="F42" s="28">
        <f>SUM(C42:E42)</f>
        <v/>
      </c>
      <c r="G42" s="28">
        <f>SUM($F$19:F42)</f>
        <v/>
      </c>
      <c r="H42" s="28">
        <f>$F$10</f>
        <v/>
      </c>
      <c r="I42" s="28">
        <f>SUM($H$19:H42)</f>
        <v/>
      </c>
      <c r="J42" s="28">
        <f>G42-I42</f>
        <v/>
      </c>
      <c r="K42" s="28">
        <f>F42/(1+$C$14/12)^B42</f>
        <v/>
      </c>
      <c r="L42" s="27">
        <f>IF(J42&gt;0,"Leasing plus cher","Leasing favorable")</f>
        <v/>
      </c>
      <c r="M42" s="27">
        <f>IF(B42=1,"Départ : frais + dépôt",IF(B42=$C$8,"Fin : option d’achat","Loyer mensuel"))</f>
        <v/>
      </c>
    </row>
    <row r="43" ht="22" customHeight="1">
      <c r="B43" s="25" t="n">
        <v>25</v>
      </c>
      <c r="C43" s="26">
        <f>$C$9</f>
        <v/>
      </c>
      <c r="D43" s="26">
        <f>IF(B43=1,$C$11+$C$12,0)</f>
        <v/>
      </c>
      <c r="E43" s="26">
        <f>IF(B43=$C$8,$C$10,0)</f>
        <v/>
      </c>
      <c r="F43" s="26">
        <f>SUM(C43:E43)</f>
        <v/>
      </c>
      <c r="G43" s="26">
        <f>SUM($F$19:F43)</f>
        <v/>
      </c>
      <c r="H43" s="26">
        <f>$F$10</f>
        <v/>
      </c>
      <c r="I43" s="26">
        <f>SUM($H$19:H43)</f>
        <v/>
      </c>
      <c r="J43" s="26">
        <f>G43-I43</f>
        <v/>
      </c>
      <c r="K43" s="26">
        <f>F43/(1+$C$14/12)^B43</f>
        <v/>
      </c>
      <c r="L43" s="25">
        <f>IF(J43&gt;0,"Leasing plus cher","Leasing favorable")</f>
        <v/>
      </c>
      <c r="M43" s="25">
        <f>IF(B43=1,"Départ : frais + dépôt",IF(B43=$C$8,"Fin : option d’achat","Loyer mensuel"))</f>
        <v/>
      </c>
    </row>
    <row r="44" ht="22" customHeight="1">
      <c r="B44" s="27" t="n">
        <v>26</v>
      </c>
      <c r="C44" s="28">
        <f>$C$9</f>
        <v/>
      </c>
      <c r="D44" s="28">
        <f>IF(B44=1,$C$11+$C$12,0)</f>
        <v/>
      </c>
      <c r="E44" s="28">
        <f>IF(B44=$C$8,$C$10,0)</f>
        <v/>
      </c>
      <c r="F44" s="28">
        <f>SUM(C44:E44)</f>
        <v/>
      </c>
      <c r="G44" s="28">
        <f>SUM($F$19:F44)</f>
        <v/>
      </c>
      <c r="H44" s="28">
        <f>$F$10</f>
        <v/>
      </c>
      <c r="I44" s="28">
        <f>SUM($H$19:H44)</f>
        <v/>
      </c>
      <c r="J44" s="28">
        <f>G44-I44</f>
        <v/>
      </c>
      <c r="K44" s="28">
        <f>F44/(1+$C$14/12)^B44</f>
        <v/>
      </c>
      <c r="L44" s="27">
        <f>IF(J44&gt;0,"Leasing plus cher","Leasing favorable")</f>
        <v/>
      </c>
      <c r="M44" s="27">
        <f>IF(B44=1,"Départ : frais + dépôt",IF(B44=$C$8,"Fin : option d’achat","Loyer mensuel"))</f>
        <v/>
      </c>
    </row>
    <row r="45" ht="22" customHeight="1">
      <c r="B45" s="25" t="n">
        <v>27</v>
      </c>
      <c r="C45" s="26">
        <f>$C$9</f>
        <v/>
      </c>
      <c r="D45" s="26">
        <f>IF(B45=1,$C$11+$C$12,0)</f>
        <v/>
      </c>
      <c r="E45" s="26">
        <f>IF(B45=$C$8,$C$10,0)</f>
        <v/>
      </c>
      <c r="F45" s="26">
        <f>SUM(C45:E45)</f>
        <v/>
      </c>
      <c r="G45" s="26">
        <f>SUM($F$19:F45)</f>
        <v/>
      </c>
      <c r="H45" s="26">
        <f>$F$10</f>
        <v/>
      </c>
      <c r="I45" s="26">
        <f>SUM($H$19:H45)</f>
        <v/>
      </c>
      <c r="J45" s="26">
        <f>G45-I45</f>
        <v/>
      </c>
      <c r="K45" s="26">
        <f>F45/(1+$C$14/12)^B45</f>
        <v/>
      </c>
      <c r="L45" s="25">
        <f>IF(J45&gt;0,"Leasing plus cher","Leasing favorable")</f>
        <v/>
      </c>
      <c r="M45" s="25">
        <f>IF(B45=1,"Départ : frais + dépôt",IF(B45=$C$8,"Fin : option d’achat","Loyer mensuel"))</f>
        <v/>
      </c>
    </row>
    <row r="46" ht="22" customHeight="1">
      <c r="B46" s="27" t="n">
        <v>28</v>
      </c>
      <c r="C46" s="28">
        <f>$C$9</f>
        <v/>
      </c>
      <c r="D46" s="28">
        <f>IF(B46=1,$C$11+$C$12,0)</f>
        <v/>
      </c>
      <c r="E46" s="28">
        <f>IF(B46=$C$8,$C$10,0)</f>
        <v/>
      </c>
      <c r="F46" s="28">
        <f>SUM(C46:E46)</f>
        <v/>
      </c>
      <c r="G46" s="28">
        <f>SUM($F$19:F46)</f>
        <v/>
      </c>
      <c r="H46" s="28">
        <f>$F$10</f>
        <v/>
      </c>
      <c r="I46" s="28">
        <f>SUM($H$19:H46)</f>
        <v/>
      </c>
      <c r="J46" s="28">
        <f>G46-I46</f>
        <v/>
      </c>
      <c r="K46" s="28">
        <f>F46/(1+$C$14/12)^B46</f>
        <v/>
      </c>
      <c r="L46" s="27">
        <f>IF(J46&gt;0,"Leasing plus cher","Leasing favorable")</f>
        <v/>
      </c>
      <c r="M46" s="27">
        <f>IF(B46=1,"Départ : frais + dépôt",IF(B46=$C$8,"Fin : option d’achat","Loyer mensuel"))</f>
        <v/>
      </c>
    </row>
    <row r="47" ht="22" customHeight="1">
      <c r="B47" s="25" t="n">
        <v>29</v>
      </c>
      <c r="C47" s="26">
        <f>$C$9</f>
        <v/>
      </c>
      <c r="D47" s="26">
        <f>IF(B47=1,$C$11+$C$12,0)</f>
        <v/>
      </c>
      <c r="E47" s="26">
        <f>IF(B47=$C$8,$C$10,0)</f>
        <v/>
      </c>
      <c r="F47" s="26">
        <f>SUM(C47:E47)</f>
        <v/>
      </c>
      <c r="G47" s="26">
        <f>SUM($F$19:F47)</f>
        <v/>
      </c>
      <c r="H47" s="26">
        <f>$F$10</f>
        <v/>
      </c>
      <c r="I47" s="26">
        <f>SUM($H$19:H47)</f>
        <v/>
      </c>
      <c r="J47" s="26">
        <f>G47-I47</f>
        <v/>
      </c>
      <c r="K47" s="26">
        <f>F47/(1+$C$14/12)^B47</f>
        <v/>
      </c>
      <c r="L47" s="25">
        <f>IF(J47&gt;0,"Leasing plus cher","Leasing favorable")</f>
        <v/>
      </c>
      <c r="M47" s="25">
        <f>IF(B47=1,"Départ : frais + dépôt",IF(B47=$C$8,"Fin : option d’achat","Loyer mensuel"))</f>
        <v/>
      </c>
    </row>
    <row r="48" ht="22" customHeight="1">
      <c r="B48" s="27" t="n">
        <v>30</v>
      </c>
      <c r="C48" s="28">
        <f>$C$9</f>
        <v/>
      </c>
      <c r="D48" s="28">
        <f>IF(B48=1,$C$11+$C$12,0)</f>
        <v/>
      </c>
      <c r="E48" s="28">
        <f>IF(B48=$C$8,$C$10,0)</f>
        <v/>
      </c>
      <c r="F48" s="28">
        <f>SUM(C48:E48)</f>
        <v/>
      </c>
      <c r="G48" s="28">
        <f>SUM($F$19:F48)</f>
        <v/>
      </c>
      <c r="H48" s="28">
        <f>$F$10</f>
        <v/>
      </c>
      <c r="I48" s="28">
        <f>SUM($H$19:H48)</f>
        <v/>
      </c>
      <c r="J48" s="28">
        <f>G48-I48</f>
        <v/>
      </c>
      <c r="K48" s="28">
        <f>F48/(1+$C$14/12)^B48</f>
        <v/>
      </c>
      <c r="L48" s="27">
        <f>IF(J48&gt;0,"Leasing plus cher","Leasing favorable")</f>
        <v/>
      </c>
      <c r="M48" s="27">
        <f>IF(B48=1,"Départ : frais + dépôt",IF(B48=$C$8,"Fin : option d’achat","Loyer mensuel"))</f>
        <v/>
      </c>
    </row>
    <row r="49" ht="22" customHeight="1">
      <c r="B49" s="25" t="n">
        <v>31</v>
      </c>
      <c r="C49" s="26">
        <f>$C$9</f>
        <v/>
      </c>
      <c r="D49" s="26">
        <f>IF(B49=1,$C$11+$C$12,0)</f>
        <v/>
      </c>
      <c r="E49" s="26">
        <f>IF(B49=$C$8,$C$10,0)</f>
        <v/>
      </c>
      <c r="F49" s="26">
        <f>SUM(C49:E49)</f>
        <v/>
      </c>
      <c r="G49" s="26">
        <f>SUM($F$19:F49)</f>
        <v/>
      </c>
      <c r="H49" s="26">
        <f>$F$10</f>
        <v/>
      </c>
      <c r="I49" s="26">
        <f>SUM($H$19:H49)</f>
        <v/>
      </c>
      <c r="J49" s="26">
        <f>G49-I49</f>
        <v/>
      </c>
      <c r="K49" s="26">
        <f>F49/(1+$C$14/12)^B49</f>
        <v/>
      </c>
      <c r="L49" s="25">
        <f>IF(J49&gt;0,"Leasing plus cher","Leasing favorable")</f>
        <v/>
      </c>
      <c r="M49" s="25">
        <f>IF(B49=1,"Départ : frais + dépôt",IF(B49=$C$8,"Fin : option d’achat","Loyer mensuel"))</f>
        <v/>
      </c>
    </row>
    <row r="50" ht="22" customHeight="1">
      <c r="B50" s="27" t="n">
        <v>32</v>
      </c>
      <c r="C50" s="28">
        <f>$C$9</f>
        <v/>
      </c>
      <c r="D50" s="28">
        <f>IF(B50=1,$C$11+$C$12,0)</f>
        <v/>
      </c>
      <c r="E50" s="28">
        <f>IF(B50=$C$8,$C$10,0)</f>
        <v/>
      </c>
      <c r="F50" s="28">
        <f>SUM(C50:E50)</f>
        <v/>
      </c>
      <c r="G50" s="28">
        <f>SUM($F$19:F50)</f>
        <v/>
      </c>
      <c r="H50" s="28">
        <f>$F$10</f>
        <v/>
      </c>
      <c r="I50" s="28">
        <f>SUM($H$19:H50)</f>
        <v/>
      </c>
      <c r="J50" s="28">
        <f>G50-I50</f>
        <v/>
      </c>
      <c r="K50" s="28">
        <f>F50/(1+$C$14/12)^B50</f>
        <v/>
      </c>
      <c r="L50" s="27">
        <f>IF(J50&gt;0,"Leasing plus cher","Leasing favorable")</f>
        <v/>
      </c>
      <c r="M50" s="27">
        <f>IF(B50=1,"Départ : frais + dépôt",IF(B50=$C$8,"Fin : option d’achat","Loyer mensuel"))</f>
        <v/>
      </c>
    </row>
    <row r="51" ht="22" customHeight="1">
      <c r="B51" s="25" t="n">
        <v>33</v>
      </c>
      <c r="C51" s="26">
        <f>$C$9</f>
        <v/>
      </c>
      <c r="D51" s="26">
        <f>IF(B51=1,$C$11+$C$12,0)</f>
        <v/>
      </c>
      <c r="E51" s="26">
        <f>IF(B51=$C$8,$C$10,0)</f>
        <v/>
      </c>
      <c r="F51" s="26">
        <f>SUM(C51:E51)</f>
        <v/>
      </c>
      <c r="G51" s="26">
        <f>SUM($F$19:F51)</f>
        <v/>
      </c>
      <c r="H51" s="26">
        <f>$F$10</f>
        <v/>
      </c>
      <c r="I51" s="26">
        <f>SUM($H$19:H51)</f>
        <v/>
      </c>
      <c r="J51" s="26">
        <f>G51-I51</f>
        <v/>
      </c>
      <c r="K51" s="26">
        <f>F51/(1+$C$14/12)^B51</f>
        <v/>
      </c>
      <c r="L51" s="25">
        <f>IF(J51&gt;0,"Leasing plus cher","Leasing favorable")</f>
        <v/>
      </c>
      <c r="M51" s="25">
        <f>IF(B51=1,"Départ : frais + dépôt",IF(B51=$C$8,"Fin : option d’achat","Loyer mensuel"))</f>
        <v/>
      </c>
    </row>
    <row r="52" ht="22" customHeight="1">
      <c r="B52" s="27" t="n">
        <v>34</v>
      </c>
      <c r="C52" s="28">
        <f>$C$9</f>
        <v/>
      </c>
      <c r="D52" s="28">
        <f>IF(B52=1,$C$11+$C$12,0)</f>
        <v/>
      </c>
      <c r="E52" s="28">
        <f>IF(B52=$C$8,$C$10,0)</f>
        <v/>
      </c>
      <c r="F52" s="28">
        <f>SUM(C52:E52)</f>
        <v/>
      </c>
      <c r="G52" s="28">
        <f>SUM($F$19:F52)</f>
        <v/>
      </c>
      <c r="H52" s="28">
        <f>$F$10</f>
        <v/>
      </c>
      <c r="I52" s="28">
        <f>SUM($H$19:H52)</f>
        <v/>
      </c>
      <c r="J52" s="28">
        <f>G52-I52</f>
        <v/>
      </c>
      <c r="K52" s="28">
        <f>F52/(1+$C$14/12)^B52</f>
        <v/>
      </c>
      <c r="L52" s="27">
        <f>IF(J52&gt;0,"Leasing plus cher","Leasing favorable")</f>
        <v/>
      </c>
      <c r="M52" s="27">
        <f>IF(B52=1,"Départ : frais + dépôt",IF(B52=$C$8,"Fin : option d’achat","Loyer mensuel"))</f>
        <v/>
      </c>
    </row>
    <row r="53" ht="22" customHeight="1">
      <c r="B53" s="25" t="n">
        <v>35</v>
      </c>
      <c r="C53" s="26">
        <f>$C$9</f>
        <v/>
      </c>
      <c r="D53" s="26">
        <f>IF(B53=1,$C$11+$C$12,0)</f>
        <v/>
      </c>
      <c r="E53" s="26">
        <f>IF(B53=$C$8,$C$10,0)</f>
        <v/>
      </c>
      <c r="F53" s="26">
        <f>SUM(C53:E53)</f>
        <v/>
      </c>
      <c r="G53" s="26">
        <f>SUM($F$19:F53)</f>
        <v/>
      </c>
      <c r="H53" s="26">
        <f>$F$10</f>
        <v/>
      </c>
      <c r="I53" s="26">
        <f>SUM($H$19:H53)</f>
        <v/>
      </c>
      <c r="J53" s="26">
        <f>G53-I53</f>
        <v/>
      </c>
      <c r="K53" s="26">
        <f>F53/(1+$C$14/12)^B53</f>
        <v/>
      </c>
      <c r="L53" s="25">
        <f>IF(J53&gt;0,"Leasing plus cher","Leasing favorable")</f>
        <v/>
      </c>
      <c r="M53" s="25">
        <f>IF(B53=1,"Départ : frais + dépôt",IF(B53=$C$8,"Fin : option d’achat","Loyer mensuel"))</f>
        <v/>
      </c>
    </row>
    <row r="54" ht="22" customHeight="1">
      <c r="B54" s="27" t="n">
        <v>36</v>
      </c>
      <c r="C54" s="28">
        <f>$C$9</f>
        <v/>
      </c>
      <c r="D54" s="28">
        <f>IF(B54=1,$C$11+$C$12,0)</f>
        <v/>
      </c>
      <c r="E54" s="28">
        <f>IF(B54=$C$8,$C$10,0)</f>
        <v/>
      </c>
      <c r="F54" s="28">
        <f>SUM(C54:E54)</f>
        <v/>
      </c>
      <c r="G54" s="28">
        <f>SUM($F$19:F54)</f>
        <v/>
      </c>
      <c r="H54" s="28">
        <f>$F$10</f>
        <v/>
      </c>
      <c r="I54" s="28">
        <f>SUM($H$19:H54)</f>
        <v/>
      </c>
      <c r="J54" s="28">
        <f>G54-I54</f>
        <v/>
      </c>
      <c r="K54" s="28">
        <f>F54/(1+$C$14/12)^B54</f>
        <v/>
      </c>
      <c r="L54" s="27">
        <f>IF(J54&gt;0,"Leasing plus cher","Leasing favorable")</f>
        <v/>
      </c>
      <c r="M54" s="27">
        <f>IF(B54=1,"Départ : frais + dépôt",IF(B54=$C$8,"Fin : option d’achat","Loyer mensuel"))</f>
        <v/>
      </c>
    </row>
    <row r="55" ht="22" customHeight="1">
      <c r="B55" s="25" t="n">
        <v>37</v>
      </c>
      <c r="C55" s="26">
        <f>$C$9</f>
        <v/>
      </c>
      <c r="D55" s="26">
        <f>IF(B55=1,$C$11+$C$12,0)</f>
        <v/>
      </c>
      <c r="E55" s="26">
        <f>IF(B55=$C$8,$C$10,0)</f>
        <v/>
      </c>
      <c r="F55" s="26">
        <f>SUM(C55:E55)</f>
        <v/>
      </c>
      <c r="G55" s="26">
        <f>SUM($F$19:F55)</f>
        <v/>
      </c>
      <c r="H55" s="26">
        <f>$F$10</f>
        <v/>
      </c>
      <c r="I55" s="26">
        <f>SUM($H$19:H55)</f>
        <v/>
      </c>
      <c r="J55" s="26">
        <f>G55-I55</f>
        <v/>
      </c>
      <c r="K55" s="26">
        <f>F55/(1+$C$14/12)^B55</f>
        <v/>
      </c>
      <c r="L55" s="25">
        <f>IF(J55&gt;0,"Leasing plus cher","Leasing favorable")</f>
        <v/>
      </c>
      <c r="M55" s="25">
        <f>IF(B55=1,"Départ : frais + dépôt",IF(B55=$C$8,"Fin : option d’achat","Loyer mensuel"))</f>
        <v/>
      </c>
    </row>
    <row r="56" ht="22" customHeight="1">
      <c r="B56" s="27" t="n">
        <v>38</v>
      </c>
      <c r="C56" s="28">
        <f>$C$9</f>
        <v/>
      </c>
      <c r="D56" s="28">
        <f>IF(B56=1,$C$11+$C$12,0)</f>
        <v/>
      </c>
      <c r="E56" s="28">
        <f>IF(B56=$C$8,$C$10,0)</f>
        <v/>
      </c>
      <c r="F56" s="28">
        <f>SUM(C56:E56)</f>
        <v/>
      </c>
      <c r="G56" s="28">
        <f>SUM($F$19:F56)</f>
        <v/>
      </c>
      <c r="H56" s="28">
        <f>$F$10</f>
        <v/>
      </c>
      <c r="I56" s="28">
        <f>SUM($H$19:H56)</f>
        <v/>
      </c>
      <c r="J56" s="28">
        <f>G56-I56</f>
        <v/>
      </c>
      <c r="K56" s="28">
        <f>F56/(1+$C$14/12)^B56</f>
        <v/>
      </c>
      <c r="L56" s="27">
        <f>IF(J56&gt;0,"Leasing plus cher","Leasing favorable")</f>
        <v/>
      </c>
      <c r="M56" s="27">
        <f>IF(B56=1,"Départ : frais + dépôt",IF(B56=$C$8,"Fin : option d’achat","Loyer mensuel"))</f>
        <v/>
      </c>
    </row>
    <row r="57" ht="22" customHeight="1">
      <c r="B57" s="25" t="n">
        <v>39</v>
      </c>
      <c r="C57" s="26">
        <f>$C$9</f>
        <v/>
      </c>
      <c r="D57" s="26">
        <f>IF(B57=1,$C$11+$C$12,0)</f>
        <v/>
      </c>
      <c r="E57" s="26">
        <f>IF(B57=$C$8,$C$10,0)</f>
        <v/>
      </c>
      <c r="F57" s="26">
        <f>SUM(C57:E57)</f>
        <v/>
      </c>
      <c r="G57" s="26">
        <f>SUM($F$19:F57)</f>
        <v/>
      </c>
      <c r="H57" s="26">
        <f>$F$10</f>
        <v/>
      </c>
      <c r="I57" s="26">
        <f>SUM($H$19:H57)</f>
        <v/>
      </c>
      <c r="J57" s="26">
        <f>G57-I57</f>
        <v/>
      </c>
      <c r="K57" s="26">
        <f>F57/(1+$C$14/12)^B57</f>
        <v/>
      </c>
      <c r="L57" s="25">
        <f>IF(J57&gt;0,"Leasing plus cher","Leasing favorable")</f>
        <v/>
      </c>
      <c r="M57" s="25">
        <f>IF(B57=1,"Départ : frais + dépôt",IF(B57=$C$8,"Fin : option d’achat","Loyer mensuel"))</f>
        <v/>
      </c>
    </row>
    <row r="58" ht="22" customHeight="1">
      <c r="B58" s="27" t="n">
        <v>40</v>
      </c>
      <c r="C58" s="28">
        <f>$C$9</f>
        <v/>
      </c>
      <c r="D58" s="28">
        <f>IF(B58=1,$C$11+$C$12,0)</f>
        <v/>
      </c>
      <c r="E58" s="28">
        <f>IF(B58=$C$8,$C$10,0)</f>
        <v/>
      </c>
      <c r="F58" s="28">
        <f>SUM(C58:E58)</f>
        <v/>
      </c>
      <c r="G58" s="28">
        <f>SUM($F$19:F58)</f>
        <v/>
      </c>
      <c r="H58" s="28">
        <f>$F$10</f>
        <v/>
      </c>
      <c r="I58" s="28">
        <f>SUM($H$19:H58)</f>
        <v/>
      </c>
      <c r="J58" s="28">
        <f>G58-I58</f>
        <v/>
      </c>
      <c r="K58" s="28">
        <f>F58/(1+$C$14/12)^B58</f>
        <v/>
      </c>
      <c r="L58" s="27">
        <f>IF(J58&gt;0,"Leasing plus cher","Leasing favorable")</f>
        <v/>
      </c>
      <c r="M58" s="27">
        <f>IF(B58=1,"Départ : frais + dépôt",IF(B58=$C$8,"Fin : option d’achat","Loyer mensuel"))</f>
        <v/>
      </c>
    </row>
    <row r="59" ht="22" customHeight="1">
      <c r="B59" s="25" t="n">
        <v>41</v>
      </c>
      <c r="C59" s="26">
        <f>$C$9</f>
        <v/>
      </c>
      <c r="D59" s="26">
        <f>IF(B59=1,$C$11+$C$12,0)</f>
        <v/>
      </c>
      <c r="E59" s="26">
        <f>IF(B59=$C$8,$C$10,0)</f>
        <v/>
      </c>
      <c r="F59" s="26">
        <f>SUM(C59:E59)</f>
        <v/>
      </c>
      <c r="G59" s="26">
        <f>SUM($F$19:F59)</f>
        <v/>
      </c>
      <c r="H59" s="26">
        <f>$F$10</f>
        <v/>
      </c>
      <c r="I59" s="26">
        <f>SUM($H$19:H59)</f>
        <v/>
      </c>
      <c r="J59" s="26">
        <f>G59-I59</f>
        <v/>
      </c>
      <c r="K59" s="26">
        <f>F59/(1+$C$14/12)^B59</f>
        <v/>
      </c>
      <c r="L59" s="25">
        <f>IF(J59&gt;0,"Leasing plus cher","Leasing favorable")</f>
        <v/>
      </c>
      <c r="M59" s="25">
        <f>IF(B59=1,"Départ : frais + dépôt",IF(B59=$C$8,"Fin : option d’achat","Loyer mensuel"))</f>
        <v/>
      </c>
    </row>
    <row r="60" ht="22" customHeight="1">
      <c r="B60" s="27" t="n">
        <v>42</v>
      </c>
      <c r="C60" s="28">
        <f>$C$9</f>
        <v/>
      </c>
      <c r="D60" s="28">
        <f>IF(B60=1,$C$11+$C$12,0)</f>
        <v/>
      </c>
      <c r="E60" s="28">
        <f>IF(B60=$C$8,$C$10,0)</f>
        <v/>
      </c>
      <c r="F60" s="28">
        <f>SUM(C60:E60)</f>
        <v/>
      </c>
      <c r="G60" s="28">
        <f>SUM($F$19:F60)</f>
        <v/>
      </c>
      <c r="H60" s="28">
        <f>$F$10</f>
        <v/>
      </c>
      <c r="I60" s="28">
        <f>SUM($H$19:H60)</f>
        <v/>
      </c>
      <c r="J60" s="28">
        <f>G60-I60</f>
        <v/>
      </c>
      <c r="K60" s="28">
        <f>F60/(1+$C$14/12)^B60</f>
        <v/>
      </c>
      <c r="L60" s="27">
        <f>IF(J60&gt;0,"Leasing plus cher","Leasing favorable")</f>
        <v/>
      </c>
      <c r="M60" s="27">
        <f>IF(B60=1,"Départ : frais + dépôt",IF(B60=$C$8,"Fin : option d’achat","Loyer mensuel"))</f>
        <v/>
      </c>
    </row>
    <row r="61" ht="22" customHeight="1">
      <c r="B61" s="25" t="n">
        <v>43</v>
      </c>
      <c r="C61" s="26">
        <f>$C$9</f>
        <v/>
      </c>
      <c r="D61" s="26">
        <f>IF(B61=1,$C$11+$C$12,0)</f>
        <v/>
      </c>
      <c r="E61" s="26">
        <f>IF(B61=$C$8,$C$10,0)</f>
        <v/>
      </c>
      <c r="F61" s="26">
        <f>SUM(C61:E61)</f>
        <v/>
      </c>
      <c r="G61" s="26">
        <f>SUM($F$19:F61)</f>
        <v/>
      </c>
      <c r="H61" s="26">
        <f>$F$10</f>
        <v/>
      </c>
      <c r="I61" s="26">
        <f>SUM($H$19:H61)</f>
        <v/>
      </c>
      <c r="J61" s="26">
        <f>G61-I61</f>
        <v/>
      </c>
      <c r="K61" s="26">
        <f>F61/(1+$C$14/12)^B61</f>
        <v/>
      </c>
      <c r="L61" s="25">
        <f>IF(J61&gt;0,"Leasing plus cher","Leasing favorable")</f>
        <v/>
      </c>
      <c r="M61" s="25">
        <f>IF(B61=1,"Départ : frais + dépôt",IF(B61=$C$8,"Fin : option d’achat","Loyer mensuel"))</f>
        <v/>
      </c>
    </row>
    <row r="62" ht="22" customHeight="1">
      <c r="B62" s="27" t="n">
        <v>44</v>
      </c>
      <c r="C62" s="28">
        <f>$C$9</f>
        <v/>
      </c>
      <c r="D62" s="28">
        <f>IF(B62=1,$C$11+$C$12,0)</f>
        <v/>
      </c>
      <c r="E62" s="28">
        <f>IF(B62=$C$8,$C$10,0)</f>
        <v/>
      </c>
      <c r="F62" s="28">
        <f>SUM(C62:E62)</f>
        <v/>
      </c>
      <c r="G62" s="28">
        <f>SUM($F$19:F62)</f>
        <v/>
      </c>
      <c r="H62" s="28">
        <f>$F$10</f>
        <v/>
      </c>
      <c r="I62" s="28">
        <f>SUM($H$19:H62)</f>
        <v/>
      </c>
      <c r="J62" s="28">
        <f>G62-I62</f>
        <v/>
      </c>
      <c r="K62" s="28">
        <f>F62/(1+$C$14/12)^B62</f>
        <v/>
      </c>
      <c r="L62" s="27">
        <f>IF(J62&gt;0,"Leasing plus cher","Leasing favorable")</f>
        <v/>
      </c>
      <c r="M62" s="27">
        <f>IF(B62=1,"Départ : frais + dépôt",IF(B62=$C$8,"Fin : option d’achat","Loyer mensuel"))</f>
        <v/>
      </c>
    </row>
    <row r="63" ht="22" customHeight="1">
      <c r="B63" s="25" t="n">
        <v>45</v>
      </c>
      <c r="C63" s="26">
        <f>$C$9</f>
        <v/>
      </c>
      <c r="D63" s="26">
        <f>IF(B63=1,$C$11+$C$12,0)</f>
        <v/>
      </c>
      <c r="E63" s="26">
        <f>IF(B63=$C$8,$C$10,0)</f>
        <v/>
      </c>
      <c r="F63" s="26">
        <f>SUM(C63:E63)</f>
        <v/>
      </c>
      <c r="G63" s="26">
        <f>SUM($F$19:F63)</f>
        <v/>
      </c>
      <c r="H63" s="26">
        <f>$F$10</f>
        <v/>
      </c>
      <c r="I63" s="26">
        <f>SUM($H$19:H63)</f>
        <v/>
      </c>
      <c r="J63" s="26">
        <f>G63-I63</f>
        <v/>
      </c>
      <c r="K63" s="26">
        <f>F63/(1+$C$14/12)^B63</f>
        <v/>
      </c>
      <c r="L63" s="25">
        <f>IF(J63&gt;0,"Leasing plus cher","Leasing favorable")</f>
        <v/>
      </c>
      <c r="M63" s="25">
        <f>IF(B63=1,"Départ : frais + dépôt",IF(B63=$C$8,"Fin : option d’achat","Loyer mensuel"))</f>
        <v/>
      </c>
    </row>
    <row r="64" ht="22" customHeight="1">
      <c r="B64" s="27" t="n">
        <v>46</v>
      </c>
      <c r="C64" s="28">
        <f>$C$9</f>
        <v/>
      </c>
      <c r="D64" s="28">
        <f>IF(B64=1,$C$11+$C$12,0)</f>
        <v/>
      </c>
      <c r="E64" s="28">
        <f>IF(B64=$C$8,$C$10,0)</f>
        <v/>
      </c>
      <c r="F64" s="28">
        <f>SUM(C64:E64)</f>
        <v/>
      </c>
      <c r="G64" s="28">
        <f>SUM($F$19:F64)</f>
        <v/>
      </c>
      <c r="H64" s="28">
        <f>$F$10</f>
        <v/>
      </c>
      <c r="I64" s="28">
        <f>SUM($H$19:H64)</f>
        <v/>
      </c>
      <c r="J64" s="28">
        <f>G64-I64</f>
        <v/>
      </c>
      <c r="K64" s="28">
        <f>F64/(1+$C$14/12)^B64</f>
        <v/>
      </c>
      <c r="L64" s="27">
        <f>IF(J64&gt;0,"Leasing plus cher","Leasing favorable")</f>
        <v/>
      </c>
      <c r="M64" s="27">
        <f>IF(B64=1,"Départ : frais + dépôt",IF(B64=$C$8,"Fin : option d’achat","Loyer mensuel"))</f>
        <v/>
      </c>
    </row>
    <row r="65" ht="22" customHeight="1">
      <c r="B65" s="25" t="n">
        <v>47</v>
      </c>
      <c r="C65" s="26">
        <f>$C$9</f>
        <v/>
      </c>
      <c r="D65" s="26">
        <f>IF(B65=1,$C$11+$C$12,0)</f>
        <v/>
      </c>
      <c r="E65" s="26">
        <f>IF(B65=$C$8,$C$10,0)</f>
        <v/>
      </c>
      <c r="F65" s="26">
        <f>SUM(C65:E65)</f>
        <v/>
      </c>
      <c r="G65" s="26">
        <f>SUM($F$19:F65)</f>
        <v/>
      </c>
      <c r="H65" s="26">
        <f>$F$10</f>
        <v/>
      </c>
      <c r="I65" s="26">
        <f>SUM($H$19:H65)</f>
        <v/>
      </c>
      <c r="J65" s="26">
        <f>G65-I65</f>
        <v/>
      </c>
      <c r="K65" s="26">
        <f>F65/(1+$C$14/12)^B65</f>
        <v/>
      </c>
      <c r="L65" s="25">
        <f>IF(J65&gt;0,"Leasing plus cher","Leasing favorable")</f>
        <v/>
      </c>
      <c r="M65" s="25">
        <f>IF(B65=1,"Départ : frais + dépôt",IF(B65=$C$8,"Fin : option d’achat","Loyer mensuel"))</f>
        <v/>
      </c>
    </row>
    <row r="66" ht="22" customHeight="1">
      <c r="B66" s="27" t="n">
        <v>48</v>
      </c>
      <c r="C66" s="28">
        <f>$C$9</f>
        <v/>
      </c>
      <c r="D66" s="28">
        <f>IF(B66=1,$C$11+$C$12,0)</f>
        <v/>
      </c>
      <c r="E66" s="28">
        <f>IF(B66=$C$8,$C$10,0)</f>
        <v/>
      </c>
      <c r="F66" s="28">
        <f>SUM(C66:E66)</f>
        <v/>
      </c>
      <c r="G66" s="28">
        <f>SUM($F$19:F66)</f>
        <v/>
      </c>
      <c r="H66" s="28">
        <f>$F$10</f>
        <v/>
      </c>
      <c r="I66" s="28">
        <f>SUM($H$19:H66)</f>
        <v/>
      </c>
      <c r="J66" s="28">
        <f>G66-I66</f>
        <v/>
      </c>
      <c r="K66" s="28">
        <f>F66/(1+$C$14/12)^B66</f>
        <v/>
      </c>
      <c r="L66" s="27">
        <f>IF(J66&gt;0,"Leasing plus cher","Leasing favorable")</f>
        <v/>
      </c>
      <c r="M66" s="27">
        <f>IF(B66=1,"Départ : frais + dépôt",IF(B66=$C$8,"Fin : option d’achat","Loyer mensuel"))</f>
        <v/>
      </c>
    </row>
    <row r="67" ht="22" customHeight="1">
      <c r="B67" s="25" t="n">
        <v>49</v>
      </c>
      <c r="C67" s="26">
        <f>$C$9</f>
        <v/>
      </c>
      <c r="D67" s="26">
        <f>IF(B67=1,$C$11+$C$12,0)</f>
        <v/>
      </c>
      <c r="E67" s="26">
        <f>IF(B67=$C$8,$C$10,0)</f>
        <v/>
      </c>
      <c r="F67" s="26">
        <f>SUM(C67:E67)</f>
        <v/>
      </c>
      <c r="G67" s="26">
        <f>SUM($F$19:F67)</f>
        <v/>
      </c>
      <c r="H67" s="26">
        <f>$F$10</f>
        <v/>
      </c>
      <c r="I67" s="26">
        <f>SUM($H$19:H67)</f>
        <v/>
      </c>
      <c r="J67" s="26">
        <f>G67-I67</f>
        <v/>
      </c>
      <c r="K67" s="26">
        <f>F67/(1+$C$14/12)^B67</f>
        <v/>
      </c>
      <c r="L67" s="25">
        <f>IF(J67&gt;0,"Leasing plus cher","Leasing favorable")</f>
        <v/>
      </c>
      <c r="M67" s="25">
        <f>IF(B67=1,"Départ : frais + dépôt",IF(B67=$C$8,"Fin : option d’achat","Loyer mensuel"))</f>
        <v/>
      </c>
    </row>
    <row r="68" ht="22" customHeight="1">
      <c r="B68" s="27" t="n">
        <v>50</v>
      </c>
      <c r="C68" s="28">
        <f>$C$9</f>
        <v/>
      </c>
      <c r="D68" s="28">
        <f>IF(B68=1,$C$11+$C$12,0)</f>
        <v/>
      </c>
      <c r="E68" s="28">
        <f>IF(B68=$C$8,$C$10,0)</f>
        <v/>
      </c>
      <c r="F68" s="28">
        <f>SUM(C68:E68)</f>
        <v/>
      </c>
      <c r="G68" s="28">
        <f>SUM($F$19:F68)</f>
        <v/>
      </c>
      <c r="H68" s="28">
        <f>$F$10</f>
        <v/>
      </c>
      <c r="I68" s="28">
        <f>SUM($H$19:H68)</f>
        <v/>
      </c>
      <c r="J68" s="28">
        <f>G68-I68</f>
        <v/>
      </c>
      <c r="K68" s="28">
        <f>F68/(1+$C$14/12)^B68</f>
        <v/>
      </c>
      <c r="L68" s="27">
        <f>IF(J68&gt;0,"Leasing plus cher","Leasing favorable")</f>
        <v/>
      </c>
      <c r="M68" s="27">
        <f>IF(B68=1,"Départ : frais + dépôt",IF(B68=$C$8,"Fin : option d’achat","Loyer mensuel"))</f>
        <v/>
      </c>
    </row>
    <row r="69" ht="22" customHeight="1">
      <c r="B69" s="25" t="n">
        <v>51</v>
      </c>
      <c r="C69" s="26">
        <f>$C$9</f>
        <v/>
      </c>
      <c r="D69" s="26">
        <f>IF(B69=1,$C$11+$C$12,0)</f>
        <v/>
      </c>
      <c r="E69" s="26">
        <f>IF(B69=$C$8,$C$10,0)</f>
        <v/>
      </c>
      <c r="F69" s="26">
        <f>SUM(C69:E69)</f>
        <v/>
      </c>
      <c r="G69" s="26">
        <f>SUM($F$19:F69)</f>
        <v/>
      </c>
      <c r="H69" s="26">
        <f>$F$10</f>
        <v/>
      </c>
      <c r="I69" s="26">
        <f>SUM($H$19:H69)</f>
        <v/>
      </c>
      <c r="J69" s="26">
        <f>G69-I69</f>
        <v/>
      </c>
      <c r="K69" s="26">
        <f>F69/(1+$C$14/12)^B69</f>
        <v/>
      </c>
      <c r="L69" s="25">
        <f>IF(J69&gt;0,"Leasing plus cher","Leasing favorable")</f>
        <v/>
      </c>
      <c r="M69" s="25">
        <f>IF(B69=1,"Départ : frais + dépôt",IF(B69=$C$8,"Fin : option d’achat","Loyer mensuel"))</f>
        <v/>
      </c>
    </row>
    <row r="70" ht="22" customHeight="1">
      <c r="B70" s="27" t="n">
        <v>52</v>
      </c>
      <c r="C70" s="28">
        <f>$C$9</f>
        <v/>
      </c>
      <c r="D70" s="28">
        <f>IF(B70=1,$C$11+$C$12,0)</f>
        <v/>
      </c>
      <c r="E70" s="28">
        <f>IF(B70=$C$8,$C$10,0)</f>
        <v/>
      </c>
      <c r="F70" s="28">
        <f>SUM(C70:E70)</f>
        <v/>
      </c>
      <c r="G70" s="28">
        <f>SUM($F$19:F70)</f>
        <v/>
      </c>
      <c r="H70" s="28">
        <f>$F$10</f>
        <v/>
      </c>
      <c r="I70" s="28">
        <f>SUM($H$19:H70)</f>
        <v/>
      </c>
      <c r="J70" s="28">
        <f>G70-I70</f>
        <v/>
      </c>
      <c r="K70" s="28">
        <f>F70/(1+$C$14/12)^B70</f>
        <v/>
      </c>
      <c r="L70" s="27">
        <f>IF(J70&gt;0,"Leasing plus cher","Leasing favorable")</f>
        <v/>
      </c>
      <c r="M70" s="27">
        <f>IF(B70=1,"Départ : frais + dépôt",IF(B70=$C$8,"Fin : option d’achat","Loyer mensuel"))</f>
        <v/>
      </c>
    </row>
    <row r="71" ht="22" customHeight="1">
      <c r="B71" s="25" t="n">
        <v>53</v>
      </c>
      <c r="C71" s="26">
        <f>$C$9</f>
        <v/>
      </c>
      <c r="D71" s="26">
        <f>IF(B71=1,$C$11+$C$12,0)</f>
        <v/>
      </c>
      <c r="E71" s="26">
        <f>IF(B71=$C$8,$C$10,0)</f>
        <v/>
      </c>
      <c r="F71" s="26">
        <f>SUM(C71:E71)</f>
        <v/>
      </c>
      <c r="G71" s="26">
        <f>SUM($F$19:F71)</f>
        <v/>
      </c>
      <c r="H71" s="26">
        <f>$F$10</f>
        <v/>
      </c>
      <c r="I71" s="26">
        <f>SUM($H$19:H71)</f>
        <v/>
      </c>
      <c r="J71" s="26">
        <f>G71-I71</f>
        <v/>
      </c>
      <c r="K71" s="26">
        <f>F71/(1+$C$14/12)^B71</f>
        <v/>
      </c>
      <c r="L71" s="25">
        <f>IF(J71&gt;0,"Leasing plus cher","Leasing favorable")</f>
        <v/>
      </c>
      <c r="M71" s="25">
        <f>IF(B71=1,"Départ : frais + dépôt",IF(B71=$C$8,"Fin : option d’achat","Loyer mensuel"))</f>
        <v/>
      </c>
    </row>
    <row r="72" ht="22" customHeight="1">
      <c r="B72" s="27" t="n">
        <v>54</v>
      </c>
      <c r="C72" s="28">
        <f>$C$9</f>
        <v/>
      </c>
      <c r="D72" s="28">
        <f>IF(B72=1,$C$11+$C$12,0)</f>
        <v/>
      </c>
      <c r="E72" s="28">
        <f>IF(B72=$C$8,$C$10,0)</f>
        <v/>
      </c>
      <c r="F72" s="28">
        <f>SUM(C72:E72)</f>
        <v/>
      </c>
      <c r="G72" s="28">
        <f>SUM($F$19:F72)</f>
        <v/>
      </c>
      <c r="H72" s="28">
        <f>$F$10</f>
        <v/>
      </c>
      <c r="I72" s="28">
        <f>SUM($H$19:H72)</f>
        <v/>
      </c>
      <c r="J72" s="28">
        <f>G72-I72</f>
        <v/>
      </c>
      <c r="K72" s="28">
        <f>F72/(1+$C$14/12)^B72</f>
        <v/>
      </c>
      <c r="L72" s="27">
        <f>IF(J72&gt;0,"Leasing plus cher","Leasing favorable")</f>
        <v/>
      </c>
      <c r="M72" s="27">
        <f>IF(B72=1,"Départ : frais + dépôt",IF(B72=$C$8,"Fin : option d’achat","Loyer mensuel"))</f>
        <v/>
      </c>
    </row>
    <row r="73" ht="22" customHeight="1">
      <c r="B73" s="25" t="n">
        <v>55</v>
      </c>
      <c r="C73" s="26">
        <f>$C$9</f>
        <v/>
      </c>
      <c r="D73" s="26">
        <f>IF(B73=1,$C$11+$C$12,0)</f>
        <v/>
      </c>
      <c r="E73" s="26">
        <f>IF(B73=$C$8,$C$10,0)</f>
        <v/>
      </c>
      <c r="F73" s="26">
        <f>SUM(C73:E73)</f>
        <v/>
      </c>
      <c r="G73" s="26">
        <f>SUM($F$19:F73)</f>
        <v/>
      </c>
      <c r="H73" s="26">
        <f>$F$10</f>
        <v/>
      </c>
      <c r="I73" s="26">
        <f>SUM($H$19:H73)</f>
        <v/>
      </c>
      <c r="J73" s="26">
        <f>G73-I73</f>
        <v/>
      </c>
      <c r="K73" s="26">
        <f>F73/(1+$C$14/12)^B73</f>
        <v/>
      </c>
      <c r="L73" s="25">
        <f>IF(J73&gt;0,"Leasing plus cher","Leasing favorable")</f>
        <v/>
      </c>
      <c r="M73" s="25">
        <f>IF(B73=1,"Départ : frais + dépôt",IF(B73=$C$8,"Fin : option d’achat","Loyer mensuel"))</f>
        <v/>
      </c>
    </row>
    <row r="74" ht="22" customHeight="1">
      <c r="B74" s="27" t="n">
        <v>56</v>
      </c>
      <c r="C74" s="28">
        <f>$C$9</f>
        <v/>
      </c>
      <c r="D74" s="28">
        <f>IF(B74=1,$C$11+$C$12,0)</f>
        <v/>
      </c>
      <c r="E74" s="28">
        <f>IF(B74=$C$8,$C$10,0)</f>
        <v/>
      </c>
      <c r="F74" s="28">
        <f>SUM(C74:E74)</f>
        <v/>
      </c>
      <c r="G74" s="28">
        <f>SUM($F$19:F74)</f>
        <v/>
      </c>
      <c r="H74" s="28">
        <f>$F$10</f>
        <v/>
      </c>
      <c r="I74" s="28">
        <f>SUM($H$19:H74)</f>
        <v/>
      </c>
      <c r="J74" s="28">
        <f>G74-I74</f>
        <v/>
      </c>
      <c r="K74" s="28">
        <f>F74/(1+$C$14/12)^B74</f>
        <v/>
      </c>
      <c r="L74" s="27">
        <f>IF(J74&gt;0,"Leasing plus cher","Leasing favorable")</f>
        <v/>
      </c>
      <c r="M74" s="27">
        <f>IF(B74=1,"Départ : frais + dépôt",IF(B74=$C$8,"Fin : option d’achat","Loyer mensuel"))</f>
        <v/>
      </c>
    </row>
    <row r="75" ht="22" customHeight="1">
      <c r="B75" s="25" t="n">
        <v>57</v>
      </c>
      <c r="C75" s="26">
        <f>$C$9</f>
        <v/>
      </c>
      <c r="D75" s="26">
        <f>IF(B75=1,$C$11+$C$12,0)</f>
        <v/>
      </c>
      <c r="E75" s="26">
        <f>IF(B75=$C$8,$C$10,0)</f>
        <v/>
      </c>
      <c r="F75" s="26">
        <f>SUM(C75:E75)</f>
        <v/>
      </c>
      <c r="G75" s="26">
        <f>SUM($F$19:F75)</f>
        <v/>
      </c>
      <c r="H75" s="26">
        <f>$F$10</f>
        <v/>
      </c>
      <c r="I75" s="26">
        <f>SUM($H$19:H75)</f>
        <v/>
      </c>
      <c r="J75" s="26">
        <f>G75-I75</f>
        <v/>
      </c>
      <c r="K75" s="26">
        <f>F75/(1+$C$14/12)^B75</f>
        <v/>
      </c>
      <c r="L75" s="25">
        <f>IF(J75&gt;0,"Leasing plus cher","Leasing favorable")</f>
        <v/>
      </c>
      <c r="M75" s="25">
        <f>IF(B75=1,"Départ : frais + dépôt",IF(B75=$C$8,"Fin : option d’achat","Loyer mensuel"))</f>
        <v/>
      </c>
    </row>
    <row r="76" ht="22" customHeight="1">
      <c r="B76" s="27" t="n">
        <v>58</v>
      </c>
      <c r="C76" s="28">
        <f>$C$9</f>
        <v/>
      </c>
      <c r="D76" s="28">
        <f>IF(B76=1,$C$11+$C$12,0)</f>
        <v/>
      </c>
      <c r="E76" s="28">
        <f>IF(B76=$C$8,$C$10,0)</f>
        <v/>
      </c>
      <c r="F76" s="28">
        <f>SUM(C76:E76)</f>
        <v/>
      </c>
      <c r="G76" s="28">
        <f>SUM($F$19:F76)</f>
        <v/>
      </c>
      <c r="H76" s="28">
        <f>$F$10</f>
        <v/>
      </c>
      <c r="I76" s="28">
        <f>SUM($H$19:H76)</f>
        <v/>
      </c>
      <c r="J76" s="28">
        <f>G76-I76</f>
        <v/>
      </c>
      <c r="K76" s="28">
        <f>F76/(1+$C$14/12)^B76</f>
        <v/>
      </c>
      <c r="L76" s="27">
        <f>IF(J76&gt;0,"Leasing plus cher","Leasing favorable")</f>
        <v/>
      </c>
      <c r="M76" s="27">
        <f>IF(B76=1,"Départ : frais + dépôt",IF(B76=$C$8,"Fin : option d’achat","Loyer mensuel"))</f>
        <v/>
      </c>
    </row>
    <row r="77" ht="22" customHeight="1">
      <c r="B77" s="25" t="n">
        <v>59</v>
      </c>
      <c r="C77" s="26">
        <f>$C$9</f>
        <v/>
      </c>
      <c r="D77" s="26">
        <f>IF(B77=1,$C$11+$C$12,0)</f>
        <v/>
      </c>
      <c r="E77" s="26">
        <f>IF(B77=$C$8,$C$10,0)</f>
        <v/>
      </c>
      <c r="F77" s="26">
        <f>SUM(C77:E77)</f>
        <v/>
      </c>
      <c r="G77" s="26">
        <f>SUM($F$19:F77)</f>
        <v/>
      </c>
      <c r="H77" s="26">
        <f>$F$10</f>
        <v/>
      </c>
      <c r="I77" s="26">
        <f>SUM($H$19:H77)</f>
        <v/>
      </c>
      <c r="J77" s="26">
        <f>G77-I77</f>
        <v/>
      </c>
      <c r="K77" s="26">
        <f>F77/(1+$C$14/12)^B77</f>
        <v/>
      </c>
      <c r="L77" s="25">
        <f>IF(J77&gt;0,"Leasing plus cher","Leasing favorable")</f>
        <v/>
      </c>
      <c r="M77" s="25">
        <f>IF(B77=1,"Départ : frais + dépôt",IF(B77=$C$8,"Fin : option d’achat","Loyer mensuel"))</f>
        <v/>
      </c>
    </row>
    <row r="78" ht="22" customHeight="1">
      <c r="B78" s="27" t="n">
        <v>60</v>
      </c>
      <c r="C78" s="28">
        <f>$C$9</f>
        <v/>
      </c>
      <c r="D78" s="28">
        <f>IF(B78=1,$C$11+$C$12,0)</f>
        <v/>
      </c>
      <c r="E78" s="28">
        <f>IF(B78=$C$8,$C$10,0)</f>
        <v/>
      </c>
      <c r="F78" s="28">
        <f>SUM(C78:E78)</f>
        <v/>
      </c>
      <c r="G78" s="28">
        <f>SUM($F$19:F78)</f>
        <v/>
      </c>
      <c r="H78" s="28">
        <f>$F$10</f>
        <v/>
      </c>
      <c r="I78" s="28">
        <f>SUM($H$19:H78)</f>
        <v/>
      </c>
      <c r="J78" s="28">
        <f>G78-I78</f>
        <v/>
      </c>
      <c r="K78" s="28">
        <f>F78/(1+$C$14/12)^B78</f>
        <v/>
      </c>
      <c r="L78" s="27">
        <f>IF(J78&gt;0,"Leasing plus cher","Leasing favorable")</f>
        <v/>
      </c>
      <c r="M78" s="27">
        <f>IF(B78=1,"Départ : frais + dépôt",IF(B78=$C$8,"Fin : option d’achat","Loyer mensuel"))</f>
        <v/>
      </c>
    </row>
    <row r="79" ht="22" customHeight="1"/>
    <row r="80" ht="22" customHeight="1"/>
    <row r="81" ht="22" customHeight="1"/>
    <row r="82" ht="22" customHeight="1"/>
    <row r="83" ht="22" customHeight="1"/>
  </sheetData>
  <mergeCells count="22">
    <mergeCell ref="F10:G10"/>
    <mergeCell ref="H10:I10"/>
    <mergeCell ref="J10:K10"/>
    <mergeCell ref="F6:G6"/>
    <mergeCell ref="H9:I9"/>
    <mergeCell ref="F7:G7"/>
    <mergeCell ref="J9:K9"/>
    <mergeCell ref="B2:N3"/>
    <mergeCell ref="H6:I6"/>
    <mergeCell ref="L10:N10"/>
    <mergeCell ref="J6:K6"/>
    <mergeCell ref="B4:N4"/>
    <mergeCell ref="L9:N9"/>
    <mergeCell ref="L6:N6"/>
    <mergeCell ref="B6:D6"/>
    <mergeCell ref="B16:N16"/>
    <mergeCell ref="H7:I7"/>
    <mergeCell ref="J7:K7"/>
    <mergeCell ref="F9:G9"/>
    <mergeCell ref="L7:N7"/>
    <mergeCell ref="F13:K14"/>
    <mergeCell ref="F12:K12"/>
  </mergeCells>
  <conditionalFormatting sqref="J19:J78">
    <cfRule type="cellIs" priority="1" operator="greaterThan" dxfId="0">
      <formula>0</formula>
    </cfRule>
    <cfRule type="cellIs" priority="2" operator="lessThan" dxfId="1">
      <formula>0</formula>
    </cfRule>
  </conditionalFormatting>
  <conditionalFormatting sqref="G19:G78">
    <cfRule type="dataBar" priority="3">
      <dataBar>
        <cfvo type="num" val="0"/>
        <cfvo type="max"/>
        <color rgb="0000A6A6"/>
      </dataBar>
    </cfRule>
  </conditionalFormatting>
  <conditionalFormatting sqref="I19:I78">
    <cfRule type="dataBar" priority="4">
      <dataBar>
        <cfvo type="num" val="0"/>
        <cfvo type="max"/>
        <color rgb="005B9BD5"/>
      </dataBar>
    </cfRule>
  </conditionalFormatting>
  <dataValidations count="1">
    <dataValidation sqref="L19:L78" showDropDown="0" showInputMessage="0" showErrorMessage="0" allowBlank="1" type="list">
      <formula1>"Leasing plus cher,Leasing favorable"</formula1>
    </dataValidation>
  </dataValidations>
  <pageMargins left="0.75" right="0.75" top="1" bottom="1" header="0.5" footer="0.5"/>
  <pageSetup orientation="landscape" fitToHeight="1" fitToWidth="1"/>
  <drawing xmlns:r="http://schemas.openxmlformats.org/officeDocument/2006/relationships" r:id="rId1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C13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8" customWidth="1" min="2" max="2"/>
    <col width="82" customWidth="1" min="3" max="3"/>
  </cols>
  <sheetData>
    <row r="2">
      <c r="B2" s="29" t="inlineStr">
        <is>
          <t>Mode d’emploi du modèle crédit-bail</t>
        </is>
      </c>
    </row>
    <row r="3"/>
    <row r="5" ht="55" customHeight="1">
      <c r="B5" s="30" t="inlineStr">
        <is>
          <t>1. Modifier les hypothèses</t>
        </is>
      </c>
      <c r="C5" s="23" t="inlineStr">
        <is>
          <t>Les cellules jaunes de l’onglet principal contiennent les variables à adapter : prix du bien, durée, loyer, valeur de rachat, frais, dépôt, taux bancaire et taux d’actualisation.</t>
        </is>
      </c>
    </row>
    <row r="7" ht="55" customHeight="1">
      <c r="B7" s="30" t="inlineStr">
        <is>
          <t>2. Lire le coût total</t>
        </is>
      </c>
      <c r="C7" s="23" t="inlineStr">
        <is>
          <t>Le coût total du crédit-bail additionne les loyers, les frais, le dépôt éventuel et la valeur de rachat finale. Le modèle compare automatiquement ce montant au coût estimé d’un prêt bancaire.</t>
        </is>
      </c>
    </row>
    <row r="9" ht="55" customHeight="1">
      <c r="B9" s="30" t="inlineStr">
        <is>
          <t>3. Observer la descente des flux</t>
        </is>
      </c>
      <c r="C9" s="23" t="inlineStr">
        <is>
          <t>La descente mensuelle montre les sorties de trésorerie mois par mois. Le cumul permet de visualiser l’effort financier réel pendant toute la durée du contrat.</t>
        </is>
      </c>
    </row>
    <row r="11" ht="55" customHeight="1">
      <c r="B11" s="30" t="inlineStr">
        <is>
          <t>4. Utiliser les alertes</t>
        </is>
      </c>
      <c r="C11" s="23" t="inlineStr">
        <is>
          <t>La colonne Écart cumulé met en évidence les périodes où le crédit-bail devient plus coûteux ou plus favorable que le prêt comparable.</t>
        </is>
      </c>
    </row>
    <row r="13" ht="55" customHeight="1">
      <c r="B13" s="30" t="inlineStr">
        <is>
          <t>5. Adapter au cas réel</t>
        </is>
      </c>
      <c r="C13" s="23" t="inlineStr">
        <is>
          <t>Le modèle reste pédagogique : pour une décision engageante, les frais, assurances, fiscalité, TVA récupérable et conditions contractuelles doivent être ajoutés selon l’offre réelle.</t>
        </is>
      </c>
    </row>
  </sheetData>
  <mergeCells count="1">
    <mergeCell ref="B2:C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2026-05-05T00:55:51Z</dcterms:created>
  <dcterms:modified xmlns:dcterms="http://purl.org/dc/terms/" xmlns:xsi="http://www.w3.org/2001/XMLSchema-instance" xsi:type="dcterms:W3CDTF">2026-05-05T00:55:51Z</dcterms:modified>
</cp:coreProperties>
</file>