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Circuits" sheetId="1" state="visible" r:id="rId1"/>
    <sheet xmlns:r="http://schemas.openxmlformats.org/officeDocument/2006/relationships" name="Parametres" sheetId="2" state="visible" r:id="rId2"/>
    <sheet xmlns:r="http://schemas.openxmlformats.org/officeDocument/2006/relationships" name="Tables" sheetId="3" state="visible" r:id="rId3"/>
    <sheet xmlns:r="http://schemas.openxmlformats.org/officeDocument/2006/relationships" name="Mode_emploi" sheetId="4" state="visible" r:id="rId4"/>
  </sheets>
  <definedNames/>
</workbook>
</file>

<file path=xl/styles.xml><?xml version="1.0" encoding="utf-8"?>
<styleSheet xmlns="http://schemas.openxmlformats.org/spreadsheetml/2006/main">
  <numFmts count="2">
    <numFmt numFmtId="164" formatCode="0.0"/>
    <numFmt numFmtId="165" formatCode="0.0000"/>
  </numFmts>
  <fonts count="9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0F172A"/>
      <sz val="11"/>
    </font>
    <font>
      <b val="1"/>
      <color rgb="000F172A"/>
    </font>
    <font>
      <i val="1"/>
      <color rgb="00334155"/>
      <sz val="10"/>
    </font>
    <font>
      <color rgb="000000FF"/>
    </font>
    <font>
      <color rgb="00008000"/>
    </font>
    <font>
      <color rgb="00000000"/>
    </font>
    <font>
      <b val="1"/>
      <color rgb="00FFFFFF"/>
      <sz val="11"/>
    </font>
  </fonts>
  <fills count="6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E2E8F0"/>
      </patternFill>
    </fill>
    <fill>
      <patternFill patternType="solid">
        <fgColor rgb="00DBEAFE"/>
      </patternFill>
    </fill>
    <fill>
      <patternFill patternType="solid">
        <fgColor rgb="001F4E79"/>
      </patternFill>
    </fill>
  </fills>
  <borders count="4">
    <border>
      <left/>
      <right/>
      <top/>
      <bottom/>
      <diagonal/>
    </border>
    <border>
      <left style="thin">
        <color rgb="0094A3B8"/>
      </left>
      <right style="thin">
        <color rgb="0094A3B8"/>
      </right>
      <top style="thin">
        <color rgb="0094A3B8"/>
      </top>
      <bottom style="thin">
        <color rgb="0094A3B8"/>
      </bottom>
    </border>
    <border>
      <bottom style="thin">
        <color rgb="0094A3B8"/>
      </bottom>
    </border>
    <border>
      <top style="thin">
        <color rgb="0094A3B8"/>
      </top>
    </border>
  </borders>
  <cellStyleXfs count="1">
    <xf numFmtId="0" fontId="0" fillId="0" borderId="0"/>
  </cellStyleXfs>
  <cellXfs count="32">
    <xf numFmtId="0" fontId="0" fillId="0" borderId="0" pivotButton="0" quotePrefix="0" xfId="0"/>
    <xf numFmtId="0" fontId="1" fillId="2" borderId="0" applyAlignment="1" pivotButton="0" quotePrefix="0" xfId="0">
      <alignment horizontal="left" vertical="center" wrapText="1"/>
    </xf>
    <xf numFmtId="0" fontId="3" fillId="0" borderId="0" pivotButton="0" quotePrefix="0" xfId="0"/>
    <xf numFmtId="0" fontId="6" fillId="0" borderId="0" applyAlignment="1" pivotButton="0" quotePrefix="0" xfId="0">
      <alignment horizontal="left" vertical="center" wrapText="1"/>
    </xf>
    <xf numFmtId="2" fontId="7" fillId="0" borderId="0" pivotButton="0" quotePrefix="0" xfId="0"/>
    <xf numFmtId="164" fontId="7" fillId="0" borderId="0" pivotButton="0" quotePrefix="0" xfId="0"/>
    <xf numFmtId="1" fontId="7" fillId="0" borderId="0" pivotButton="0" quotePrefix="0" xfId="0"/>
    <xf numFmtId="0" fontId="2" fillId="3" borderId="0" applyAlignment="1" pivotButton="0" quotePrefix="0" xfId="0">
      <alignment horizontal="left" vertical="center" wrapText="1"/>
    </xf>
    <xf numFmtId="0" fontId="8" fillId="5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5" fillId="4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center" vertical="center" wrapText="1"/>
    </xf>
    <xf numFmtId="2" fontId="5" fillId="4" borderId="1" applyAlignment="1" pivotButton="0" quotePrefix="0" xfId="0">
      <alignment horizontal="right" vertical="center" wrapText="1"/>
    </xf>
    <xf numFmtId="2" fontId="6" fillId="4" borderId="1" applyAlignment="1" pivotButton="0" quotePrefix="0" xfId="0">
      <alignment horizontal="center" vertical="center" wrapText="1"/>
    </xf>
    <xf numFmtId="1" fontId="7" fillId="0" borderId="1" applyAlignment="1" pivotButton="0" quotePrefix="0" xfId="0">
      <alignment horizontal="right" vertical="center" wrapText="1"/>
    </xf>
    <xf numFmtId="164" fontId="7" fillId="0" borderId="1" applyAlignment="1" pivotButton="0" quotePrefix="0" xfId="0">
      <alignment horizontal="right" vertical="center" wrapText="1"/>
    </xf>
    <xf numFmtId="1" fontId="5" fillId="4" borderId="1" applyAlignment="1" pivotButton="0" quotePrefix="0" xfId="0">
      <alignment horizontal="right" vertical="center" wrapText="1"/>
    </xf>
    <xf numFmtId="164" fontId="5" fillId="4" borderId="1" applyAlignment="1" pivotButton="0" quotePrefix="0" xfId="0">
      <alignment horizontal="right" vertical="center" wrapText="1"/>
    </xf>
    <xf numFmtId="2" fontId="7" fillId="0" borderId="1" applyAlignment="1" pivotButton="0" quotePrefix="0" xfId="0">
      <alignment horizontal="right" vertical="center" wrapText="1"/>
    </xf>
    <xf numFmtId="164" fontId="6" fillId="0" borderId="1" applyAlignment="1" pivotButton="0" quotePrefix="0" xfId="0">
      <alignment horizontal="right" vertical="center" wrapText="1"/>
    </xf>
    <xf numFmtId="0" fontId="7" fillId="0" borderId="1" applyAlignment="1" pivotButton="0" quotePrefix="0" xfId="0">
      <alignment horizontal="center" vertical="center" wrapText="1"/>
    </xf>
    <xf numFmtId="0" fontId="0" fillId="0" borderId="3" pivotButton="0" quotePrefix="0" xfId="0"/>
    <xf numFmtId="0" fontId="3" fillId="0" borderId="3" pivotButton="0" quotePrefix="0" xfId="0"/>
    <xf numFmtId="2" fontId="3" fillId="0" borderId="3" pivotButton="0" quotePrefix="0" xfId="0"/>
    <xf numFmtId="164" fontId="3" fillId="0" borderId="3" pivotButton="0" quotePrefix="0" xfId="0"/>
    <xf numFmtId="0" fontId="3" fillId="0" borderId="2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left" vertical="center" wrapText="1"/>
    </xf>
    <xf numFmtId="0" fontId="3" fillId="3" borderId="1" applyAlignment="1" pivotButton="0" quotePrefix="0" xfId="0">
      <alignment horizontal="center" vertical="center" wrapText="1"/>
    </xf>
    <xf numFmtId="1" fontId="0" fillId="0" borderId="1" applyAlignment="1" pivotButton="0" quotePrefix="0" xfId="0">
      <alignment horizontal="center" vertical="center" wrapText="1"/>
    </xf>
    <xf numFmtId="164" fontId="0" fillId="0" borderId="1" applyAlignment="1" pivotButton="0" quotePrefix="0" xfId="0">
      <alignment horizontal="center" vertical="center" wrapText="1"/>
    </xf>
    <xf numFmtId="165" fontId="0" fillId="0" borderId="1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left" vertical="center" wrapText="1"/>
    </xf>
  </cellXfs>
  <cellStyles count="1">
    <cellStyle name="Normal" xfId="0"/>
  </cellStyles>
  <dxfs count="2">
    <dxf>
      <fill>
        <patternFill>
          <bgColor rgb="00FEE2E2"/>
        </patternFill>
      </fill>
    </dxf>
    <dxf>
      <fill>
        <patternFill>
          <bgColor rgb="00DCFCE7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1"/>
  <sheetViews>
    <sheetView showGridLines="0" workbookViewId="0">
      <selection activeCell="A1" sqref="A1"/>
    </sheetView>
  </sheetViews>
  <sheetFormatPr baseColWidth="8" defaultRowHeight="15"/>
  <cols>
    <col width="6" customWidth="1" min="1" max="1"/>
    <col width="28" customWidth="1" min="2" max="2"/>
    <col width="10" customWidth="1" min="3" max="3"/>
    <col width="14" customWidth="1" min="4" max="4"/>
    <col width="8" customWidth="1" min="5" max="5"/>
    <col width="6" customWidth="1" min="6" max="6"/>
    <col width="12" customWidth="1" min="7" max="7"/>
    <col width="14" customWidth="1" min="8" max="8"/>
    <col width="12" customWidth="1" min="9" max="9"/>
    <col width="10" customWidth="1" min="10" max="10"/>
    <col width="12" customWidth="1" min="11" max="11"/>
    <col width="10" customWidth="1" min="12" max="12"/>
    <col width="10" customWidth="1" min="13" max="13"/>
    <col width="9" customWidth="1" min="14" max="14"/>
    <col width="9" customWidth="1" min="15" max="15"/>
    <col width="10" customWidth="1" min="16" max="16"/>
    <col width="15" customWidth="1" min="17" max="17"/>
    <col width="12" customWidth="1" min="18" max="18"/>
    <col width="22" customWidth="1" min="19" max="19"/>
    <col width="20" customWidth="1" min="20" max="20"/>
  </cols>
  <sheetData>
    <row r="1" ht="30" customHeight="1">
      <c r="A1" s="1" t="inlineStr">
        <is>
          <t>Note de calcul electrique — Modele Excel</t>
        </is>
      </c>
    </row>
    <row r="3">
      <c r="A3" s="2" t="inlineStr">
        <is>
          <t>Projet</t>
        </is>
      </c>
      <c r="B3" s="3">
        <f>Parametres!B3</f>
        <v/>
      </c>
      <c r="D3" s="2" t="inlineStr">
        <is>
          <t>Puissance totale (kW)</t>
        </is>
      </c>
      <c r="E3" s="4">
        <f>SUM(D10:D59)</f>
        <v/>
      </c>
    </row>
    <row r="4">
      <c r="A4" s="2" t="inlineStr">
        <is>
          <t>Date</t>
        </is>
      </c>
      <c r="B4" s="3">
        <f>Parametres!B4</f>
        <v/>
      </c>
      <c r="D4" s="2" t="inlineStr">
        <is>
          <t>Courant max (A)</t>
        </is>
      </c>
      <c r="E4" s="5">
        <f>MAX(H10:H59)</f>
        <v/>
      </c>
    </row>
    <row r="5">
      <c r="A5" s="2" t="inlineStr">
        <is>
          <t>Realise par</t>
        </is>
      </c>
      <c r="B5" s="3">
        <f>Parametres!B5</f>
        <v/>
      </c>
      <c r="D5" s="2" t="inlineStr">
        <is>
          <t>Circuits a verifier</t>
        </is>
      </c>
      <c r="E5" s="6">
        <f>COUNTIF(P10:P59,"A verifier")</f>
        <v/>
      </c>
    </row>
    <row r="8" ht="20" customHeight="1">
      <c r="A8" s="7" t="inlineStr">
        <is>
          <t>Table des circuits</t>
        </is>
      </c>
    </row>
    <row r="9" ht="28" customHeight="1">
      <c r="A9" s="8" t="inlineStr">
        <is>
          <t>ID</t>
        </is>
      </c>
      <c r="B9" s="8" t="inlineStr">
        <is>
          <t>Description</t>
        </is>
      </c>
      <c r="C9" s="8" t="inlineStr">
        <is>
          <t>Phase</t>
        </is>
      </c>
      <c r="D9" s="8" t="inlineStr">
        <is>
          <t>Puissance (kW)</t>
        </is>
      </c>
      <c r="E9" s="8" t="inlineStr">
        <is>
          <t>cos phi</t>
        </is>
      </c>
      <c r="F9" s="8" t="inlineStr">
        <is>
          <t>eta</t>
        </is>
      </c>
      <c r="G9" s="8" t="inlineStr">
        <is>
          <t>Tension (V)</t>
        </is>
      </c>
      <c r="H9" s="8" t="inlineStr">
        <is>
          <t>Courant Ib (A)</t>
        </is>
      </c>
      <c r="I9" s="8" t="inlineStr">
        <is>
          <t>Longueur (m)</t>
        </is>
      </c>
      <c r="J9" s="8" t="inlineStr">
        <is>
          <t>Materiau</t>
        </is>
      </c>
      <c r="K9" s="8" t="inlineStr">
        <is>
          <t>Section (mm²)</t>
        </is>
      </c>
      <c r="L9" s="8" t="inlineStr">
        <is>
          <t>R (Ω/km)</t>
        </is>
      </c>
      <c r="M9" s="8" t="inlineStr">
        <is>
          <t>Delta U (V)</t>
        </is>
      </c>
      <c r="N9" s="8" t="inlineStr">
        <is>
          <t>Delta U (%)</t>
        </is>
      </c>
      <c r="O9" s="8" t="inlineStr">
        <is>
          <t>Seuil (%)</t>
        </is>
      </c>
      <c r="P9" s="8" t="inlineStr">
        <is>
          <t>Conforme ?</t>
        </is>
      </c>
      <c r="Q9" s="8" t="inlineStr">
        <is>
          <t>Disjoncteur In (A)</t>
        </is>
      </c>
      <c r="R9" s="8" t="inlineStr">
        <is>
          <t>Icc (kA) (opt.)</t>
        </is>
      </c>
      <c r="S9" s="8" t="inlineStr">
        <is>
          <t>Observations</t>
        </is>
      </c>
      <c r="T9" t="inlineStr">
        <is>
          <t>Section recommandee (mm²)</t>
        </is>
      </c>
    </row>
    <row r="10">
      <c r="A10" s="9" t="inlineStr">
        <is>
          <t>C01</t>
        </is>
      </c>
      <c r="B10" s="10" t="n"/>
      <c r="C10" s="11" t="inlineStr">
        <is>
          <t>Tri</t>
        </is>
      </c>
      <c r="D10" s="12" t="n"/>
      <c r="E10" s="13">
        <f>Parametres!B9</f>
        <v/>
      </c>
      <c r="F10" s="13">
        <f>Parametres!B10</f>
        <v/>
      </c>
      <c r="G10" s="14">
        <f>IF(C10="Mono",Parametres!B7,Parametres!B8)</f>
        <v/>
      </c>
      <c r="H10" s="15">
        <f>IF(D10="","",IF(C10="Tri",(D10*1000)/(SQRT(3)*G10*E10*F10),(D10*1000)/(G10*E10*F10)))</f>
        <v/>
      </c>
      <c r="I10" s="16" t="n"/>
      <c r="J10" s="11" t="inlineStr">
        <is>
          <t>Cu</t>
        </is>
      </c>
      <c r="K10" s="17" t="n"/>
      <c r="L10" s="18">
        <f>IF(K10="","",VLOOKUP(J10,Tables!$E$5:$F$6,2,FALSE)*1000/K10)</f>
        <v/>
      </c>
      <c r="M10" s="15">
        <f>IF(OR(H10="",L10="",I10=""),"",IF(C10="Mono",2*H10*L10*(I10/1000),SQRT(3)*H10*L10*(I10/1000)))</f>
        <v/>
      </c>
      <c r="N10" s="15">
        <f>IF(M10="","",M10/G10*100)</f>
        <v/>
      </c>
      <c r="O10" s="19">
        <f>Parametres!B11</f>
        <v/>
      </c>
      <c r="P10" s="20">
        <f>IF(N10="","",IF(N10&lt;=O10,"OK","A verifier"))</f>
        <v/>
      </c>
      <c r="Q10" s="14">
        <f>IF(H10="","",MINIFS(Tables!$A$5:$A$26,Tables!$A$5:$A$26,"&gt;="&amp;H10))</f>
        <v/>
      </c>
      <c r="R10" s="12" t="n"/>
      <c r="S10" s="10" t="n"/>
      <c r="T10">
        <f>IF(H10="","",IF(J10="Al",VLOOKUP(H10,Tables!$J$5:$K$25,2,TRUE),VLOOKUP(H10,Tables!$H$5:$I$25,2,TRUE)))</f>
        <v/>
      </c>
    </row>
    <row r="11">
      <c r="A11" s="9" t="inlineStr">
        <is>
          <t>C02</t>
        </is>
      </c>
      <c r="B11" s="10" t="n"/>
      <c r="C11" s="11" t="inlineStr">
        <is>
          <t>Tri</t>
        </is>
      </c>
      <c r="D11" s="12" t="n"/>
      <c r="E11" s="13">
        <f>Parametres!B9</f>
        <v/>
      </c>
      <c r="F11" s="13">
        <f>Parametres!B10</f>
        <v/>
      </c>
      <c r="G11" s="14">
        <f>IF(C11="Mono",Parametres!B7,Parametres!B8)</f>
        <v/>
      </c>
      <c r="H11" s="15">
        <f>IF(D11="","",IF(C11="Tri",(D11*1000)/(SQRT(3)*G11*E11*F11),(D11*1000)/(G11*E11*F11)))</f>
        <v/>
      </c>
      <c r="I11" s="16" t="n"/>
      <c r="J11" s="11" t="inlineStr">
        <is>
          <t>Cu</t>
        </is>
      </c>
      <c r="K11" s="17" t="n"/>
      <c r="L11" s="18">
        <f>IF(K11="","",VLOOKUP(J11,Tables!$E$5:$F$6,2,FALSE)*1000/K11)</f>
        <v/>
      </c>
      <c r="M11" s="15">
        <f>IF(OR(H11="",L11="",I11=""),"",IF(C11="Mono",2*H11*L11*(I11/1000),SQRT(3)*H11*L11*(I11/1000)))</f>
        <v/>
      </c>
      <c r="N11" s="15">
        <f>IF(M11="","",M11/G11*100)</f>
        <v/>
      </c>
      <c r="O11" s="19">
        <f>Parametres!B11</f>
        <v/>
      </c>
      <c r="P11" s="20">
        <f>IF(N11="","",IF(N11&lt;=O11,"OK","A verifier"))</f>
        <v/>
      </c>
      <c r="Q11" s="14">
        <f>IF(H11="","",MINIFS(Tables!$A$5:$A$26,Tables!$A$5:$A$26,"&gt;="&amp;H11))</f>
        <v/>
      </c>
      <c r="R11" s="12" t="n"/>
      <c r="S11" s="10" t="n"/>
      <c r="T11">
        <f>IF(H11="","",IF(J11="Al",VLOOKUP(H11,Tables!$J$5:$K$25,2,TRUE),VLOOKUP(H11,Tables!$H$5:$I$25,2,TRUE)))</f>
        <v/>
      </c>
    </row>
    <row r="12">
      <c r="A12" s="9" t="inlineStr">
        <is>
          <t>C03</t>
        </is>
      </c>
      <c r="B12" s="10" t="n"/>
      <c r="C12" s="11" t="inlineStr">
        <is>
          <t>Tri</t>
        </is>
      </c>
      <c r="D12" s="12" t="n"/>
      <c r="E12" s="13">
        <f>Parametres!B9</f>
        <v/>
      </c>
      <c r="F12" s="13">
        <f>Parametres!B10</f>
        <v/>
      </c>
      <c r="G12" s="14">
        <f>IF(C12="Mono",Parametres!B7,Parametres!B8)</f>
        <v/>
      </c>
      <c r="H12" s="15">
        <f>IF(D12="","",IF(C12="Tri",(D12*1000)/(SQRT(3)*G12*E12*F12),(D12*1000)/(G12*E12*F12)))</f>
        <v/>
      </c>
      <c r="I12" s="16" t="n"/>
      <c r="J12" s="11" t="inlineStr">
        <is>
          <t>Cu</t>
        </is>
      </c>
      <c r="K12" s="17" t="n"/>
      <c r="L12" s="18">
        <f>IF(K12="","",VLOOKUP(J12,Tables!$E$5:$F$6,2,FALSE)*1000/K12)</f>
        <v/>
      </c>
      <c r="M12" s="15">
        <f>IF(OR(H12="",L12="",I12=""),"",IF(C12="Mono",2*H12*L12*(I12/1000),SQRT(3)*H12*L12*(I12/1000)))</f>
        <v/>
      </c>
      <c r="N12" s="15">
        <f>IF(M12="","",M12/G12*100)</f>
        <v/>
      </c>
      <c r="O12" s="19">
        <f>Parametres!B11</f>
        <v/>
      </c>
      <c r="P12" s="20">
        <f>IF(N12="","",IF(N12&lt;=O12,"OK","A verifier"))</f>
        <v/>
      </c>
      <c r="Q12" s="14">
        <f>IF(H12="","",MINIFS(Tables!$A$5:$A$26,Tables!$A$5:$A$26,"&gt;="&amp;H12))</f>
        <v/>
      </c>
      <c r="R12" s="12" t="n"/>
      <c r="S12" s="10" t="n"/>
      <c r="T12">
        <f>IF(H12="","",IF(J12="Al",VLOOKUP(H12,Tables!$J$5:$K$25,2,TRUE),VLOOKUP(H12,Tables!$H$5:$I$25,2,TRUE)))</f>
        <v/>
      </c>
    </row>
    <row r="13">
      <c r="A13" s="9" t="inlineStr">
        <is>
          <t>C04</t>
        </is>
      </c>
      <c r="B13" s="10" t="n"/>
      <c r="C13" s="11" t="inlineStr">
        <is>
          <t>Tri</t>
        </is>
      </c>
      <c r="D13" s="12" t="n"/>
      <c r="E13" s="13">
        <f>Parametres!B9</f>
        <v/>
      </c>
      <c r="F13" s="13">
        <f>Parametres!B10</f>
        <v/>
      </c>
      <c r="G13" s="14">
        <f>IF(C13="Mono",Parametres!B7,Parametres!B8)</f>
        <v/>
      </c>
      <c r="H13" s="15">
        <f>IF(D13="","",IF(C13="Tri",(D13*1000)/(SQRT(3)*G13*E13*F13),(D13*1000)/(G13*E13*F13)))</f>
        <v/>
      </c>
      <c r="I13" s="16" t="n"/>
      <c r="J13" s="11" t="inlineStr">
        <is>
          <t>Cu</t>
        </is>
      </c>
      <c r="K13" s="17" t="n"/>
      <c r="L13" s="18">
        <f>IF(K13="","",VLOOKUP(J13,Tables!$E$5:$F$6,2,FALSE)*1000/K13)</f>
        <v/>
      </c>
      <c r="M13" s="15">
        <f>IF(OR(H13="",L13="",I13=""),"",IF(C13="Mono",2*H13*L13*(I13/1000),SQRT(3)*H13*L13*(I13/1000)))</f>
        <v/>
      </c>
      <c r="N13" s="15">
        <f>IF(M13="","",M13/G13*100)</f>
        <v/>
      </c>
      <c r="O13" s="19">
        <f>Parametres!B11</f>
        <v/>
      </c>
      <c r="P13" s="20">
        <f>IF(N13="","",IF(N13&lt;=O13,"OK","A verifier"))</f>
        <v/>
      </c>
      <c r="Q13" s="14">
        <f>IF(H13="","",MINIFS(Tables!$A$5:$A$26,Tables!$A$5:$A$26,"&gt;="&amp;H13))</f>
        <v/>
      </c>
      <c r="R13" s="12" t="n"/>
      <c r="S13" s="10" t="n"/>
      <c r="T13">
        <f>IF(H13="","",IF(J13="Al",VLOOKUP(H13,Tables!$J$5:$K$25,2,TRUE),VLOOKUP(H13,Tables!$H$5:$I$25,2,TRUE)))</f>
        <v/>
      </c>
    </row>
    <row r="14">
      <c r="A14" s="9" t="inlineStr">
        <is>
          <t>C05</t>
        </is>
      </c>
      <c r="B14" s="10" t="n"/>
      <c r="C14" s="11" t="inlineStr">
        <is>
          <t>Tri</t>
        </is>
      </c>
      <c r="D14" s="12" t="n"/>
      <c r="E14" s="13">
        <f>Parametres!B9</f>
        <v/>
      </c>
      <c r="F14" s="13">
        <f>Parametres!B10</f>
        <v/>
      </c>
      <c r="G14" s="14">
        <f>IF(C14="Mono",Parametres!B7,Parametres!B8)</f>
        <v/>
      </c>
      <c r="H14" s="15">
        <f>IF(D14="","",IF(C14="Tri",(D14*1000)/(SQRT(3)*G14*E14*F14),(D14*1000)/(G14*E14*F14)))</f>
        <v/>
      </c>
      <c r="I14" s="16" t="n"/>
      <c r="J14" s="11" t="inlineStr">
        <is>
          <t>Cu</t>
        </is>
      </c>
      <c r="K14" s="17" t="n"/>
      <c r="L14" s="18">
        <f>IF(K14="","",VLOOKUP(J14,Tables!$E$5:$F$6,2,FALSE)*1000/K14)</f>
        <v/>
      </c>
      <c r="M14" s="15">
        <f>IF(OR(H14="",L14="",I14=""),"",IF(C14="Mono",2*H14*L14*(I14/1000),SQRT(3)*H14*L14*(I14/1000)))</f>
        <v/>
      </c>
      <c r="N14" s="15">
        <f>IF(M14="","",M14/G14*100)</f>
        <v/>
      </c>
      <c r="O14" s="19">
        <f>Parametres!B11</f>
        <v/>
      </c>
      <c r="P14" s="20">
        <f>IF(N14="","",IF(N14&lt;=O14,"OK","A verifier"))</f>
        <v/>
      </c>
      <c r="Q14" s="14">
        <f>IF(H14="","",MINIFS(Tables!$A$5:$A$26,Tables!$A$5:$A$26,"&gt;="&amp;H14))</f>
        <v/>
      </c>
      <c r="R14" s="12" t="n"/>
      <c r="S14" s="10" t="n"/>
      <c r="T14">
        <f>IF(H14="","",IF(J14="Al",VLOOKUP(H14,Tables!$J$5:$K$25,2,TRUE),VLOOKUP(H14,Tables!$H$5:$I$25,2,TRUE)))</f>
        <v/>
      </c>
    </row>
    <row r="15">
      <c r="A15" s="9" t="inlineStr">
        <is>
          <t>C06</t>
        </is>
      </c>
      <c r="B15" s="10" t="n"/>
      <c r="C15" s="11" t="inlineStr">
        <is>
          <t>Tri</t>
        </is>
      </c>
      <c r="D15" s="12" t="n"/>
      <c r="E15" s="13">
        <f>Parametres!B9</f>
        <v/>
      </c>
      <c r="F15" s="13">
        <f>Parametres!B10</f>
        <v/>
      </c>
      <c r="G15" s="14">
        <f>IF(C15="Mono",Parametres!B7,Parametres!B8)</f>
        <v/>
      </c>
      <c r="H15" s="15">
        <f>IF(D15="","",IF(C15="Tri",(D15*1000)/(SQRT(3)*G15*E15*F15),(D15*1000)/(G15*E15*F15)))</f>
        <v/>
      </c>
      <c r="I15" s="16" t="n"/>
      <c r="J15" s="11" t="inlineStr">
        <is>
          <t>Cu</t>
        </is>
      </c>
      <c r="K15" s="17" t="n"/>
      <c r="L15" s="18">
        <f>IF(K15="","",VLOOKUP(J15,Tables!$E$5:$F$6,2,FALSE)*1000/K15)</f>
        <v/>
      </c>
      <c r="M15" s="15">
        <f>IF(OR(H15="",L15="",I15=""),"",IF(C15="Mono",2*H15*L15*(I15/1000),SQRT(3)*H15*L15*(I15/1000)))</f>
        <v/>
      </c>
      <c r="N15" s="15">
        <f>IF(M15="","",M15/G15*100)</f>
        <v/>
      </c>
      <c r="O15" s="19">
        <f>Parametres!B11</f>
        <v/>
      </c>
      <c r="P15" s="20">
        <f>IF(N15="","",IF(N15&lt;=O15,"OK","A verifier"))</f>
        <v/>
      </c>
      <c r="Q15" s="14">
        <f>IF(H15="","",MINIFS(Tables!$A$5:$A$26,Tables!$A$5:$A$26,"&gt;="&amp;H15))</f>
        <v/>
      </c>
      <c r="R15" s="12" t="n"/>
      <c r="S15" s="10" t="n"/>
      <c r="T15">
        <f>IF(H15="","",IF(J15="Al",VLOOKUP(H15,Tables!$J$5:$K$25,2,TRUE),VLOOKUP(H15,Tables!$H$5:$I$25,2,TRUE)))</f>
        <v/>
      </c>
    </row>
    <row r="16">
      <c r="A16" s="9" t="inlineStr">
        <is>
          <t>C07</t>
        </is>
      </c>
      <c r="B16" s="10" t="n"/>
      <c r="C16" s="11" t="inlineStr">
        <is>
          <t>Tri</t>
        </is>
      </c>
      <c r="D16" s="12" t="n"/>
      <c r="E16" s="13">
        <f>Parametres!B9</f>
        <v/>
      </c>
      <c r="F16" s="13">
        <f>Parametres!B10</f>
        <v/>
      </c>
      <c r="G16" s="14">
        <f>IF(C16="Mono",Parametres!B7,Parametres!B8)</f>
        <v/>
      </c>
      <c r="H16" s="15">
        <f>IF(D16="","",IF(C16="Tri",(D16*1000)/(SQRT(3)*G16*E16*F16),(D16*1000)/(G16*E16*F16)))</f>
        <v/>
      </c>
      <c r="I16" s="16" t="n"/>
      <c r="J16" s="11" t="inlineStr">
        <is>
          <t>Cu</t>
        </is>
      </c>
      <c r="K16" s="17" t="n"/>
      <c r="L16" s="18">
        <f>IF(K16="","",VLOOKUP(J16,Tables!$E$5:$F$6,2,FALSE)*1000/K16)</f>
        <v/>
      </c>
      <c r="M16" s="15">
        <f>IF(OR(H16="",L16="",I16=""),"",IF(C16="Mono",2*H16*L16*(I16/1000),SQRT(3)*H16*L16*(I16/1000)))</f>
        <v/>
      </c>
      <c r="N16" s="15">
        <f>IF(M16="","",M16/G16*100)</f>
        <v/>
      </c>
      <c r="O16" s="19">
        <f>Parametres!B11</f>
        <v/>
      </c>
      <c r="P16" s="20">
        <f>IF(N16="","",IF(N16&lt;=O16,"OK","A verifier"))</f>
        <v/>
      </c>
      <c r="Q16" s="14">
        <f>IF(H16="","",MINIFS(Tables!$A$5:$A$26,Tables!$A$5:$A$26,"&gt;="&amp;H16))</f>
        <v/>
      </c>
      <c r="R16" s="12" t="n"/>
      <c r="S16" s="10" t="n"/>
      <c r="T16">
        <f>IF(H16="","",IF(J16="Al",VLOOKUP(H16,Tables!$J$5:$K$25,2,TRUE),VLOOKUP(H16,Tables!$H$5:$I$25,2,TRUE)))</f>
        <v/>
      </c>
    </row>
    <row r="17">
      <c r="A17" s="9" t="inlineStr">
        <is>
          <t>C08</t>
        </is>
      </c>
      <c r="B17" s="10" t="n"/>
      <c r="C17" s="11" t="inlineStr">
        <is>
          <t>Tri</t>
        </is>
      </c>
      <c r="D17" s="12" t="n"/>
      <c r="E17" s="13">
        <f>Parametres!B9</f>
        <v/>
      </c>
      <c r="F17" s="13">
        <f>Parametres!B10</f>
        <v/>
      </c>
      <c r="G17" s="14">
        <f>IF(C17="Mono",Parametres!B7,Parametres!B8)</f>
        <v/>
      </c>
      <c r="H17" s="15">
        <f>IF(D17="","",IF(C17="Tri",(D17*1000)/(SQRT(3)*G17*E17*F17),(D17*1000)/(G17*E17*F17)))</f>
        <v/>
      </c>
      <c r="I17" s="16" t="n"/>
      <c r="J17" s="11" t="inlineStr">
        <is>
          <t>Cu</t>
        </is>
      </c>
      <c r="K17" s="17" t="n"/>
      <c r="L17" s="18">
        <f>IF(K17="","",VLOOKUP(J17,Tables!$E$5:$F$6,2,FALSE)*1000/K17)</f>
        <v/>
      </c>
      <c r="M17" s="15">
        <f>IF(OR(H17="",L17="",I17=""),"",IF(C17="Mono",2*H17*L17*(I17/1000),SQRT(3)*H17*L17*(I17/1000)))</f>
        <v/>
      </c>
      <c r="N17" s="15">
        <f>IF(M17="","",M17/G17*100)</f>
        <v/>
      </c>
      <c r="O17" s="19">
        <f>Parametres!B11</f>
        <v/>
      </c>
      <c r="P17" s="20">
        <f>IF(N17="","",IF(N17&lt;=O17,"OK","A verifier"))</f>
        <v/>
      </c>
      <c r="Q17" s="14">
        <f>IF(H17="","",MINIFS(Tables!$A$5:$A$26,Tables!$A$5:$A$26,"&gt;="&amp;H17))</f>
        <v/>
      </c>
      <c r="R17" s="12" t="n"/>
      <c r="S17" s="10" t="n"/>
      <c r="T17">
        <f>IF(H17="","",IF(J17="Al",VLOOKUP(H17,Tables!$J$5:$K$25,2,TRUE),VLOOKUP(H17,Tables!$H$5:$I$25,2,TRUE)))</f>
        <v/>
      </c>
    </row>
    <row r="18">
      <c r="A18" s="9" t="inlineStr">
        <is>
          <t>C09</t>
        </is>
      </c>
      <c r="B18" s="10" t="n"/>
      <c r="C18" s="11" t="inlineStr">
        <is>
          <t>Tri</t>
        </is>
      </c>
      <c r="D18" s="12" t="n"/>
      <c r="E18" s="13">
        <f>Parametres!B9</f>
        <v/>
      </c>
      <c r="F18" s="13">
        <f>Parametres!B10</f>
        <v/>
      </c>
      <c r="G18" s="14">
        <f>IF(C18="Mono",Parametres!B7,Parametres!B8)</f>
        <v/>
      </c>
      <c r="H18" s="15">
        <f>IF(D18="","",IF(C18="Tri",(D18*1000)/(SQRT(3)*G18*E18*F18),(D18*1000)/(G18*E18*F18)))</f>
        <v/>
      </c>
      <c r="I18" s="16" t="n"/>
      <c r="J18" s="11" t="inlineStr">
        <is>
          <t>Cu</t>
        </is>
      </c>
      <c r="K18" s="17" t="n"/>
      <c r="L18" s="18">
        <f>IF(K18="","",VLOOKUP(J18,Tables!$E$5:$F$6,2,FALSE)*1000/K18)</f>
        <v/>
      </c>
      <c r="M18" s="15">
        <f>IF(OR(H18="",L18="",I18=""),"",IF(C18="Mono",2*H18*L18*(I18/1000),SQRT(3)*H18*L18*(I18/1000)))</f>
        <v/>
      </c>
      <c r="N18" s="15">
        <f>IF(M18="","",M18/G18*100)</f>
        <v/>
      </c>
      <c r="O18" s="19">
        <f>Parametres!B11</f>
        <v/>
      </c>
      <c r="P18" s="20">
        <f>IF(N18="","",IF(N18&lt;=O18,"OK","A verifier"))</f>
        <v/>
      </c>
      <c r="Q18" s="14">
        <f>IF(H18="","",MINIFS(Tables!$A$5:$A$26,Tables!$A$5:$A$26,"&gt;="&amp;H18))</f>
        <v/>
      </c>
      <c r="R18" s="12" t="n"/>
      <c r="S18" s="10" t="n"/>
      <c r="T18">
        <f>IF(H18="","",IF(J18="Al",VLOOKUP(H18,Tables!$J$5:$K$25,2,TRUE),VLOOKUP(H18,Tables!$H$5:$I$25,2,TRUE)))</f>
        <v/>
      </c>
    </row>
    <row r="19">
      <c r="A19" s="9" t="inlineStr">
        <is>
          <t>C10</t>
        </is>
      </c>
      <c r="B19" s="10" t="n"/>
      <c r="C19" s="11" t="inlineStr">
        <is>
          <t>Tri</t>
        </is>
      </c>
      <c r="D19" s="12" t="n"/>
      <c r="E19" s="13">
        <f>Parametres!B9</f>
        <v/>
      </c>
      <c r="F19" s="13">
        <f>Parametres!B10</f>
        <v/>
      </c>
      <c r="G19" s="14">
        <f>IF(C19="Mono",Parametres!B7,Parametres!B8)</f>
        <v/>
      </c>
      <c r="H19" s="15">
        <f>IF(D19="","",IF(C19="Tri",(D19*1000)/(SQRT(3)*G19*E19*F19),(D19*1000)/(G19*E19*F19)))</f>
        <v/>
      </c>
      <c r="I19" s="16" t="n"/>
      <c r="J19" s="11" t="inlineStr">
        <is>
          <t>Cu</t>
        </is>
      </c>
      <c r="K19" s="17" t="n"/>
      <c r="L19" s="18">
        <f>IF(K19="","",VLOOKUP(J19,Tables!$E$5:$F$6,2,FALSE)*1000/K19)</f>
        <v/>
      </c>
      <c r="M19" s="15">
        <f>IF(OR(H19="",L19="",I19=""),"",IF(C19="Mono",2*H19*L19*(I19/1000),SQRT(3)*H19*L19*(I19/1000)))</f>
        <v/>
      </c>
      <c r="N19" s="15">
        <f>IF(M19="","",M19/G19*100)</f>
        <v/>
      </c>
      <c r="O19" s="19">
        <f>Parametres!B11</f>
        <v/>
      </c>
      <c r="P19" s="20">
        <f>IF(N19="","",IF(N19&lt;=O19,"OK","A verifier"))</f>
        <v/>
      </c>
      <c r="Q19" s="14">
        <f>IF(H19="","",MINIFS(Tables!$A$5:$A$26,Tables!$A$5:$A$26,"&gt;="&amp;H19))</f>
        <v/>
      </c>
      <c r="R19" s="12" t="n"/>
      <c r="S19" s="10" t="n"/>
      <c r="T19">
        <f>IF(H19="","",IF(J19="Al",VLOOKUP(H19,Tables!$J$5:$K$25,2,TRUE),VLOOKUP(H19,Tables!$H$5:$I$25,2,TRUE)))</f>
        <v/>
      </c>
    </row>
    <row r="20">
      <c r="A20" s="9" t="inlineStr">
        <is>
          <t>C11</t>
        </is>
      </c>
      <c r="B20" s="10" t="n"/>
      <c r="C20" s="11" t="inlineStr">
        <is>
          <t>Tri</t>
        </is>
      </c>
      <c r="D20" s="12" t="n"/>
      <c r="E20" s="13">
        <f>Parametres!B9</f>
        <v/>
      </c>
      <c r="F20" s="13">
        <f>Parametres!B10</f>
        <v/>
      </c>
      <c r="G20" s="14">
        <f>IF(C20="Mono",Parametres!B7,Parametres!B8)</f>
        <v/>
      </c>
      <c r="H20" s="15">
        <f>IF(D20="","",IF(C20="Tri",(D20*1000)/(SQRT(3)*G20*E20*F20),(D20*1000)/(G20*E20*F20)))</f>
        <v/>
      </c>
      <c r="I20" s="16" t="n"/>
      <c r="J20" s="11" t="inlineStr">
        <is>
          <t>Cu</t>
        </is>
      </c>
      <c r="K20" s="17" t="n"/>
      <c r="L20" s="18">
        <f>IF(K20="","",VLOOKUP(J20,Tables!$E$5:$F$6,2,FALSE)*1000/K20)</f>
        <v/>
      </c>
      <c r="M20" s="15">
        <f>IF(OR(H20="",L20="",I20=""),"",IF(C20="Mono",2*H20*L20*(I20/1000),SQRT(3)*H20*L20*(I20/1000)))</f>
        <v/>
      </c>
      <c r="N20" s="15">
        <f>IF(M20="","",M20/G20*100)</f>
        <v/>
      </c>
      <c r="O20" s="19">
        <f>Parametres!B11</f>
        <v/>
      </c>
      <c r="P20" s="20">
        <f>IF(N20="","",IF(N20&lt;=O20,"OK","A verifier"))</f>
        <v/>
      </c>
      <c r="Q20" s="14">
        <f>IF(H20="","",MINIFS(Tables!$A$5:$A$26,Tables!$A$5:$A$26,"&gt;="&amp;H20))</f>
        <v/>
      </c>
      <c r="R20" s="12" t="n"/>
      <c r="S20" s="10" t="n"/>
      <c r="T20">
        <f>IF(H20="","",IF(J20="Al",VLOOKUP(H20,Tables!$J$5:$K$25,2,TRUE),VLOOKUP(H20,Tables!$H$5:$I$25,2,TRUE)))</f>
        <v/>
      </c>
    </row>
    <row r="21">
      <c r="A21" s="9" t="inlineStr">
        <is>
          <t>C12</t>
        </is>
      </c>
      <c r="B21" s="10" t="n"/>
      <c r="C21" s="11" t="inlineStr">
        <is>
          <t>Tri</t>
        </is>
      </c>
      <c r="D21" s="12" t="n"/>
      <c r="E21" s="13">
        <f>Parametres!B9</f>
        <v/>
      </c>
      <c r="F21" s="13">
        <f>Parametres!B10</f>
        <v/>
      </c>
      <c r="G21" s="14">
        <f>IF(C21="Mono",Parametres!B7,Parametres!B8)</f>
        <v/>
      </c>
      <c r="H21" s="15">
        <f>IF(D21="","",IF(C21="Tri",(D21*1000)/(SQRT(3)*G21*E21*F21),(D21*1000)/(G21*E21*F21)))</f>
        <v/>
      </c>
      <c r="I21" s="16" t="n"/>
      <c r="J21" s="11" t="inlineStr">
        <is>
          <t>Cu</t>
        </is>
      </c>
      <c r="K21" s="17" t="n"/>
      <c r="L21" s="18">
        <f>IF(K21="","",VLOOKUP(J21,Tables!$E$5:$F$6,2,FALSE)*1000/K21)</f>
        <v/>
      </c>
      <c r="M21" s="15">
        <f>IF(OR(H21="",L21="",I21=""),"",IF(C21="Mono",2*H21*L21*(I21/1000),SQRT(3)*H21*L21*(I21/1000)))</f>
        <v/>
      </c>
      <c r="N21" s="15">
        <f>IF(M21="","",M21/G21*100)</f>
        <v/>
      </c>
      <c r="O21" s="19">
        <f>Parametres!B11</f>
        <v/>
      </c>
      <c r="P21" s="20">
        <f>IF(N21="","",IF(N21&lt;=O21,"OK","A verifier"))</f>
        <v/>
      </c>
      <c r="Q21" s="14">
        <f>IF(H21="","",MINIFS(Tables!$A$5:$A$26,Tables!$A$5:$A$26,"&gt;="&amp;H21))</f>
        <v/>
      </c>
      <c r="R21" s="12" t="n"/>
      <c r="S21" s="10" t="n"/>
      <c r="T21">
        <f>IF(H21="","",IF(J21="Al",VLOOKUP(H21,Tables!$J$5:$K$25,2,TRUE),VLOOKUP(H21,Tables!$H$5:$I$25,2,TRUE)))</f>
        <v/>
      </c>
    </row>
    <row r="22">
      <c r="A22" s="9" t="inlineStr">
        <is>
          <t>C13</t>
        </is>
      </c>
      <c r="B22" s="10" t="n"/>
      <c r="C22" s="11" t="inlineStr">
        <is>
          <t>Tri</t>
        </is>
      </c>
      <c r="D22" s="12" t="n"/>
      <c r="E22" s="13">
        <f>Parametres!B9</f>
        <v/>
      </c>
      <c r="F22" s="13">
        <f>Parametres!B10</f>
        <v/>
      </c>
      <c r="G22" s="14">
        <f>IF(C22="Mono",Parametres!B7,Parametres!B8)</f>
        <v/>
      </c>
      <c r="H22" s="15">
        <f>IF(D22="","",IF(C22="Tri",(D22*1000)/(SQRT(3)*G22*E22*F22),(D22*1000)/(G22*E22*F22)))</f>
        <v/>
      </c>
      <c r="I22" s="16" t="n"/>
      <c r="J22" s="11" t="inlineStr">
        <is>
          <t>Cu</t>
        </is>
      </c>
      <c r="K22" s="17" t="n"/>
      <c r="L22" s="18">
        <f>IF(K22="","",VLOOKUP(J22,Tables!$E$5:$F$6,2,FALSE)*1000/K22)</f>
        <v/>
      </c>
      <c r="M22" s="15">
        <f>IF(OR(H22="",L22="",I22=""),"",IF(C22="Mono",2*H22*L22*(I22/1000),SQRT(3)*H22*L22*(I22/1000)))</f>
        <v/>
      </c>
      <c r="N22" s="15">
        <f>IF(M22="","",M22/G22*100)</f>
        <v/>
      </c>
      <c r="O22" s="19">
        <f>Parametres!B11</f>
        <v/>
      </c>
      <c r="P22" s="20">
        <f>IF(N22="","",IF(N22&lt;=O22,"OK","A verifier"))</f>
        <v/>
      </c>
      <c r="Q22" s="14">
        <f>IF(H22="","",MINIFS(Tables!$A$5:$A$26,Tables!$A$5:$A$26,"&gt;="&amp;H22))</f>
        <v/>
      </c>
      <c r="R22" s="12" t="n"/>
      <c r="S22" s="10" t="n"/>
      <c r="T22">
        <f>IF(H22="","",IF(J22="Al",VLOOKUP(H22,Tables!$J$5:$K$25,2,TRUE),VLOOKUP(H22,Tables!$H$5:$I$25,2,TRUE)))</f>
        <v/>
      </c>
    </row>
    <row r="23">
      <c r="A23" s="9" t="inlineStr">
        <is>
          <t>C14</t>
        </is>
      </c>
      <c r="B23" s="10" t="n"/>
      <c r="C23" s="11" t="inlineStr">
        <is>
          <t>Tri</t>
        </is>
      </c>
      <c r="D23" s="12" t="n"/>
      <c r="E23" s="13">
        <f>Parametres!B9</f>
        <v/>
      </c>
      <c r="F23" s="13">
        <f>Parametres!B10</f>
        <v/>
      </c>
      <c r="G23" s="14">
        <f>IF(C23="Mono",Parametres!B7,Parametres!B8)</f>
        <v/>
      </c>
      <c r="H23" s="15">
        <f>IF(D23="","",IF(C23="Tri",(D23*1000)/(SQRT(3)*G23*E23*F23),(D23*1000)/(G23*E23*F23)))</f>
        <v/>
      </c>
      <c r="I23" s="16" t="n"/>
      <c r="J23" s="11" t="inlineStr">
        <is>
          <t>Cu</t>
        </is>
      </c>
      <c r="K23" s="17" t="n"/>
      <c r="L23" s="18">
        <f>IF(K23="","",VLOOKUP(J23,Tables!$E$5:$F$6,2,FALSE)*1000/K23)</f>
        <v/>
      </c>
      <c r="M23" s="15">
        <f>IF(OR(H23="",L23="",I23=""),"",IF(C23="Mono",2*H23*L23*(I23/1000),SQRT(3)*H23*L23*(I23/1000)))</f>
        <v/>
      </c>
      <c r="N23" s="15">
        <f>IF(M23="","",M23/G23*100)</f>
        <v/>
      </c>
      <c r="O23" s="19">
        <f>Parametres!B11</f>
        <v/>
      </c>
      <c r="P23" s="20">
        <f>IF(N23="","",IF(N23&lt;=O23,"OK","A verifier"))</f>
        <v/>
      </c>
      <c r="Q23" s="14">
        <f>IF(H23="","",MINIFS(Tables!$A$5:$A$26,Tables!$A$5:$A$26,"&gt;="&amp;H23))</f>
        <v/>
      </c>
      <c r="R23" s="12" t="n"/>
      <c r="S23" s="10" t="n"/>
      <c r="T23">
        <f>IF(H23="","",IF(J23="Al",VLOOKUP(H23,Tables!$J$5:$K$25,2,TRUE),VLOOKUP(H23,Tables!$H$5:$I$25,2,TRUE)))</f>
        <v/>
      </c>
    </row>
    <row r="24">
      <c r="A24" s="9" t="inlineStr">
        <is>
          <t>C15</t>
        </is>
      </c>
      <c r="B24" s="10" t="n"/>
      <c r="C24" s="11" t="inlineStr">
        <is>
          <t>Tri</t>
        </is>
      </c>
      <c r="D24" s="12" t="n"/>
      <c r="E24" s="13">
        <f>Parametres!B9</f>
        <v/>
      </c>
      <c r="F24" s="13">
        <f>Parametres!B10</f>
        <v/>
      </c>
      <c r="G24" s="14">
        <f>IF(C24="Mono",Parametres!B7,Parametres!B8)</f>
        <v/>
      </c>
      <c r="H24" s="15">
        <f>IF(D24="","",IF(C24="Tri",(D24*1000)/(SQRT(3)*G24*E24*F24),(D24*1000)/(G24*E24*F24)))</f>
        <v/>
      </c>
      <c r="I24" s="16" t="n"/>
      <c r="J24" s="11" t="inlineStr">
        <is>
          <t>Cu</t>
        </is>
      </c>
      <c r="K24" s="17" t="n"/>
      <c r="L24" s="18">
        <f>IF(K24="","",VLOOKUP(J24,Tables!$E$5:$F$6,2,FALSE)*1000/K24)</f>
        <v/>
      </c>
      <c r="M24" s="15">
        <f>IF(OR(H24="",L24="",I24=""),"",IF(C24="Mono",2*H24*L24*(I24/1000),SQRT(3)*H24*L24*(I24/1000)))</f>
        <v/>
      </c>
      <c r="N24" s="15">
        <f>IF(M24="","",M24/G24*100)</f>
        <v/>
      </c>
      <c r="O24" s="19">
        <f>Parametres!B11</f>
        <v/>
      </c>
      <c r="P24" s="20">
        <f>IF(N24="","",IF(N24&lt;=O24,"OK","A verifier"))</f>
        <v/>
      </c>
      <c r="Q24" s="14">
        <f>IF(H24="","",MINIFS(Tables!$A$5:$A$26,Tables!$A$5:$A$26,"&gt;="&amp;H24))</f>
        <v/>
      </c>
      <c r="R24" s="12" t="n"/>
      <c r="S24" s="10" t="n"/>
      <c r="T24">
        <f>IF(H24="","",IF(J24="Al",VLOOKUP(H24,Tables!$J$5:$K$25,2,TRUE),VLOOKUP(H24,Tables!$H$5:$I$25,2,TRUE)))</f>
        <v/>
      </c>
    </row>
    <row r="25">
      <c r="A25" s="9" t="inlineStr">
        <is>
          <t>C16</t>
        </is>
      </c>
      <c r="B25" s="10" t="n"/>
      <c r="C25" s="11" t="inlineStr">
        <is>
          <t>Tri</t>
        </is>
      </c>
      <c r="D25" s="12" t="n"/>
      <c r="E25" s="13">
        <f>Parametres!B9</f>
        <v/>
      </c>
      <c r="F25" s="13">
        <f>Parametres!B10</f>
        <v/>
      </c>
      <c r="G25" s="14">
        <f>IF(C25="Mono",Parametres!B7,Parametres!B8)</f>
        <v/>
      </c>
      <c r="H25" s="15">
        <f>IF(D25="","",IF(C25="Tri",(D25*1000)/(SQRT(3)*G25*E25*F25),(D25*1000)/(G25*E25*F25)))</f>
        <v/>
      </c>
      <c r="I25" s="16" t="n"/>
      <c r="J25" s="11" t="inlineStr">
        <is>
          <t>Cu</t>
        </is>
      </c>
      <c r="K25" s="17" t="n"/>
      <c r="L25" s="18">
        <f>IF(K25="","",VLOOKUP(J25,Tables!$E$5:$F$6,2,FALSE)*1000/K25)</f>
        <v/>
      </c>
      <c r="M25" s="15">
        <f>IF(OR(H25="",L25="",I25=""),"",IF(C25="Mono",2*H25*L25*(I25/1000),SQRT(3)*H25*L25*(I25/1000)))</f>
        <v/>
      </c>
      <c r="N25" s="15">
        <f>IF(M25="","",M25/G25*100)</f>
        <v/>
      </c>
      <c r="O25" s="19">
        <f>Parametres!B11</f>
        <v/>
      </c>
      <c r="P25" s="20">
        <f>IF(N25="","",IF(N25&lt;=O25,"OK","A verifier"))</f>
        <v/>
      </c>
      <c r="Q25" s="14">
        <f>IF(H25="","",MINIFS(Tables!$A$5:$A$26,Tables!$A$5:$A$26,"&gt;="&amp;H25))</f>
        <v/>
      </c>
      <c r="R25" s="12" t="n"/>
      <c r="S25" s="10" t="n"/>
      <c r="T25">
        <f>IF(H25="","",IF(J25="Al",VLOOKUP(H25,Tables!$J$5:$K$25,2,TRUE),VLOOKUP(H25,Tables!$H$5:$I$25,2,TRUE)))</f>
        <v/>
      </c>
    </row>
    <row r="26">
      <c r="A26" s="9" t="inlineStr">
        <is>
          <t>C17</t>
        </is>
      </c>
      <c r="B26" s="10" t="n"/>
      <c r="C26" s="11" t="inlineStr">
        <is>
          <t>Tri</t>
        </is>
      </c>
      <c r="D26" s="12" t="n"/>
      <c r="E26" s="13">
        <f>Parametres!B9</f>
        <v/>
      </c>
      <c r="F26" s="13">
        <f>Parametres!B10</f>
        <v/>
      </c>
      <c r="G26" s="14">
        <f>IF(C26="Mono",Parametres!B7,Parametres!B8)</f>
        <v/>
      </c>
      <c r="H26" s="15">
        <f>IF(D26="","",IF(C26="Tri",(D26*1000)/(SQRT(3)*G26*E26*F26),(D26*1000)/(G26*E26*F26)))</f>
        <v/>
      </c>
      <c r="I26" s="16" t="n"/>
      <c r="J26" s="11" t="inlineStr">
        <is>
          <t>Cu</t>
        </is>
      </c>
      <c r="K26" s="17" t="n"/>
      <c r="L26" s="18">
        <f>IF(K26="","",VLOOKUP(J26,Tables!$E$5:$F$6,2,FALSE)*1000/K26)</f>
        <v/>
      </c>
      <c r="M26" s="15">
        <f>IF(OR(H26="",L26="",I26=""),"",IF(C26="Mono",2*H26*L26*(I26/1000),SQRT(3)*H26*L26*(I26/1000)))</f>
        <v/>
      </c>
      <c r="N26" s="15">
        <f>IF(M26="","",M26/G26*100)</f>
        <v/>
      </c>
      <c r="O26" s="19">
        <f>Parametres!B11</f>
        <v/>
      </c>
      <c r="P26" s="20">
        <f>IF(N26="","",IF(N26&lt;=O26,"OK","A verifier"))</f>
        <v/>
      </c>
      <c r="Q26" s="14">
        <f>IF(H26="","",MINIFS(Tables!$A$5:$A$26,Tables!$A$5:$A$26,"&gt;="&amp;H26))</f>
        <v/>
      </c>
      <c r="R26" s="12" t="n"/>
      <c r="S26" s="10" t="n"/>
      <c r="T26">
        <f>IF(H26="","",IF(J26="Al",VLOOKUP(H26,Tables!$J$5:$K$25,2,TRUE),VLOOKUP(H26,Tables!$H$5:$I$25,2,TRUE)))</f>
        <v/>
      </c>
    </row>
    <row r="27">
      <c r="A27" s="9" t="inlineStr">
        <is>
          <t>C18</t>
        </is>
      </c>
      <c r="B27" s="10" t="n"/>
      <c r="C27" s="11" t="inlineStr">
        <is>
          <t>Tri</t>
        </is>
      </c>
      <c r="D27" s="12" t="n"/>
      <c r="E27" s="13">
        <f>Parametres!B9</f>
        <v/>
      </c>
      <c r="F27" s="13">
        <f>Parametres!B10</f>
        <v/>
      </c>
      <c r="G27" s="14">
        <f>IF(C27="Mono",Parametres!B7,Parametres!B8)</f>
        <v/>
      </c>
      <c r="H27" s="15">
        <f>IF(D27="","",IF(C27="Tri",(D27*1000)/(SQRT(3)*G27*E27*F27),(D27*1000)/(G27*E27*F27)))</f>
        <v/>
      </c>
      <c r="I27" s="16" t="n"/>
      <c r="J27" s="11" t="inlineStr">
        <is>
          <t>Cu</t>
        </is>
      </c>
      <c r="K27" s="17" t="n"/>
      <c r="L27" s="18">
        <f>IF(K27="","",VLOOKUP(J27,Tables!$E$5:$F$6,2,FALSE)*1000/K27)</f>
        <v/>
      </c>
      <c r="M27" s="15">
        <f>IF(OR(H27="",L27="",I27=""),"",IF(C27="Mono",2*H27*L27*(I27/1000),SQRT(3)*H27*L27*(I27/1000)))</f>
        <v/>
      </c>
      <c r="N27" s="15">
        <f>IF(M27="","",M27/G27*100)</f>
        <v/>
      </c>
      <c r="O27" s="19">
        <f>Parametres!B11</f>
        <v/>
      </c>
      <c r="P27" s="20">
        <f>IF(N27="","",IF(N27&lt;=O27,"OK","A verifier"))</f>
        <v/>
      </c>
      <c r="Q27" s="14">
        <f>IF(H27="","",MINIFS(Tables!$A$5:$A$26,Tables!$A$5:$A$26,"&gt;="&amp;H27))</f>
        <v/>
      </c>
      <c r="R27" s="12" t="n"/>
      <c r="S27" s="10" t="n"/>
      <c r="T27">
        <f>IF(H27="","",IF(J27="Al",VLOOKUP(H27,Tables!$J$5:$K$25,2,TRUE),VLOOKUP(H27,Tables!$H$5:$I$25,2,TRUE)))</f>
        <v/>
      </c>
    </row>
    <row r="28">
      <c r="A28" s="9" t="inlineStr">
        <is>
          <t>C19</t>
        </is>
      </c>
      <c r="B28" s="10" t="n"/>
      <c r="C28" s="11" t="inlineStr">
        <is>
          <t>Tri</t>
        </is>
      </c>
      <c r="D28" s="12" t="n"/>
      <c r="E28" s="13">
        <f>Parametres!B9</f>
        <v/>
      </c>
      <c r="F28" s="13">
        <f>Parametres!B10</f>
        <v/>
      </c>
      <c r="G28" s="14">
        <f>IF(C28="Mono",Parametres!B7,Parametres!B8)</f>
        <v/>
      </c>
      <c r="H28" s="15">
        <f>IF(D28="","",IF(C28="Tri",(D28*1000)/(SQRT(3)*G28*E28*F28),(D28*1000)/(G28*E28*F28)))</f>
        <v/>
      </c>
      <c r="I28" s="16" t="n"/>
      <c r="J28" s="11" t="inlineStr">
        <is>
          <t>Cu</t>
        </is>
      </c>
      <c r="K28" s="17" t="n"/>
      <c r="L28" s="18">
        <f>IF(K28="","",VLOOKUP(J28,Tables!$E$5:$F$6,2,FALSE)*1000/K28)</f>
        <v/>
      </c>
      <c r="M28" s="15">
        <f>IF(OR(H28="",L28="",I28=""),"",IF(C28="Mono",2*H28*L28*(I28/1000),SQRT(3)*H28*L28*(I28/1000)))</f>
        <v/>
      </c>
      <c r="N28" s="15">
        <f>IF(M28="","",M28/G28*100)</f>
        <v/>
      </c>
      <c r="O28" s="19">
        <f>Parametres!B11</f>
        <v/>
      </c>
      <c r="P28" s="20">
        <f>IF(N28="","",IF(N28&lt;=O28,"OK","A verifier"))</f>
        <v/>
      </c>
      <c r="Q28" s="14">
        <f>IF(H28="","",MINIFS(Tables!$A$5:$A$26,Tables!$A$5:$A$26,"&gt;="&amp;H28))</f>
        <v/>
      </c>
      <c r="R28" s="12" t="n"/>
      <c r="S28" s="10" t="n"/>
      <c r="T28">
        <f>IF(H28="","",IF(J28="Al",VLOOKUP(H28,Tables!$J$5:$K$25,2,TRUE),VLOOKUP(H28,Tables!$H$5:$I$25,2,TRUE)))</f>
        <v/>
      </c>
    </row>
    <row r="29">
      <c r="A29" s="9" t="inlineStr">
        <is>
          <t>C20</t>
        </is>
      </c>
      <c r="B29" s="10" t="n"/>
      <c r="C29" s="11" t="inlineStr">
        <is>
          <t>Tri</t>
        </is>
      </c>
      <c r="D29" s="12" t="n"/>
      <c r="E29" s="13">
        <f>Parametres!B9</f>
        <v/>
      </c>
      <c r="F29" s="13">
        <f>Parametres!B10</f>
        <v/>
      </c>
      <c r="G29" s="14">
        <f>IF(C29="Mono",Parametres!B7,Parametres!B8)</f>
        <v/>
      </c>
      <c r="H29" s="15">
        <f>IF(D29="","",IF(C29="Tri",(D29*1000)/(SQRT(3)*G29*E29*F29),(D29*1000)/(G29*E29*F29)))</f>
        <v/>
      </c>
      <c r="I29" s="16" t="n"/>
      <c r="J29" s="11" t="inlineStr">
        <is>
          <t>Cu</t>
        </is>
      </c>
      <c r="K29" s="17" t="n"/>
      <c r="L29" s="18">
        <f>IF(K29="","",VLOOKUP(J29,Tables!$E$5:$F$6,2,FALSE)*1000/K29)</f>
        <v/>
      </c>
      <c r="M29" s="15">
        <f>IF(OR(H29="",L29="",I29=""),"",IF(C29="Mono",2*H29*L29*(I29/1000),SQRT(3)*H29*L29*(I29/1000)))</f>
        <v/>
      </c>
      <c r="N29" s="15">
        <f>IF(M29="","",M29/G29*100)</f>
        <v/>
      </c>
      <c r="O29" s="19">
        <f>Parametres!B11</f>
        <v/>
      </c>
      <c r="P29" s="20">
        <f>IF(N29="","",IF(N29&lt;=O29,"OK","A verifier"))</f>
        <v/>
      </c>
      <c r="Q29" s="14">
        <f>IF(H29="","",MINIFS(Tables!$A$5:$A$26,Tables!$A$5:$A$26,"&gt;="&amp;H29))</f>
        <v/>
      </c>
      <c r="R29" s="12" t="n"/>
      <c r="S29" s="10" t="n"/>
      <c r="T29">
        <f>IF(H29="","",IF(J29="Al",VLOOKUP(H29,Tables!$J$5:$K$25,2,TRUE),VLOOKUP(H29,Tables!$H$5:$I$25,2,TRUE)))</f>
        <v/>
      </c>
    </row>
    <row r="30">
      <c r="A30" s="9" t="inlineStr">
        <is>
          <t>C21</t>
        </is>
      </c>
      <c r="B30" s="10" t="n"/>
      <c r="C30" s="11" t="inlineStr">
        <is>
          <t>Tri</t>
        </is>
      </c>
      <c r="D30" s="12" t="n"/>
      <c r="E30" s="13">
        <f>Parametres!B9</f>
        <v/>
      </c>
      <c r="F30" s="13">
        <f>Parametres!B10</f>
        <v/>
      </c>
      <c r="G30" s="14">
        <f>IF(C30="Mono",Parametres!B7,Parametres!B8)</f>
        <v/>
      </c>
      <c r="H30" s="15">
        <f>IF(D30="","",IF(C30="Tri",(D30*1000)/(SQRT(3)*G30*E30*F30),(D30*1000)/(G30*E30*F30)))</f>
        <v/>
      </c>
      <c r="I30" s="16" t="n"/>
      <c r="J30" s="11" t="inlineStr">
        <is>
          <t>Cu</t>
        </is>
      </c>
      <c r="K30" s="17" t="n"/>
      <c r="L30" s="18">
        <f>IF(K30="","",VLOOKUP(J30,Tables!$E$5:$F$6,2,FALSE)*1000/K30)</f>
        <v/>
      </c>
      <c r="M30" s="15">
        <f>IF(OR(H30="",L30="",I30=""),"",IF(C30="Mono",2*H30*L30*(I30/1000),SQRT(3)*H30*L30*(I30/1000)))</f>
        <v/>
      </c>
      <c r="N30" s="15">
        <f>IF(M30="","",M30/G30*100)</f>
        <v/>
      </c>
      <c r="O30" s="19">
        <f>Parametres!B11</f>
        <v/>
      </c>
      <c r="P30" s="20">
        <f>IF(N30="","",IF(N30&lt;=O30,"OK","A verifier"))</f>
        <v/>
      </c>
      <c r="Q30" s="14">
        <f>IF(H30="","",MINIFS(Tables!$A$5:$A$26,Tables!$A$5:$A$26,"&gt;="&amp;H30))</f>
        <v/>
      </c>
      <c r="R30" s="12" t="n"/>
      <c r="S30" s="10" t="n"/>
      <c r="T30">
        <f>IF(H30="","",IF(J30="Al",VLOOKUP(H30,Tables!$J$5:$K$25,2,TRUE),VLOOKUP(H30,Tables!$H$5:$I$25,2,TRUE)))</f>
        <v/>
      </c>
    </row>
    <row r="31">
      <c r="A31" s="9" t="inlineStr">
        <is>
          <t>C22</t>
        </is>
      </c>
      <c r="B31" s="10" t="n"/>
      <c r="C31" s="11" t="inlineStr">
        <is>
          <t>Tri</t>
        </is>
      </c>
      <c r="D31" s="12" t="n"/>
      <c r="E31" s="13">
        <f>Parametres!B9</f>
        <v/>
      </c>
      <c r="F31" s="13">
        <f>Parametres!B10</f>
        <v/>
      </c>
      <c r="G31" s="14">
        <f>IF(C31="Mono",Parametres!B7,Parametres!B8)</f>
        <v/>
      </c>
      <c r="H31" s="15">
        <f>IF(D31="","",IF(C31="Tri",(D31*1000)/(SQRT(3)*G31*E31*F31),(D31*1000)/(G31*E31*F31)))</f>
        <v/>
      </c>
      <c r="I31" s="16" t="n"/>
      <c r="J31" s="11" t="inlineStr">
        <is>
          <t>Cu</t>
        </is>
      </c>
      <c r="K31" s="17" t="n"/>
      <c r="L31" s="18">
        <f>IF(K31="","",VLOOKUP(J31,Tables!$E$5:$F$6,2,FALSE)*1000/K31)</f>
        <v/>
      </c>
      <c r="M31" s="15">
        <f>IF(OR(H31="",L31="",I31=""),"",IF(C31="Mono",2*H31*L31*(I31/1000),SQRT(3)*H31*L31*(I31/1000)))</f>
        <v/>
      </c>
      <c r="N31" s="15">
        <f>IF(M31="","",M31/G31*100)</f>
        <v/>
      </c>
      <c r="O31" s="19">
        <f>Parametres!B11</f>
        <v/>
      </c>
      <c r="P31" s="20">
        <f>IF(N31="","",IF(N31&lt;=O31,"OK","A verifier"))</f>
        <v/>
      </c>
      <c r="Q31" s="14">
        <f>IF(H31="","",MINIFS(Tables!$A$5:$A$26,Tables!$A$5:$A$26,"&gt;="&amp;H31))</f>
        <v/>
      </c>
      <c r="R31" s="12" t="n"/>
      <c r="S31" s="10" t="n"/>
      <c r="T31">
        <f>IF(H31="","",IF(J31="Al",VLOOKUP(H31,Tables!$J$5:$K$25,2,TRUE),VLOOKUP(H31,Tables!$H$5:$I$25,2,TRUE)))</f>
        <v/>
      </c>
    </row>
    <row r="32">
      <c r="A32" s="9" t="inlineStr">
        <is>
          <t>C23</t>
        </is>
      </c>
      <c r="B32" s="10" t="n"/>
      <c r="C32" s="11" t="inlineStr">
        <is>
          <t>Tri</t>
        </is>
      </c>
      <c r="D32" s="12" t="n"/>
      <c r="E32" s="13">
        <f>Parametres!B9</f>
        <v/>
      </c>
      <c r="F32" s="13">
        <f>Parametres!B10</f>
        <v/>
      </c>
      <c r="G32" s="14">
        <f>IF(C32="Mono",Parametres!B7,Parametres!B8)</f>
        <v/>
      </c>
      <c r="H32" s="15">
        <f>IF(D32="","",IF(C32="Tri",(D32*1000)/(SQRT(3)*G32*E32*F32),(D32*1000)/(G32*E32*F32)))</f>
        <v/>
      </c>
      <c r="I32" s="16" t="n"/>
      <c r="J32" s="11" t="inlineStr">
        <is>
          <t>Cu</t>
        </is>
      </c>
      <c r="K32" s="17" t="n"/>
      <c r="L32" s="18">
        <f>IF(K32="","",VLOOKUP(J32,Tables!$E$5:$F$6,2,FALSE)*1000/K32)</f>
        <v/>
      </c>
      <c r="M32" s="15">
        <f>IF(OR(H32="",L32="",I32=""),"",IF(C32="Mono",2*H32*L32*(I32/1000),SQRT(3)*H32*L32*(I32/1000)))</f>
        <v/>
      </c>
      <c r="N32" s="15">
        <f>IF(M32="","",M32/G32*100)</f>
        <v/>
      </c>
      <c r="O32" s="19">
        <f>Parametres!B11</f>
        <v/>
      </c>
      <c r="P32" s="20">
        <f>IF(N32="","",IF(N32&lt;=O32,"OK","A verifier"))</f>
        <v/>
      </c>
      <c r="Q32" s="14">
        <f>IF(H32="","",MINIFS(Tables!$A$5:$A$26,Tables!$A$5:$A$26,"&gt;="&amp;H32))</f>
        <v/>
      </c>
      <c r="R32" s="12" t="n"/>
      <c r="S32" s="10" t="n"/>
      <c r="T32">
        <f>IF(H32="","",IF(J32="Al",VLOOKUP(H32,Tables!$J$5:$K$25,2,TRUE),VLOOKUP(H32,Tables!$H$5:$I$25,2,TRUE)))</f>
        <v/>
      </c>
    </row>
    <row r="33">
      <c r="A33" s="9" t="inlineStr">
        <is>
          <t>C24</t>
        </is>
      </c>
      <c r="B33" s="10" t="n"/>
      <c r="C33" s="11" t="inlineStr">
        <is>
          <t>Tri</t>
        </is>
      </c>
      <c r="D33" s="12" t="n"/>
      <c r="E33" s="13">
        <f>Parametres!B9</f>
        <v/>
      </c>
      <c r="F33" s="13">
        <f>Parametres!B10</f>
        <v/>
      </c>
      <c r="G33" s="14">
        <f>IF(C33="Mono",Parametres!B7,Parametres!B8)</f>
        <v/>
      </c>
      <c r="H33" s="15">
        <f>IF(D33="","",IF(C33="Tri",(D33*1000)/(SQRT(3)*G33*E33*F33),(D33*1000)/(G33*E33*F33)))</f>
        <v/>
      </c>
      <c r="I33" s="16" t="n"/>
      <c r="J33" s="11" t="inlineStr">
        <is>
          <t>Cu</t>
        </is>
      </c>
      <c r="K33" s="17" t="n"/>
      <c r="L33" s="18">
        <f>IF(K33="","",VLOOKUP(J33,Tables!$E$5:$F$6,2,FALSE)*1000/K33)</f>
        <v/>
      </c>
      <c r="M33" s="15">
        <f>IF(OR(H33="",L33="",I33=""),"",IF(C33="Mono",2*H33*L33*(I33/1000),SQRT(3)*H33*L33*(I33/1000)))</f>
        <v/>
      </c>
      <c r="N33" s="15">
        <f>IF(M33="","",M33/G33*100)</f>
        <v/>
      </c>
      <c r="O33" s="19">
        <f>Parametres!B11</f>
        <v/>
      </c>
      <c r="P33" s="20">
        <f>IF(N33="","",IF(N33&lt;=O33,"OK","A verifier"))</f>
        <v/>
      </c>
      <c r="Q33" s="14">
        <f>IF(H33="","",MINIFS(Tables!$A$5:$A$26,Tables!$A$5:$A$26,"&gt;="&amp;H33))</f>
        <v/>
      </c>
      <c r="R33" s="12" t="n"/>
      <c r="S33" s="10" t="n"/>
      <c r="T33">
        <f>IF(H33="","",IF(J33="Al",VLOOKUP(H33,Tables!$J$5:$K$25,2,TRUE),VLOOKUP(H33,Tables!$H$5:$I$25,2,TRUE)))</f>
        <v/>
      </c>
    </row>
    <row r="34">
      <c r="A34" s="9" t="inlineStr">
        <is>
          <t>C25</t>
        </is>
      </c>
      <c r="B34" s="10" t="n"/>
      <c r="C34" s="11" t="inlineStr">
        <is>
          <t>Tri</t>
        </is>
      </c>
      <c r="D34" s="12" t="n"/>
      <c r="E34" s="13">
        <f>Parametres!B9</f>
        <v/>
      </c>
      <c r="F34" s="13">
        <f>Parametres!B10</f>
        <v/>
      </c>
      <c r="G34" s="14">
        <f>IF(C34="Mono",Parametres!B7,Parametres!B8)</f>
        <v/>
      </c>
      <c r="H34" s="15">
        <f>IF(D34="","",IF(C34="Tri",(D34*1000)/(SQRT(3)*G34*E34*F34),(D34*1000)/(G34*E34*F34)))</f>
        <v/>
      </c>
      <c r="I34" s="16" t="n"/>
      <c r="J34" s="11" t="inlineStr">
        <is>
          <t>Cu</t>
        </is>
      </c>
      <c r="K34" s="17" t="n"/>
      <c r="L34" s="18">
        <f>IF(K34="","",VLOOKUP(J34,Tables!$E$5:$F$6,2,FALSE)*1000/K34)</f>
        <v/>
      </c>
      <c r="M34" s="15">
        <f>IF(OR(H34="",L34="",I34=""),"",IF(C34="Mono",2*H34*L34*(I34/1000),SQRT(3)*H34*L34*(I34/1000)))</f>
        <v/>
      </c>
      <c r="N34" s="15">
        <f>IF(M34="","",M34/G34*100)</f>
        <v/>
      </c>
      <c r="O34" s="19">
        <f>Parametres!B11</f>
        <v/>
      </c>
      <c r="P34" s="20">
        <f>IF(N34="","",IF(N34&lt;=O34,"OK","A verifier"))</f>
        <v/>
      </c>
      <c r="Q34" s="14">
        <f>IF(H34="","",MINIFS(Tables!$A$5:$A$26,Tables!$A$5:$A$26,"&gt;="&amp;H34))</f>
        <v/>
      </c>
      <c r="R34" s="12" t="n"/>
      <c r="S34" s="10" t="n"/>
      <c r="T34">
        <f>IF(H34="","",IF(J34="Al",VLOOKUP(H34,Tables!$J$5:$K$25,2,TRUE),VLOOKUP(H34,Tables!$H$5:$I$25,2,TRUE)))</f>
        <v/>
      </c>
    </row>
    <row r="35">
      <c r="A35" s="9" t="inlineStr">
        <is>
          <t>C26</t>
        </is>
      </c>
      <c r="B35" s="10" t="n"/>
      <c r="C35" s="11" t="inlineStr">
        <is>
          <t>Tri</t>
        </is>
      </c>
      <c r="D35" s="12" t="n"/>
      <c r="E35" s="13">
        <f>Parametres!B9</f>
        <v/>
      </c>
      <c r="F35" s="13">
        <f>Parametres!B10</f>
        <v/>
      </c>
      <c r="G35" s="14">
        <f>IF(C35="Mono",Parametres!B7,Parametres!B8)</f>
        <v/>
      </c>
      <c r="H35" s="15">
        <f>IF(D35="","",IF(C35="Tri",(D35*1000)/(SQRT(3)*G35*E35*F35),(D35*1000)/(G35*E35*F35)))</f>
        <v/>
      </c>
      <c r="I35" s="16" t="n"/>
      <c r="J35" s="11" t="inlineStr">
        <is>
          <t>Cu</t>
        </is>
      </c>
      <c r="K35" s="17" t="n"/>
      <c r="L35" s="18">
        <f>IF(K35="","",VLOOKUP(J35,Tables!$E$5:$F$6,2,FALSE)*1000/K35)</f>
        <v/>
      </c>
      <c r="M35" s="15">
        <f>IF(OR(H35="",L35="",I35=""),"",IF(C35="Mono",2*H35*L35*(I35/1000),SQRT(3)*H35*L35*(I35/1000)))</f>
        <v/>
      </c>
      <c r="N35" s="15">
        <f>IF(M35="","",M35/G35*100)</f>
        <v/>
      </c>
      <c r="O35" s="19">
        <f>Parametres!B11</f>
        <v/>
      </c>
      <c r="P35" s="20">
        <f>IF(N35="","",IF(N35&lt;=O35,"OK","A verifier"))</f>
        <v/>
      </c>
      <c r="Q35" s="14">
        <f>IF(H35="","",MINIFS(Tables!$A$5:$A$26,Tables!$A$5:$A$26,"&gt;="&amp;H35))</f>
        <v/>
      </c>
      <c r="R35" s="12" t="n"/>
      <c r="S35" s="10" t="n"/>
      <c r="T35">
        <f>IF(H35="","",IF(J35="Al",VLOOKUP(H35,Tables!$J$5:$K$25,2,TRUE),VLOOKUP(H35,Tables!$H$5:$I$25,2,TRUE)))</f>
        <v/>
      </c>
    </row>
    <row r="36">
      <c r="A36" s="9" t="inlineStr">
        <is>
          <t>C27</t>
        </is>
      </c>
      <c r="B36" s="10" t="n"/>
      <c r="C36" s="11" t="inlineStr">
        <is>
          <t>Tri</t>
        </is>
      </c>
      <c r="D36" s="12" t="n"/>
      <c r="E36" s="13">
        <f>Parametres!B9</f>
        <v/>
      </c>
      <c r="F36" s="13">
        <f>Parametres!B10</f>
        <v/>
      </c>
      <c r="G36" s="14">
        <f>IF(C36="Mono",Parametres!B7,Parametres!B8)</f>
        <v/>
      </c>
      <c r="H36" s="15">
        <f>IF(D36="","",IF(C36="Tri",(D36*1000)/(SQRT(3)*G36*E36*F36),(D36*1000)/(G36*E36*F36)))</f>
        <v/>
      </c>
      <c r="I36" s="16" t="n"/>
      <c r="J36" s="11" t="inlineStr">
        <is>
          <t>Cu</t>
        </is>
      </c>
      <c r="K36" s="17" t="n"/>
      <c r="L36" s="18">
        <f>IF(K36="","",VLOOKUP(J36,Tables!$E$5:$F$6,2,FALSE)*1000/K36)</f>
        <v/>
      </c>
      <c r="M36" s="15">
        <f>IF(OR(H36="",L36="",I36=""),"",IF(C36="Mono",2*H36*L36*(I36/1000),SQRT(3)*H36*L36*(I36/1000)))</f>
        <v/>
      </c>
      <c r="N36" s="15">
        <f>IF(M36="","",M36/G36*100)</f>
        <v/>
      </c>
      <c r="O36" s="19">
        <f>Parametres!B11</f>
        <v/>
      </c>
      <c r="P36" s="20">
        <f>IF(N36="","",IF(N36&lt;=O36,"OK","A verifier"))</f>
        <v/>
      </c>
      <c r="Q36" s="14">
        <f>IF(H36="","",MINIFS(Tables!$A$5:$A$26,Tables!$A$5:$A$26,"&gt;="&amp;H36))</f>
        <v/>
      </c>
      <c r="R36" s="12" t="n"/>
      <c r="S36" s="10" t="n"/>
      <c r="T36">
        <f>IF(H36="","",IF(J36="Al",VLOOKUP(H36,Tables!$J$5:$K$25,2,TRUE),VLOOKUP(H36,Tables!$H$5:$I$25,2,TRUE)))</f>
        <v/>
      </c>
    </row>
    <row r="37">
      <c r="A37" s="9" t="inlineStr">
        <is>
          <t>C28</t>
        </is>
      </c>
      <c r="B37" s="10" t="n"/>
      <c r="C37" s="11" t="inlineStr">
        <is>
          <t>Tri</t>
        </is>
      </c>
      <c r="D37" s="12" t="n"/>
      <c r="E37" s="13">
        <f>Parametres!B9</f>
        <v/>
      </c>
      <c r="F37" s="13">
        <f>Parametres!B10</f>
        <v/>
      </c>
      <c r="G37" s="14">
        <f>IF(C37="Mono",Parametres!B7,Parametres!B8)</f>
        <v/>
      </c>
      <c r="H37" s="15">
        <f>IF(D37="","",IF(C37="Tri",(D37*1000)/(SQRT(3)*G37*E37*F37),(D37*1000)/(G37*E37*F37)))</f>
        <v/>
      </c>
      <c r="I37" s="16" t="n"/>
      <c r="J37" s="11" t="inlineStr">
        <is>
          <t>Cu</t>
        </is>
      </c>
      <c r="K37" s="17" t="n"/>
      <c r="L37" s="18">
        <f>IF(K37="","",VLOOKUP(J37,Tables!$E$5:$F$6,2,FALSE)*1000/K37)</f>
        <v/>
      </c>
      <c r="M37" s="15">
        <f>IF(OR(H37="",L37="",I37=""),"",IF(C37="Mono",2*H37*L37*(I37/1000),SQRT(3)*H37*L37*(I37/1000)))</f>
        <v/>
      </c>
      <c r="N37" s="15">
        <f>IF(M37="","",M37/G37*100)</f>
        <v/>
      </c>
      <c r="O37" s="19">
        <f>Parametres!B11</f>
        <v/>
      </c>
      <c r="P37" s="20">
        <f>IF(N37="","",IF(N37&lt;=O37,"OK","A verifier"))</f>
        <v/>
      </c>
      <c r="Q37" s="14">
        <f>IF(H37="","",MINIFS(Tables!$A$5:$A$26,Tables!$A$5:$A$26,"&gt;="&amp;H37))</f>
        <v/>
      </c>
      <c r="R37" s="12" t="n"/>
      <c r="S37" s="10" t="n"/>
      <c r="T37">
        <f>IF(H37="","",IF(J37="Al",VLOOKUP(H37,Tables!$J$5:$K$25,2,TRUE),VLOOKUP(H37,Tables!$H$5:$I$25,2,TRUE)))</f>
        <v/>
      </c>
    </row>
    <row r="38">
      <c r="A38" s="9" t="inlineStr">
        <is>
          <t>C29</t>
        </is>
      </c>
      <c r="B38" s="10" t="n"/>
      <c r="C38" s="11" t="inlineStr">
        <is>
          <t>Tri</t>
        </is>
      </c>
      <c r="D38" s="12" t="n"/>
      <c r="E38" s="13">
        <f>Parametres!B9</f>
        <v/>
      </c>
      <c r="F38" s="13">
        <f>Parametres!B10</f>
        <v/>
      </c>
      <c r="G38" s="14">
        <f>IF(C38="Mono",Parametres!B7,Parametres!B8)</f>
        <v/>
      </c>
      <c r="H38" s="15">
        <f>IF(D38="","",IF(C38="Tri",(D38*1000)/(SQRT(3)*G38*E38*F38),(D38*1000)/(G38*E38*F38)))</f>
        <v/>
      </c>
      <c r="I38" s="16" t="n"/>
      <c r="J38" s="11" t="inlineStr">
        <is>
          <t>Cu</t>
        </is>
      </c>
      <c r="K38" s="17" t="n"/>
      <c r="L38" s="18">
        <f>IF(K38="","",VLOOKUP(J38,Tables!$E$5:$F$6,2,FALSE)*1000/K38)</f>
        <v/>
      </c>
      <c r="M38" s="15">
        <f>IF(OR(H38="",L38="",I38=""),"",IF(C38="Mono",2*H38*L38*(I38/1000),SQRT(3)*H38*L38*(I38/1000)))</f>
        <v/>
      </c>
      <c r="N38" s="15">
        <f>IF(M38="","",M38/G38*100)</f>
        <v/>
      </c>
      <c r="O38" s="19">
        <f>Parametres!B11</f>
        <v/>
      </c>
      <c r="P38" s="20">
        <f>IF(N38="","",IF(N38&lt;=O38,"OK","A verifier"))</f>
        <v/>
      </c>
      <c r="Q38" s="14">
        <f>IF(H38="","",MINIFS(Tables!$A$5:$A$26,Tables!$A$5:$A$26,"&gt;="&amp;H38))</f>
        <v/>
      </c>
      <c r="R38" s="12" t="n"/>
      <c r="S38" s="10" t="n"/>
      <c r="T38">
        <f>IF(H38="","",IF(J38="Al",VLOOKUP(H38,Tables!$J$5:$K$25,2,TRUE),VLOOKUP(H38,Tables!$H$5:$I$25,2,TRUE)))</f>
        <v/>
      </c>
    </row>
    <row r="39">
      <c r="A39" s="9" t="inlineStr">
        <is>
          <t>C30</t>
        </is>
      </c>
      <c r="B39" s="10" t="n"/>
      <c r="C39" s="11" t="inlineStr">
        <is>
          <t>Tri</t>
        </is>
      </c>
      <c r="D39" s="12" t="n"/>
      <c r="E39" s="13">
        <f>Parametres!B9</f>
        <v/>
      </c>
      <c r="F39" s="13">
        <f>Parametres!B10</f>
        <v/>
      </c>
      <c r="G39" s="14">
        <f>IF(C39="Mono",Parametres!B7,Parametres!B8)</f>
        <v/>
      </c>
      <c r="H39" s="15">
        <f>IF(D39="","",IF(C39="Tri",(D39*1000)/(SQRT(3)*G39*E39*F39),(D39*1000)/(G39*E39*F39)))</f>
        <v/>
      </c>
      <c r="I39" s="16" t="n"/>
      <c r="J39" s="11" t="inlineStr">
        <is>
          <t>Cu</t>
        </is>
      </c>
      <c r="K39" s="17" t="n"/>
      <c r="L39" s="18">
        <f>IF(K39="","",VLOOKUP(J39,Tables!$E$5:$F$6,2,FALSE)*1000/K39)</f>
        <v/>
      </c>
      <c r="M39" s="15">
        <f>IF(OR(H39="",L39="",I39=""),"",IF(C39="Mono",2*H39*L39*(I39/1000),SQRT(3)*H39*L39*(I39/1000)))</f>
        <v/>
      </c>
      <c r="N39" s="15">
        <f>IF(M39="","",M39/G39*100)</f>
        <v/>
      </c>
      <c r="O39" s="19">
        <f>Parametres!B11</f>
        <v/>
      </c>
      <c r="P39" s="20">
        <f>IF(N39="","",IF(N39&lt;=O39,"OK","A verifier"))</f>
        <v/>
      </c>
      <c r="Q39" s="14">
        <f>IF(H39="","",MINIFS(Tables!$A$5:$A$26,Tables!$A$5:$A$26,"&gt;="&amp;H39))</f>
        <v/>
      </c>
      <c r="R39" s="12" t="n"/>
      <c r="S39" s="10" t="n"/>
      <c r="T39">
        <f>IF(H39="","",IF(J39="Al",VLOOKUP(H39,Tables!$J$5:$K$25,2,TRUE),VLOOKUP(H39,Tables!$H$5:$I$25,2,TRUE)))</f>
        <v/>
      </c>
    </row>
    <row r="40">
      <c r="A40" s="9" t="inlineStr">
        <is>
          <t>C31</t>
        </is>
      </c>
      <c r="B40" s="10" t="n"/>
      <c r="C40" s="11" t="inlineStr">
        <is>
          <t>Tri</t>
        </is>
      </c>
      <c r="D40" s="12" t="n"/>
      <c r="E40" s="13">
        <f>Parametres!B9</f>
        <v/>
      </c>
      <c r="F40" s="13">
        <f>Parametres!B10</f>
        <v/>
      </c>
      <c r="G40" s="14">
        <f>IF(C40="Mono",Parametres!B7,Parametres!B8)</f>
        <v/>
      </c>
      <c r="H40" s="15">
        <f>IF(D40="","",IF(C40="Tri",(D40*1000)/(SQRT(3)*G40*E40*F40),(D40*1000)/(G40*E40*F40)))</f>
        <v/>
      </c>
      <c r="I40" s="16" t="n"/>
      <c r="J40" s="11" t="inlineStr">
        <is>
          <t>Cu</t>
        </is>
      </c>
      <c r="K40" s="17" t="n"/>
      <c r="L40" s="18">
        <f>IF(K40="","",VLOOKUP(J40,Tables!$E$5:$F$6,2,FALSE)*1000/K40)</f>
        <v/>
      </c>
      <c r="M40" s="15">
        <f>IF(OR(H40="",L40="",I40=""),"",IF(C40="Mono",2*H40*L40*(I40/1000),SQRT(3)*H40*L40*(I40/1000)))</f>
        <v/>
      </c>
      <c r="N40" s="15">
        <f>IF(M40="","",M40/G40*100)</f>
        <v/>
      </c>
      <c r="O40" s="19">
        <f>Parametres!B11</f>
        <v/>
      </c>
      <c r="P40" s="20">
        <f>IF(N40="","",IF(N40&lt;=O40,"OK","A verifier"))</f>
        <v/>
      </c>
      <c r="Q40" s="14">
        <f>IF(H40="","",MINIFS(Tables!$A$5:$A$26,Tables!$A$5:$A$26,"&gt;="&amp;H40))</f>
        <v/>
      </c>
      <c r="R40" s="12" t="n"/>
      <c r="S40" s="10" t="n"/>
      <c r="T40">
        <f>IF(H40="","",IF(J40="Al",VLOOKUP(H40,Tables!$J$5:$K$25,2,TRUE),VLOOKUP(H40,Tables!$H$5:$I$25,2,TRUE)))</f>
        <v/>
      </c>
    </row>
    <row r="41">
      <c r="A41" s="9" t="inlineStr">
        <is>
          <t>C32</t>
        </is>
      </c>
      <c r="B41" s="10" t="n"/>
      <c r="C41" s="11" t="inlineStr">
        <is>
          <t>Tri</t>
        </is>
      </c>
      <c r="D41" s="12" t="n"/>
      <c r="E41" s="13">
        <f>Parametres!B9</f>
        <v/>
      </c>
      <c r="F41" s="13">
        <f>Parametres!B10</f>
        <v/>
      </c>
      <c r="G41" s="14">
        <f>IF(C41="Mono",Parametres!B7,Parametres!B8)</f>
        <v/>
      </c>
      <c r="H41" s="15">
        <f>IF(D41="","",IF(C41="Tri",(D41*1000)/(SQRT(3)*G41*E41*F41),(D41*1000)/(G41*E41*F41)))</f>
        <v/>
      </c>
      <c r="I41" s="16" t="n"/>
      <c r="J41" s="11" t="inlineStr">
        <is>
          <t>Cu</t>
        </is>
      </c>
      <c r="K41" s="17" t="n"/>
      <c r="L41" s="18">
        <f>IF(K41="","",VLOOKUP(J41,Tables!$E$5:$F$6,2,FALSE)*1000/K41)</f>
        <v/>
      </c>
      <c r="M41" s="15">
        <f>IF(OR(H41="",L41="",I41=""),"",IF(C41="Mono",2*H41*L41*(I41/1000),SQRT(3)*H41*L41*(I41/1000)))</f>
        <v/>
      </c>
      <c r="N41" s="15">
        <f>IF(M41="","",M41/G41*100)</f>
        <v/>
      </c>
      <c r="O41" s="19">
        <f>Parametres!B11</f>
        <v/>
      </c>
      <c r="P41" s="20">
        <f>IF(N41="","",IF(N41&lt;=O41,"OK","A verifier"))</f>
        <v/>
      </c>
      <c r="Q41" s="14">
        <f>IF(H41="","",MINIFS(Tables!$A$5:$A$26,Tables!$A$5:$A$26,"&gt;="&amp;H41))</f>
        <v/>
      </c>
      <c r="R41" s="12" t="n"/>
      <c r="S41" s="10" t="n"/>
      <c r="T41">
        <f>IF(H41="","",IF(J41="Al",VLOOKUP(H41,Tables!$J$5:$K$25,2,TRUE),VLOOKUP(H41,Tables!$H$5:$I$25,2,TRUE)))</f>
        <v/>
      </c>
    </row>
    <row r="42">
      <c r="A42" s="9" t="inlineStr">
        <is>
          <t>C33</t>
        </is>
      </c>
      <c r="B42" s="10" t="n"/>
      <c r="C42" s="11" t="inlineStr">
        <is>
          <t>Tri</t>
        </is>
      </c>
      <c r="D42" s="12" t="n"/>
      <c r="E42" s="13">
        <f>Parametres!B9</f>
        <v/>
      </c>
      <c r="F42" s="13">
        <f>Parametres!B10</f>
        <v/>
      </c>
      <c r="G42" s="14">
        <f>IF(C42="Mono",Parametres!B7,Parametres!B8)</f>
        <v/>
      </c>
      <c r="H42" s="15">
        <f>IF(D42="","",IF(C42="Tri",(D42*1000)/(SQRT(3)*G42*E42*F42),(D42*1000)/(G42*E42*F42)))</f>
        <v/>
      </c>
      <c r="I42" s="16" t="n"/>
      <c r="J42" s="11" t="inlineStr">
        <is>
          <t>Cu</t>
        </is>
      </c>
      <c r="K42" s="17" t="n"/>
      <c r="L42" s="18">
        <f>IF(K42="","",VLOOKUP(J42,Tables!$E$5:$F$6,2,FALSE)*1000/K42)</f>
        <v/>
      </c>
      <c r="M42" s="15">
        <f>IF(OR(H42="",L42="",I42=""),"",IF(C42="Mono",2*H42*L42*(I42/1000),SQRT(3)*H42*L42*(I42/1000)))</f>
        <v/>
      </c>
      <c r="N42" s="15">
        <f>IF(M42="","",M42/G42*100)</f>
        <v/>
      </c>
      <c r="O42" s="19">
        <f>Parametres!B11</f>
        <v/>
      </c>
      <c r="P42" s="20">
        <f>IF(N42="","",IF(N42&lt;=O42,"OK","A verifier"))</f>
        <v/>
      </c>
      <c r="Q42" s="14">
        <f>IF(H42="","",MINIFS(Tables!$A$5:$A$26,Tables!$A$5:$A$26,"&gt;="&amp;H42))</f>
        <v/>
      </c>
      <c r="R42" s="12" t="n"/>
      <c r="S42" s="10" t="n"/>
      <c r="T42">
        <f>IF(H42="","",IF(J42="Al",VLOOKUP(H42,Tables!$J$5:$K$25,2,TRUE),VLOOKUP(H42,Tables!$H$5:$I$25,2,TRUE)))</f>
        <v/>
      </c>
    </row>
    <row r="43">
      <c r="A43" s="9" t="inlineStr">
        <is>
          <t>C34</t>
        </is>
      </c>
      <c r="B43" s="10" t="n"/>
      <c r="C43" s="11" t="inlineStr">
        <is>
          <t>Tri</t>
        </is>
      </c>
      <c r="D43" s="12" t="n"/>
      <c r="E43" s="13">
        <f>Parametres!B9</f>
        <v/>
      </c>
      <c r="F43" s="13">
        <f>Parametres!B10</f>
        <v/>
      </c>
      <c r="G43" s="14">
        <f>IF(C43="Mono",Parametres!B7,Parametres!B8)</f>
        <v/>
      </c>
      <c r="H43" s="15">
        <f>IF(D43="","",IF(C43="Tri",(D43*1000)/(SQRT(3)*G43*E43*F43),(D43*1000)/(G43*E43*F43)))</f>
        <v/>
      </c>
      <c r="I43" s="16" t="n"/>
      <c r="J43" s="11" t="inlineStr">
        <is>
          <t>Cu</t>
        </is>
      </c>
      <c r="K43" s="17" t="n"/>
      <c r="L43" s="18">
        <f>IF(K43="","",VLOOKUP(J43,Tables!$E$5:$F$6,2,FALSE)*1000/K43)</f>
        <v/>
      </c>
      <c r="M43" s="15">
        <f>IF(OR(H43="",L43="",I43=""),"",IF(C43="Mono",2*H43*L43*(I43/1000),SQRT(3)*H43*L43*(I43/1000)))</f>
        <v/>
      </c>
      <c r="N43" s="15">
        <f>IF(M43="","",M43/G43*100)</f>
        <v/>
      </c>
      <c r="O43" s="19">
        <f>Parametres!B11</f>
        <v/>
      </c>
      <c r="P43" s="20">
        <f>IF(N43="","",IF(N43&lt;=O43,"OK","A verifier"))</f>
        <v/>
      </c>
      <c r="Q43" s="14">
        <f>IF(H43="","",MINIFS(Tables!$A$5:$A$26,Tables!$A$5:$A$26,"&gt;="&amp;H43))</f>
        <v/>
      </c>
      <c r="R43" s="12" t="n"/>
      <c r="S43" s="10" t="n"/>
      <c r="T43">
        <f>IF(H43="","",IF(J43="Al",VLOOKUP(H43,Tables!$J$5:$K$25,2,TRUE),VLOOKUP(H43,Tables!$H$5:$I$25,2,TRUE)))</f>
        <v/>
      </c>
    </row>
    <row r="44">
      <c r="A44" s="9" t="inlineStr">
        <is>
          <t>C35</t>
        </is>
      </c>
      <c r="B44" s="10" t="n"/>
      <c r="C44" s="11" t="inlineStr">
        <is>
          <t>Tri</t>
        </is>
      </c>
      <c r="D44" s="12" t="n"/>
      <c r="E44" s="13">
        <f>Parametres!B9</f>
        <v/>
      </c>
      <c r="F44" s="13">
        <f>Parametres!B10</f>
        <v/>
      </c>
      <c r="G44" s="14">
        <f>IF(C44="Mono",Parametres!B7,Parametres!B8)</f>
        <v/>
      </c>
      <c r="H44" s="15">
        <f>IF(D44="","",IF(C44="Tri",(D44*1000)/(SQRT(3)*G44*E44*F44),(D44*1000)/(G44*E44*F44)))</f>
        <v/>
      </c>
      <c r="I44" s="16" t="n"/>
      <c r="J44" s="11" t="inlineStr">
        <is>
          <t>Cu</t>
        </is>
      </c>
      <c r="K44" s="17" t="n"/>
      <c r="L44" s="18">
        <f>IF(K44="","",VLOOKUP(J44,Tables!$E$5:$F$6,2,FALSE)*1000/K44)</f>
        <v/>
      </c>
      <c r="M44" s="15">
        <f>IF(OR(H44="",L44="",I44=""),"",IF(C44="Mono",2*H44*L44*(I44/1000),SQRT(3)*H44*L44*(I44/1000)))</f>
        <v/>
      </c>
      <c r="N44" s="15">
        <f>IF(M44="","",M44/G44*100)</f>
        <v/>
      </c>
      <c r="O44" s="19">
        <f>Parametres!B11</f>
        <v/>
      </c>
      <c r="P44" s="20">
        <f>IF(N44="","",IF(N44&lt;=O44,"OK","A verifier"))</f>
        <v/>
      </c>
      <c r="Q44" s="14">
        <f>IF(H44="","",MINIFS(Tables!$A$5:$A$26,Tables!$A$5:$A$26,"&gt;="&amp;H44))</f>
        <v/>
      </c>
      <c r="R44" s="12" t="n"/>
      <c r="S44" s="10" t="n"/>
      <c r="T44">
        <f>IF(H44="","",IF(J44="Al",VLOOKUP(H44,Tables!$J$5:$K$25,2,TRUE),VLOOKUP(H44,Tables!$H$5:$I$25,2,TRUE)))</f>
        <v/>
      </c>
    </row>
    <row r="45">
      <c r="A45" s="9" t="inlineStr">
        <is>
          <t>C36</t>
        </is>
      </c>
      <c r="B45" s="10" t="n"/>
      <c r="C45" s="11" t="inlineStr">
        <is>
          <t>Tri</t>
        </is>
      </c>
      <c r="D45" s="12" t="n"/>
      <c r="E45" s="13">
        <f>Parametres!B9</f>
        <v/>
      </c>
      <c r="F45" s="13">
        <f>Parametres!B10</f>
        <v/>
      </c>
      <c r="G45" s="14">
        <f>IF(C45="Mono",Parametres!B7,Parametres!B8)</f>
        <v/>
      </c>
      <c r="H45" s="15">
        <f>IF(D45="","",IF(C45="Tri",(D45*1000)/(SQRT(3)*G45*E45*F45),(D45*1000)/(G45*E45*F45)))</f>
        <v/>
      </c>
      <c r="I45" s="16" t="n"/>
      <c r="J45" s="11" t="inlineStr">
        <is>
          <t>Cu</t>
        </is>
      </c>
      <c r="K45" s="17" t="n"/>
      <c r="L45" s="18">
        <f>IF(K45="","",VLOOKUP(J45,Tables!$E$5:$F$6,2,FALSE)*1000/K45)</f>
        <v/>
      </c>
      <c r="M45" s="15">
        <f>IF(OR(H45="",L45="",I45=""),"",IF(C45="Mono",2*H45*L45*(I45/1000),SQRT(3)*H45*L45*(I45/1000)))</f>
        <v/>
      </c>
      <c r="N45" s="15">
        <f>IF(M45="","",M45/G45*100)</f>
        <v/>
      </c>
      <c r="O45" s="19">
        <f>Parametres!B11</f>
        <v/>
      </c>
      <c r="P45" s="20">
        <f>IF(N45="","",IF(N45&lt;=O45,"OK","A verifier"))</f>
        <v/>
      </c>
      <c r="Q45" s="14">
        <f>IF(H45="","",MINIFS(Tables!$A$5:$A$26,Tables!$A$5:$A$26,"&gt;="&amp;H45))</f>
        <v/>
      </c>
      <c r="R45" s="12" t="n"/>
      <c r="S45" s="10" t="n"/>
      <c r="T45">
        <f>IF(H45="","",IF(J45="Al",VLOOKUP(H45,Tables!$J$5:$K$25,2,TRUE),VLOOKUP(H45,Tables!$H$5:$I$25,2,TRUE)))</f>
        <v/>
      </c>
    </row>
    <row r="46">
      <c r="A46" s="9" t="inlineStr">
        <is>
          <t>C37</t>
        </is>
      </c>
      <c r="B46" s="10" t="n"/>
      <c r="C46" s="11" t="inlineStr">
        <is>
          <t>Tri</t>
        </is>
      </c>
      <c r="D46" s="12" t="n"/>
      <c r="E46" s="13">
        <f>Parametres!B9</f>
        <v/>
      </c>
      <c r="F46" s="13">
        <f>Parametres!B10</f>
        <v/>
      </c>
      <c r="G46" s="14">
        <f>IF(C46="Mono",Parametres!B7,Parametres!B8)</f>
        <v/>
      </c>
      <c r="H46" s="15">
        <f>IF(D46="","",IF(C46="Tri",(D46*1000)/(SQRT(3)*G46*E46*F46),(D46*1000)/(G46*E46*F46)))</f>
        <v/>
      </c>
      <c r="I46" s="16" t="n"/>
      <c r="J46" s="11" t="inlineStr">
        <is>
          <t>Cu</t>
        </is>
      </c>
      <c r="K46" s="17" t="n"/>
      <c r="L46" s="18">
        <f>IF(K46="","",VLOOKUP(J46,Tables!$E$5:$F$6,2,FALSE)*1000/K46)</f>
        <v/>
      </c>
      <c r="M46" s="15">
        <f>IF(OR(H46="",L46="",I46=""),"",IF(C46="Mono",2*H46*L46*(I46/1000),SQRT(3)*H46*L46*(I46/1000)))</f>
        <v/>
      </c>
      <c r="N46" s="15">
        <f>IF(M46="","",M46/G46*100)</f>
        <v/>
      </c>
      <c r="O46" s="19">
        <f>Parametres!B11</f>
        <v/>
      </c>
      <c r="P46" s="20">
        <f>IF(N46="","",IF(N46&lt;=O46,"OK","A verifier"))</f>
        <v/>
      </c>
      <c r="Q46" s="14">
        <f>IF(H46="","",MINIFS(Tables!$A$5:$A$26,Tables!$A$5:$A$26,"&gt;="&amp;H46))</f>
        <v/>
      </c>
      <c r="R46" s="12" t="n"/>
      <c r="S46" s="10" t="n"/>
      <c r="T46">
        <f>IF(H46="","",IF(J46="Al",VLOOKUP(H46,Tables!$J$5:$K$25,2,TRUE),VLOOKUP(H46,Tables!$H$5:$I$25,2,TRUE)))</f>
        <v/>
      </c>
    </row>
    <row r="47">
      <c r="A47" s="9" t="inlineStr">
        <is>
          <t>C38</t>
        </is>
      </c>
      <c r="B47" s="10" t="n"/>
      <c r="C47" s="11" t="inlineStr">
        <is>
          <t>Tri</t>
        </is>
      </c>
      <c r="D47" s="12" t="n"/>
      <c r="E47" s="13">
        <f>Parametres!B9</f>
        <v/>
      </c>
      <c r="F47" s="13">
        <f>Parametres!B10</f>
        <v/>
      </c>
      <c r="G47" s="14">
        <f>IF(C47="Mono",Parametres!B7,Parametres!B8)</f>
        <v/>
      </c>
      <c r="H47" s="15">
        <f>IF(D47="","",IF(C47="Tri",(D47*1000)/(SQRT(3)*G47*E47*F47),(D47*1000)/(G47*E47*F47)))</f>
        <v/>
      </c>
      <c r="I47" s="16" t="n"/>
      <c r="J47" s="11" t="inlineStr">
        <is>
          <t>Cu</t>
        </is>
      </c>
      <c r="K47" s="17" t="n"/>
      <c r="L47" s="18">
        <f>IF(K47="","",VLOOKUP(J47,Tables!$E$5:$F$6,2,FALSE)*1000/K47)</f>
        <v/>
      </c>
      <c r="M47" s="15">
        <f>IF(OR(H47="",L47="",I47=""),"",IF(C47="Mono",2*H47*L47*(I47/1000),SQRT(3)*H47*L47*(I47/1000)))</f>
        <v/>
      </c>
      <c r="N47" s="15">
        <f>IF(M47="","",M47/G47*100)</f>
        <v/>
      </c>
      <c r="O47" s="19">
        <f>Parametres!B11</f>
        <v/>
      </c>
      <c r="P47" s="20">
        <f>IF(N47="","",IF(N47&lt;=O47,"OK","A verifier"))</f>
        <v/>
      </c>
      <c r="Q47" s="14">
        <f>IF(H47="","",MINIFS(Tables!$A$5:$A$26,Tables!$A$5:$A$26,"&gt;="&amp;H47))</f>
        <v/>
      </c>
      <c r="R47" s="12" t="n"/>
      <c r="S47" s="10" t="n"/>
      <c r="T47">
        <f>IF(H47="","",IF(J47="Al",VLOOKUP(H47,Tables!$J$5:$K$25,2,TRUE),VLOOKUP(H47,Tables!$H$5:$I$25,2,TRUE)))</f>
        <v/>
      </c>
    </row>
    <row r="48">
      <c r="A48" s="9" t="inlineStr">
        <is>
          <t>C39</t>
        </is>
      </c>
      <c r="B48" s="10" t="n"/>
      <c r="C48" s="11" t="inlineStr">
        <is>
          <t>Tri</t>
        </is>
      </c>
      <c r="D48" s="12" t="n"/>
      <c r="E48" s="13">
        <f>Parametres!B9</f>
        <v/>
      </c>
      <c r="F48" s="13">
        <f>Parametres!B10</f>
        <v/>
      </c>
      <c r="G48" s="14">
        <f>IF(C48="Mono",Parametres!B7,Parametres!B8)</f>
        <v/>
      </c>
      <c r="H48" s="15">
        <f>IF(D48="","",IF(C48="Tri",(D48*1000)/(SQRT(3)*G48*E48*F48),(D48*1000)/(G48*E48*F48)))</f>
        <v/>
      </c>
      <c r="I48" s="16" t="n"/>
      <c r="J48" s="11" t="inlineStr">
        <is>
          <t>Cu</t>
        </is>
      </c>
      <c r="K48" s="17" t="n"/>
      <c r="L48" s="18">
        <f>IF(K48="","",VLOOKUP(J48,Tables!$E$5:$F$6,2,FALSE)*1000/K48)</f>
        <v/>
      </c>
      <c r="M48" s="15">
        <f>IF(OR(H48="",L48="",I48=""),"",IF(C48="Mono",2*H48*L48*(I48/1000),SQRT(3)*H48*L48*(I48/1000)))</f>
        <v/>
      </c>
      <c r="N48" s="15">
        <f>IF(M48="","",M48/G48*100)</f>
        <v/>
      </c>
      <c r="O48" s="19">
        <f>Parametres!B11</f>
        <v/>
      </c>
      <c r="P48" s="20">
        <f>IF(N48="","",IF(N48&lt;=O48,"OK","A verifier"))</f>
        <v/>
      </c>
      <c r="Q48" s="14">
        <f>IF(H48="","",MINIFS(Tables!$A$5:$A$26,Tables!$A$5:$A$26,"&gt;="&amp;H48))</f>
        <v/>
      </c>
      <c r="R48" s="12" t="n"/>
      <c r="S48" s="10" t="n"/>
      <c r="T48">
        <f>IF(H48="","",IF(J48="Al",VLOOKUP(H48,Tables!$J$5:$K$25,2,TRUE),VLOOKUP(H48,Tables!$H$5:$I$25,2,TRUE)))</f>
        <v/>
      </c>
    </row>
    <row r="49">
      <c r="A49" s="9" t="inlineStr">
        <is>
          <t>C40</t>
        </is>
      </c>
      <c r="B49" s="10" t="n"/>
      <c r="C49" s="11" t="inlineStr">
        <is>
          <t>Tri</t>
        </is>
      </c>
      <c r="D49" s="12" t="n"/>
      <c r="E49" s="13">
        <f>Parametres!B9</f>
        <v/>
      </c>
      <c r="F49" s="13">
        <f>Parametres!B10</f>
        <v/>
      </c>
      <c r="G49" s="14">
        <f>IF(C49="Mono",Parametres!B7,Parametres!B8)</f>
        <v/>
      </c>
      <c r="H49" s="15">
        <f>IF(D49="","",IF(C49="Tri",(D49*1000)/(SQRT(3)*G49*E49*F49),(D49*1000)/(G49*E49*F49)))</f>
        <v/>
      </c>
      <c r="I49" s="16" t="n"/>
      <c r="J49" s="11" t="inlineStr">
        <is>
          <t>Cu</t>
        </is>
      </c>
      <c r="K49" s="17" t="n"/>
      <c r="L49" s="18">
        <f>IF(K49="","",VLOOKUP(J49,Tables!$E$5:$F$6,2,FALSE)*1000/K49)</f>
        <v/>
      </c>
      <c r="M49" s="15">
        <f>IF(OR(H49="",L49="",I49=""),"",IF(C49="Mono",2*H49*L49*(I49/1000),SQRT(3)*H49*L49*(I49/1000)))</f>
        <v/>
      </c>
      <c r="N49" s="15">
        <f>IF(M49="","",M49/G49*100)</f>
        <v/>
      </c>
      <c r="O49" s="19">
        <f>Parametres!B11</f>
        <v/>
      </c>
      <c r="P49" s="20">
        <f>IF(N49="","",IF(N49&lt;=O49,"OK","A verifier"))</f>
        <v/>
      </c>
      <c r="Q49" s="14">
        <f>IF(H49="","",MINIFS(Tables!$A$5:$A$26,Tables!$A$5:$A$26,"&gt;="&amp;H49))</f>
        <v/>
      </c>
      <c r="R49" s="12" t="n"/>
      <c r="S49" s="10" t="n"/>
      <c r="T49">
        <f>IF(H49="","",IF(J49="Al",VLOOKUP(H49,Tables!$J$5:$K$25,2,TRUE),VLOOKUP(H49,Tables!$H$5:$I$25,2,TRUE)))</f>
        <v/>
      </c>
    </row>
    <row r="50">
      <c r="A50" s="9" t="inlineStr">
        <is>
          <t>C41</t>
        </is>
      </c>
      <c r="B50" s="10" t="n"/>
      <c r="C50" s="11" t="inlineStr">
        <is>
          <t>Tri</t>
        </is>
      </c>
      <c r="D50" s="12" t="n"/>
      <c r="E50" s="13">
        <f>Parametres!B9</f>
        <v/>
      </c>
      <c r="F50" s="13">
        <f>Parametres!B10</f>
        <v/>
      </c>
      <c r="G50" s="14">
        <f>IF(C50="Mono",Parametres!B7,Parametres!B8)</f>
        <v/>
      </c>
      <c r="H50" s="15">
        <f>IF(D50="","",IF(C50="Tri",(D50*1000)/(SQRT(3)*G50*E50*F50),(D50*1000)/(G50*E50*F50)))</f>
        <v/>
      </c>
      <c r="I50" s="16" t="n"/>
      <c r="J50" s="11" t="inlineStr">
        <is>
          <t>Cu</t>
        </is>
      </c>
      <c r="K50" s="17" t="n"/>
      <c r="L50" s="18">
        <f>IF(K50="","",VLOOKUP(J50,Tables!$E$5:$F$6,2,FALSE)*1000/K50)</f>
        <v/>
      </c>
      <c r="M50" s="15">
        <f>IF(OR(H50="",L50="",I50=""),"",IF(C50="Mono",2*H50*L50*(I50/1000),SQRT(3)*H50*L50*(I50/1000)))</f>
        <v/>
      </c>
      <c r="N50" s="15">
        <f>IF(M50="","",M50/G50*100)</f>
        <v/>
      </c>
      <c r="O50" s="19">
        <f>Parametres!B11</f>
        <v/>
      </c>
      <c r="P50" s="20">
        <f>IF(N50="","",IF(N50&lt;=O50,"OK","A verifier"))</f>
        <v/>
      </c>
      <c r="Q50" s="14">
        <f>IF(H50="","",MINIFS(Tables!$A$5:$A$26,Tables!$A$5:$A$26,"&gt;="&amp;H50))</f>
        <v/>
      </c>
      <c r="R50" s="12" t="n"/>
      <c r="S50" s="10" t="n"/>
      <c r="T50">
        <f>IF(H50="","",IF(J50="Al",VLOOKUP(H50,Tables!$J$5:$K$25,2,TRUE),VLOOKUP(H50,Tables!$H$5:$I$25,2,TRUE)))</f>
        <v/>
      </c>
    </row>
    <row r="51">
      <c r="A51" s="9" t="inlineStr">
        <is>
          <t>C42</t>
        </is>
      </c>
      <c r="B51" s="10" t="n"/>
      <c r="C51" s="11" t="inlineStr">
        <is>
          <t>Tri</t>
        </is>
      </c>
      <c r="D51" s="12" t="n"/>
      <c r="E51" s="13">
        <f>Parametres!B9</f>
        <v/>
      </c>
      <c r="F51" s="13">
        <f>Parametres!B10</f>
        <v/>
      </c>
      <c r="G51" s="14">
        <f>IF(C51="Mono",Parametres!B7,Parametres!B8)</f>
        <v/>
      </c>
      <c r="H51" s="15">
        <f>IF(D51="","",IF(C51="Tri",(D51*1000)/(SQRT(3)*G51*E51*F51),(D51*1000)/(G51*E51*F51)))</f>
        <v/>
      </c>
      <c r="I51" s="16" t="n"/>
      <c r="J51" s="11" t="inlineStr">
        <is>
          <t>Cu</t>
        </is>
      </c>
      <c r="K51" s="17" t="n"/>
      <c r="L51" s="18">
        <f>IF(K51="","",VLOOKUP(J51,Tables!$E$5:$F$6,2,FALSE)*1000/K51)</f>
        <v/>
      </c>
      <c r="M51" s="15">
        <f>IF(OR(H51="",L51="",I51=""),"",IF(C51="Mono",2*H51*L51*(I51/1000),SQRT(3)*H51*L51*(I51/1000)))</f>
        <v/>
      </c>
      <c r="N51" s="15">
        <f>IF(M51="","",M51/G51*100)</f>
        <v/>
      </c>
      <c r="O51" s="19">
        <f>Parametres!B11</f>
        <v/>
      </c>
      <c r="P51" s="20">
        <f>IF(N51="","",IF(N51&lt;=O51,"OK","A verifier"))</f>
        <v/>
      </c>
      <c r="Q51" s="14">
        <f>IF(H51="","",MINIFS(Tables!$A$5:$A$26,Tables!$A$5:$A$26,"&gt;="&amp;H51))</f>
        <v/>
      </c>
      <c r="R51" s="12" t="n"/>
      <c r="S51" s="10" t="n"/>
      <c r="T51">
        <f>IF(H51="","",IF(J51="Al",VLOOKUP(H51,Tables!$J$5:$K$25,2,TRUE),VLOOKUP(H51,Tables!$H$5:$I$25,2,TRUE)))</f>
        <v/>
      </c>
    </row>
    <row r="52">
      <c r="A52" s="9" t="inlineStr">
        <is>
          <t>C43</t>
        </is>
      </c>
      <c r="B52" s="10" t="n"/>
      <c r="C52" s="11" t="inlineStr">
        <is>
          <t>Tri</t>
        </is>
      </c>
      <c r="D52" s="12" t="n"/>
      <c r="E52" s="13">
        <f>Parametres!B9</f>
        <v/>
      </c>
      <c r="F52" s="13">
        <f>Parametres!B10</f>
        <v/>
      </c>
      <c r="G52" s="14">
        <f>IF(C52="Mono",Parametres!B7,Parametres!B8)</f>
        <v/>
      </c>
      <c r="H52" s="15">
        <f>IF(D52="","",IF(C52="Tri",(D52*1000)/(SQRT(3)*G52*E52*F52),(D52*1000)/(G52*E52*F52)))</f>
        <v/>
      </c>
      <c r="I52" s="16" t="n"/>
      <c r="J52" s="11" t="inlineStr">
        <is>
          <t>Cu</t>
        </is>
      </c>
      <c r="K52" s="17" t="n"/>
      <c r="L52" s="18">
        <f>IF(K52="","",VLOOKUP(J52,Tables!$E$5:$F$6,2,FALSE)*1000/K52)</f>
        <v/>
      </c>
      <c r="M52" s="15">
        <f>IF(OR(H52="",L52="",I52=""),"",IF(C52="Mono",2*H52*L52*(I52/1000),SQRT(3)*H52*L52*(I52/1000)))</f>
        <v/>
      </c>
      <c r="N52" s="15">
        <f>IF(M52="","",M52/G52*100)</f>
        <v/>
      </c>
      <c r="O52" s="19">
        <f>Parametres!B11</f>
        <v/>
      </c>
      <c r="P52" s="20">
        <f>IF(N52="","",IF(N52&lt;=O52,"OK","A verifier"))</f>
        <v/>
      </c>
      <c r="Q52" s="14">
        <f>IF(H52="","",MINIFS(Tables!$A$5:$A$26,Tables!$A$5:$A$26,"&gt;="&amp;H52))</f>
        <v/>
      </c>
      <c r="R52" s="12" t="n"/>
      <c r="S52" s="10" t="n"/>
      <c r="T52">
        <f>IF(H52="","",IF(J52="Al",VLOOKUP(H52,Tables!$J$5:$K$25,2,TRUE),VLOOKUP(H52,Tables!$H$5:$I$25,2,TRUE)))</f>
        <v/>
      </c>
    </row>
    <row r="53">
      <c r="A53" s="9" t="inlineStr">
        <is>
          <t>C44</t>
        </is>
      </c>
      <c r="B53" s="10" t="n"/>
      <c r="C53" s="11" t="inlineStr">
        <is>
          <t>Tri</t>
        </is>
      </c>
      <c r="D53" s="12" t="n"/>
      <c r="E53" s="13">
        <f>Parametres!B9</f>
        <v/>
      </c>
      <c r="F53" s="13">
        <f>Parametres!B10</f>
        <v/>
      </c>
      <c r="G53" s="14">
        <f>IF(C53="Mono",Parametres!B7,Parametres!B8)</f>
        <v/>
      </c>
      <c r="H53" s="15">
        <f>IF(D53="","",IF(C53="Tri",(D53*1000)/(SQRT(3)*G53*E53*F53),(D53*1000)/(G53*E53*F53)))</f>
        <v/>
      </c>
      <c r="I53" s="16" t="n"/>
      <c r="J53" s="11" t="inlineStr">
        <is>
          <t>Cu</t>
        </is>
      </c>
      <c r="K53" s="17" t="n"/>
      <c r="L53" s="18">
        <f>IF(K53="","",VLOOKUP(J53,Tables!$E$5:$F$6,2,FALSE)*1000/K53)</f>
        <v/>
      </c>
      <c r="M53" s="15">
        <f>IF(OR(H53="",L53="",I53=""),"",IF(C53="Mono",2*H53*L53*(I53/1000),SQRT(3)*H53*L53*(I53/1000)))</f>
        <v/>
      </c>
      <c r="N53" s="15">
        <f>IF(M53="","",M53/G53*100)</f>
        <v/>
      </c>
      <c r="O53" s="19">
        <f>Parametres!B11</f>
        <v/>
      </c>
      <c r="P53" s="20">
        <f>IF(N53="","",IF(N53&lt;=O53,"OK","A verifier"))</f>
        <v/>
      </c>
      <c r="Q53" s="14">
        <f>IF(H53="","",MINIFS(Tables!$A$5:$A$26,Tables!$A$5:$A$26,"&gt;="&amp;H53))</f>
        <v/>
      </c>
      <c r="R53" s="12" t="n"/>
      <c r="S53" s="10" t="n"/>
      <c r="T53">
        <f>IF(H53="","",IF(J53="Al",VLOOKUP(H53,Tables!$J$5:$K$25,2,TRUE),VLOOKUP(H53,Tables!$H$5:$I$25,2,TRUE)))</f>
        <v/>
      </c>
    </row>
    <row r="54">
      <c r="A54" s="9" t="inlineStr">
        <is>
          <t>C45</t>
        </is>
      </c>
      <c r="B54" s="10" t="n"/>
      <c r="C54" s="11" t="inlineStr">
        <is>
          <t>Tri</t>
        </is>
      </c>
      <c r="D54" s="12" t="n"/>
      <c r="E54" s="13">
        <f>Parametres!B9</f>
        <v/>
      </c>
      <c r="F54" s="13">
        <f>Parametres!B10</f>
        <v/>
      </c>
      <c r="G54" s="14">
        <f>IF(C54="Mono",Parametres!B7,Parametres!B8)</f>
        <v/>
      </c>
      <c r="H54" s="15">
        <f>IF(D54="","",IF(C54="Tri",(D54*1000)/(SQRT(3)*G54*E54*F54),(D54*1000)/(G54*E54*F54)))</f>
        <v/>
      </c>
      <c r="I54" s="16" t="n"/>
      <c r="J54" s="11" t="inlineStr">
        <is>
          <t>Cu</t>
        </is>
      </c>
      <c r="K54" s="17" t="n"/>
      <c r="L54" s="18">
        <f>IF(K54="","",VLOOKUP(J54,Tables!$E$5:$F$6,2,FALSE)*1000/K54)</f>
        <v/>
      </c>
      <c r="M54" s="15">
        <f>IF(OR(H54="",L54="",I54=""),"",IF(C54="Mono",2*H54*L54*(I54/1000),SQRT(3)*H54*L54*(I54/1000)))</f>
        <v/>
      </c>
      <c r="N54" s="15">
        <f>IF(M54="","",M54/G54*100)</f>
        <v/>
      </c>
      <c r="O54" s="19">
        <f>Parametres!B11</f>
        <v/>
      </c>
      <c r="P54" s="20">
        <f>IF(N54="","",IF(N54&lt;=O54,"OK","A verifier"))</f>
        <v/>
      </c>
      <c r="Q54" s="14">
        <f>IF(H54="","",MINIFS(Tables!$A$5:$A$26,Tables!$A$5:$A$26,"&gt;="&amp;H54))</f>
        <v/>
      </c>
      <c r="R54" s="12" t="n"/>
      <c r="S54" s="10" t="n"/>
      <c r="T54">
        <f>IF(H54="","",IF(J54="Al",VLOOKUP(H54,Tables!$J$5:$K$25,2,TRUE),VLOOKUP(H54,Tables!$H$5:$I$25,2,TRUE)))</f>
        <v/>
      </c>
    </row>
    <row r="55">
      <c r="A55" s="9" t="inlineStr">
        <is>
          <t>C46</t>
        </is>
      </c>
      <c r="B55" s="10" t="n"/>
      <c r="C55" s="11" t="inlineStr">
        <is>
          <t>Tri</t>
        </is>
      </c>
      <c r="D55" s="12" t="n"/>
      <c r="E55" s="13">
        <f>Parametres!B9</f>
        <v/>
      </c>
      <c r="F55" s="13">
        <f>Parametres!B10</f>
        <v/>
      </c>
      <c r="G55" s="14">
        <f>IF(C55="Mono",Parametres!B7,Parametres!B8)</f>
        <v/>
      </c>
      <c r="H55" s="15">
        <f>IF(D55="","",IF(C55="Tri",(D55*1000)/(SQRT(3)*G55*E55*F55),(D55*1000)/(G55*E55*F55)))</f>
        <v/>
      </c>
      <c r="I55" s="16" t="n"/>
      <c r="J55" s="11" t="inlineStr">
        <is>
          <t>Cu</t>
        </is>
      </c>
      <c r="K55" s="17" t="n"/>
      <c r="L55" s="18">
        <f>IF(K55="","",VLOOKUP(J55,Tables!$E$5:$F$6,2,FALSE)*1000/K55)</f>
        <v/>
      </c>
      <c r="M55" s="15">
        <f>IF(OR(H55="",L55="",I55=""),"",IF(C55="Mono",2*H55*L55*(I55/1000),SQRT(3)*H55*L55*(I55/1000)))</f>
        <v/>
      </c>
      <c r="N55" s="15">
        <f>IF(M55="","",M55/G55*100)</f>
        <v/>
      </c>
      <c r="O55" s="19">
        <f>Parametres!B11</f>
        <v/>
      </c>
      <c r="P55" s="20">
        <f>IF(N55="","",IF(N55&lt;=O55,"OK","A verifier"))</f>
        <v/>
      </c>
      <c r="Q55" s="14">
        <f>IF(H55="","",MINIFS(Tables!$A$5:$A$26,Tables!$A$5:$A$26,"&gt;="&amp;H55))</f>
        <v/>
      </c>
      <c r="R55" s="12" t="n"/>
      <c r="S55" s="10" t="n"/>
      <c r="T55">
        <f>IF(H55="","",IF(J55="Al",VLOOKUP(H55,Tables!$J$5:$K$25,2,TRUE),VLOOKUP(H55,Tables!$H$5:$I$25,2,TRUE)))</f>
        <v/>
      </c>
    </row>
    <row r="56">
      <c r="A56" s="9" t="inlineStr">
        <is>
          <t>C47</t>
        </is>
      </c>
      <c r="B56" s="10" t="n"/>
      <c r="C56" s="11" t="inlineStr">
        <is>
          <t>Tri</t>
        </is>
      </c>
      <c r="D56" s="12" t="n"/>
      <c r="E56" s="13">
        <f>Parametres!B9</f>
        <v/>
      </c>
      <c r="F56" s="13">
        <f>Parametres!B10</f>
        <v/>
      </c>
      <c r="G56" s="14">
        <f>IF(C56="Mono",Parametres!B7,Parametres!B8)</f>
        <v/>
      </c>
      <c r="H56" s="15">
        <f>IF(D56="","",IF(C56="Tri",(D56*1000)/(SQRT(3)*G56*E56*F56),(D56*1000)/(G56*E56*F56)))</f>
        <v/>
      </c>
      <c r="I56" s="16" t="n"/>
      <c r="J56" s="11" t="inlineStr">
        <is>
          <t>Cu</t>
        </is>
      </c>
      <c r="K56" s="17" t="n"/>
      <c r="L56" s="18">
        <f>IF(K56="","",VLOOKUP(J56,Tables!$E$5:$F$6,2,FALSE)*1000/K56)</f>
        <v/>
      </c>
      <c r="M56" s="15">
        <f>IF(OR(H56="",L56="",I56=""),"",IF(C56="Mono",2*H56*L56*(I56/1000),SQRT(3)*H56*L56*(I56/1000)))</f>
        <v/>
      </c>
      <c r="N56" s="15">
        <f>IF(M56="","",M56/G56*100)</f>
        <v/>
      </c>
      <c r="O56" s="19">
        <f>Parametres!B11</f>
        <v/>
      </c>
      <c r="P56" s="20">
        <f>IF(N56="","",IF(N56&lt;=O56,"OK","A verifier"))</f>
        <v/>
      </c>
      <c r="Q56" s="14">
        <f>IF(H56="","",MINIFS(Tables!$A$5:$A$26,Tables!$A$5:$A$26,"&gt;="&amp;H56))</f>
        <v/>
      </c>
      <c r="R56" s="12" t="n"/>
      <c r="S56" s="10" t="n"/>
      <c r="T56">
        <f>IF(H56="","",IF(J56="Al",VLOOKUP(H56,Tables!$J$5:$K$25,2,TRUE),VLOOKUP(H56,Tables!$H$5:$I$25,2,TRUE)))</f>
        <v/>
      </c>
    </row>
    <row r="57">
      <c r="A57" s="9" t="inlineStr">
        <is>
          <t>C48</t>
        </is>
      </c>
      <c r="B57" s="10" t="n"/>
      <c r="C57" s="11" t="inlineStr">
        <is>
          <t>Tri</t>
        </is>
      </c>
      <c r="D57" s="12" t="n"/>
      <c r="E57" s="13">
        <f>Parametres!B9</f>
        <v/>
      </c>
      <c r="F57" s="13">
        <f>Parametres!B10</f>
        <v/>
      </c>
      <c r="G57" s="14">
        <f>IF(C57="Mono",Parametres!B7,Parametres!B8)</f>
        <v/>
      </c>
      <c r="H57" s="15">
        <f>IF(D57="","",IF(C57="Tri",(D57*1000)/(SQRT(3)*G57*E57*F57),(D57*1000)/(G57*E57*F57)))</f>
        <v/>
      </c>
      <c r="I57" s="16" t="n"/>
      <c r="J57" s="11" t="inlineStr">
        <is>
          <t>Cu</t>
        </is>
      </c>
      <c r="K57" s="17" t="n"/>
      <c r="L57" s="18">
        <f>IF(K57="","",VLOOKUP(J57,Tables!$E$5:$F$6,2,FALSE)*1000/K57)</f>
        <v/>
      </c>
      <c r="M57" s="15">
        <f>IF(OR(H57="",L57="",I57=""),"",IF(C57="Mono",2*H57*L57*(I57/1000),SQRT(3)*H57*L57*(I57/1000)))</f>
        <v/>
      </c>
      <c r="N57" s="15">
        <f>IF(M57="","",M57/G57*100)</f>
        <v/>
      </c>
      <c r="O57" s="19">
        <f>Parametres!B11</f>
        <v/>
      </c>
      <c r="P57" s="20">
        <f>IF(N57="","",IF(N57&lt;=O57,"OK","A verifier"))</f>
        <v/>
      </c>
      <c r="Q57" s="14">
        <f>IF(H57="","",MINIFS(Tables!$A$5:$A$26,Tables!$A$5:$A$26,"&gt;="&amp;H57))</f>
        <v/>
      </c>
      <c r="R57" s="12" t="n"/>
      <c r="S57" s="10" t="n"/>
      <c r="T57">
        <f>IF(H57="","",IF(J57="Al",VLOOKUP(H57,Tables!$J$5:$K$25,2,TRUE),VLOOKUP(H57,Tables!$H$5:$I$25,2,TRUE)))</f>
        <v/>
      </c>
    </row>
    <row r="58">
      <c r="A58" s="9" t="inlineStr">
        <is>
          <t>C49</t>
        </is>
      </c>
      <c r="B58" s="10" t="n"/>
      <c r="C58" s="11" t="inlineStr">
        <is>
          <t>Tri</t>
        </is>
      </c>
      <c r="D58" s="12" t="n"/>
      <c r="E58" s="13">
        <f>Parametres!B9</f>
        <v/>
      </c>
      <c r="F58" s="13">
        <f>Parametres!B10</f>
        <v/>
      </c>
      <c r="G58" s="14">
        <f>IF(C58="Mono",Parametres!B7,Parametres!B8)</f>
        <v/>
      </c>
      <c r="H58" s="15">
        <f>IF(D58="","",IF(C58="Tri",(D58*1000)/(SQRT(3)*G58*E58*F58),(D58*1000)/(G58*E58*F58)))</f>
        <v/>
      </c>
      <c r="I58" s="16" t="n"/>
      <c r="J58" s="11" t="inlineStr">
        <is>
          <t>Cu</t>
        </is>
      </c>
      <c r="K58" s="17" t="n"/>
      <c r="L58" s="18">
        <f>IF(K58="","",VLOOKUP(J58,Tables!$E$5:$F$6,2,FALSE)*1000/K58)</f>
        <v/>
      </c>
      <c r="M58" s="15">
        <f>IF(OR(H58="",L58="",I58=""),"",IF(C58="Mono",2*H58*L58*(I58/1000),SQRT(3)*H58*L58*(I58/1000)))</f>
        <v/>
      </c>
      <c r="N58" s="15">
        <f>IF(M58="","",M58/G58*100)</f>
        <v/>
      </c>
      <c r="O58" s="19">
        <f>Parametres!B11</f>
        <v/>
      </c>
      <c r="P58" s="20">
        <f>IF(N58="","",IF(N58&lt;=O58,"OK","A verifier"))</f>
        <v/>
      </c>
      <c r="Q58" s="14">
        <f>IF(H58="","",MINIFS(Tables!$A$5:$A$26,Tables!$A$5:$A$26,"&gt;="&amp;H58))</f>
        <v/>
      </c>
      <c r="R58" s="12" t="n"/>
      <c r="S58" s="10" t="n"/>
      <c r="T58">
        <f>IF(H58="","",IF(J58="Al",VLOOKUP(H58,Tables!$J$5:$K$25,2,TRUE),VLOOKUP(H58,Tables!$H$5:$I$25,2,TRUE)))</f>
        <v/>
      </c>
    </row>
    <row r="59">
      <c r="A59" s="9" t="inlineStr">
        <is>
          <t>C50</t>
        </is>
      </c>
      <c r="B59" s="10" t="n"/>
      <c r="C59" s="11" t="inlineStr">
        <is>
          <t>Tri</t>
        </is>
      </c>
      <c r="D59" s="12" t="n"/>
      <c r="E59" s="13">
        <f>Parametres!B9</f>
        <v/>
      </c>
      <c r="F59" s="13">
        <f>Parametres!B10</f>
        <v/>
      </c>
      <c r="G59" s="14">
        <f>IF(C59="Mono",Parametres!B7,Parametres!B8)</f>
        <v/>
      </c>
      <c r="H59" s="15">
        <f>IF(D59="","",IF(C59="Tri",(D59*1000)/(SQRT(3)*G59*E59*F59),(D59*1000)/(G59*E59*F59)))</f>
        <v/>
      </c>
      <c r="I59" s="16" t="n"/>
      <c r="J59" s="11" t="inlineStr">
        <is>
          <t>Cu</t>
        </is>
      </c>
      <c r="K59" s="17" t="n"/>
      <c r="L59" s="18">
        <f>IF(K59="","",VLOOKUP(J59,Tables!$E$5:$F$6,2,FALSE)*1000/K59)</f>
        <v/>
      </c>
      <c r="M59" s="15">
        <f>IF(OR(H59="",L59="",I59=""),"",IF(C59="Mono",2*H59*L59*(I59/1000),SQRT(3)*H59*L59*(I59/1000)))</f>
        <v/>
      </c>
      <c r="N59" s="15">
        <f>IF(M59="","",M59/G59*100)</f>
        <v/>
      </c>
      <c r="O59" s="19">
        <f>Parametres!B11</f>
        <v/>
      </c>
      <c r="P59" s="20">
        <f>IF(N59="","",IF(N59&lt;=O59,"OK","A verifier"))</f>
        <v/>
      </c>
      <c r="Q59" s="14">
        <f>IF(H59="","",MINIFS(Tables!$A$5:$A$26,Tables!$A$5:$A$26,"&gt;="&amp;H59))</f>
        <v/>
      </c>
      <c r="R59" s="12" t="n"/>
      <c r="S59" s="10" t="n"/>
      <c r="T59">
        <f>IF(H59="","",IF(J59="Al",VLOOKUP(H59,Tables!$J$5:$K$25,2,TRUE),VLOOKUP(H59,Tables!$H$5:$I$25,2,TRUE)))</f>
        <v/>
      </c>
    </row>
    <row r="61">
      <c r="A61" s="21" t="n"/>
      <c r="B61" s="21" t="n"/>
      <c r="C61" s="22" t="inlineStr">
        <is>
          <t>TOTAL</t>
        </is>
      </c>
      <c r="D61" s="23">
        <f>SUM(D10:D59)</f>
        <v/>
      </c>
      <c r="E61" s="21" t="n"/>
      <c r="F61" s="21" t="n"/>
      <c r="G61" s="21" t="n"/>
      <c r="H61" s="24">
        <f>MAX(H10:H59)</f>
        <v/>
      </c>
      <c r="I61" s="21" t="n"/>
      <c r="J61" s="21" t="n"/>
      <c r="K61" s="21" t="n"/>
      <c r="L61" s="21" t="n"/>
      <c r="M61" s="21" t="n"/>
      <c r="N61" s="21" t="n"/>
      <c r="O61" s="21" t="n"/>
      <c r="P61" s="21" t="n"/>
      <c r="Q61" s="21" t="n"/>
      <c r="R61" s="21" t="n"/>
      <c r="S61" s="21" t="n"/>
    </row>
  </sheetData>
  <mergeCells count="2">
    <mergeCell ref="A8:S8"/>
    <mergeCell ref="A1:S1"/>
  </mergeCells>
  <conditionalFormatting sqref="N10:N59">
    <cfRule type="expression" priority="1" dxfId="0">
      <formula>N10&gt;O10</formula>
    </cfRule>
  </conditionalFormatting>
  <conditionalFormatting sqref="P10:P59">
    <cfRule type="cellIs" priority="2" operator="equal" dxfId="1">
      <formula>"OK"</formula>
    </cfRule>
    <cfRule type="cellIs" priority="3" operator="equal" dxfId="0">
      <formula>"A verifier"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3"/>
  <sheetViews>
    <sheetView showGridLines="0" workbookViewId="0">
      <selection activeCell="A1" sqref="A1"/>
    </sheetView>
  </sheetViews>
  <sheetFormatPr baseColWidth="8" defaultRowHeight="15"/>
  <cols>
    <col width="38" customWidth="1" min="1" max="1"/>
    <col width="28" customWidth="1" min="2" max="2"/>
    <col width="2" customWidth="1" min="3" max="3"/>
    <col width="18" customWidth="1" min="4" max="4"/>
    <col width="18" customWidth="1" min="5" max="5"/>
  </cols>
  <sheetData>
    <row r="1" ht="28" customHeight="1">
      <c r="A1" s="1" t="inlineStr">
        <is>
          <t>Parametres du projet</t>
        </is>
      </c>
    </row>
    <row r="3">
      <c r="A3" s="25" t="inlineStr">
        <is>
          <t>Nom du projet</t>
        </is>
      </c>
      <c r="B3" s="10" t="inlineStr">
        <is>
          <t>Mon projet electrique</t>
        </is>
      </c>
    </row>
    <row r="4">
      <c r="A4" s="25" t="inlineStr">
        <is>
          <t>Date</t>
        </is>
      </c>
      <c r="B4" s="10" t="inlineStr">
        <is>
          <t>2026-03-04</t>
        </is>
      </c>
    </row>
    <row r="5">
      <c r="A5" s="25" t="inlineStr">
        <is>
          <t>Realise par</t>
        </is>
      </c>
      <c r="B5" s="10" t="inlineStr">
        <is>
          <t>—</t>
        </is>
      </c>
    </row>
    <row r="6">
      <c r="A6" s="25" t="inlineStr">
        <is>
          <t>Version</t>
        </is>
      </c>
      <c r="B6" s="10" t="inlineStr">
        <is>
          <t>1.0</t>
        </is>
      </c>
    </row>
    <row r="7">
      <c r="A7" s="25" t="inlineStr">
        <is>
          <t>Tension monophase (V)</t>
        </is>
      </c>
      <c r="B7" s="10" t="n">
        <v>230</v>
      </c>
    </row>
    <row r="8">
      <c r="A8" s="25" t="inlineStr">
        <is>
          <t>Tension triphase (V)</t>
        </is>
      </c>
      <c r="B8" s="10" t="n">
        <v>400</v>
      </c>
    </row>
    <row r="9">
      <c r="A9" s="25" t="inlineStr">
        <is>
          <t>Facteur de puissance par defaut (cos phi)</t>
        </is>
      </c>
      <c r="B9" s="10" t="n">
        <v>0.9</v>
      </c>
    </row>
    <row r="10">
      <c r="A10" s="25" t="inlineStr">
        <is>
          <t>Rendement par defaut (eta)</t>
        </is>
      </c>
      <c r="B10" s="10" t="n">
        <v>0.95</v>
      </c>
    </row>
    <row r="11">
      <c r="A11" s="25" t="inlineStr">
        <is>
          <t>Chute de tension max (%)</t>
        </is>
      </c>
      <c r="B11" s="10" t="n">
        <v>5</v>
      </c>
    </row>
    <row r="13">
      <c r="A13" s="26" t="inlineStr">
        <is>
          <t>Astuce: les cellules en bleu sont a saisir. Les autres feuilles se mettront a jour automatiquement.</t>
        </is>
      </c>
    </row>
  </sheetData>
  <mergeCells count="2">
    <mergeCell ref="A1:E1"/>
    <mergeCell ref="A13:E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30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2" customWidth="1" min="2" max="2"/>
    <col width="16" customWidth="1" min="3" max="3"/>
    <col width="10" customWidth="1" min="4" max="4"/>
    <col width="14" customWidth="1" min="5" max="5"/>
    <col width="16" customWidth="1" min="6" max="6"/>
  </cols>
  <sheetData>
    <row r="1" ht="28" customHeight="1">
      <c r="A1" s="1" t="inlineStr">
        <is>
          <t>Tables &amp; Listes</t>
        </is>
      </c>
    </row>
    <row r="2">
      <c r="H2" t="inlineStr">
        <is>
          <t>Sections conseillees (indicatif)</t>
        </is>
      </c>
    </row>
    <row r="3">
      <c r="A3" s="7" t="inlineStr">
        <is>
          <t>Calibres disjoncteurs standards (A)</t>
        </is>
      </c>
      <c r="C3" s="7" t="inlineStr">
        <is>
          <t>Sections usuelles (mm²)</t>
        </is>
      </c>
      <c r="E3" s="7" t="inlineStr">
        <is>
          <t>Constantes</t>
        </is>
      </c>
      <c r="H3" t="inlineStr">
        <is>
          <t>Trame indicative a adapter selon mode de pose, temperature, regroupement, normes du projet.</t>
        </is>
      </c>
    </row>
    <row r="4">
      <c r="A4" s="27" t="inlineStr">
        <is>
          <t>In (A)</t>
        </is>
      </c>
      <c r="C4" s="27" t="inlineStr">
        <is>
          <t>S (mm²)</t>
        </is>
      </c>
      <c r="E4" s="27" t="inlineStr">
        <is>
          <t>Materiau</t>
        </is>
      </c>
      <c r="F4" s="27" t="inlineStr">
        <is>
          <t>rho (Ω·mm²/m)</t>
        </is>
      </c>
      <c r="H4" t="inlineStr">
        <is>
          <t>Cu - seuil Ib (A)</t>
        </is>
      </c>
      <c r="I4" t="inlineStr">
        <is>
          <t>Section (mm²)</t>
        </is>
      </c>
      <c r="J4" t="inlineStr">
        <is>
          <t>Al - seuil Ib (A)</t>
        </is>
      </c>
      <c r="K4" t="inlineStr">
        <is>
          <t>Section (mm²)</t>
        </is>
      </c>
    </row>
    <row r="5">
      <c r="A5" s="28" t="n">
        <v>2</v>
      </c>
      <c r="C5" s="29" t="n">
        <v>1.5</v>
      </c>
      <c r="E5" s="9" t="inlineStr">
        <is>
          <t>Cu</t>
        </is>
      </c>
      <c r="F5" s="30" t="n">
        <v>0.0175</v>
      </c>
      <c r="H5" t="n">
        <v>0</v>
      </c>
      <c r="I5" t="n">
        <v>1.5</v>
      </c>
      <c r="J5" t="n">
        <v>0</v>
      </c>
      <c r="K5" t="n">
        <v>2.5</v>
      </c>
    </row>
    <row r="6">
      <c r="A6" s="28" t="n">
        <v>4</v>
      </c>
      <c r="C6" s="29" t="n">
        <v>2.5</v>
      </c>
      <c r="E6" s="9" t="inlineStr">
        <is>
          <t>Al</t>
        </is>
      </c>
      <c r="F6" s="30" t="n">
        <v>0.0283</v>
      </c>
      <c r="H6" t="n">
        <v>15</v>
      </c>
      <c r="I6" t="n">
        <v>2.5</v>
      </c>
      <c r="J6" t="n">
        <v>12</v>
      </c>
      <c r="K6" t="n">
        <v>4</v>
      </c>
    </row>
    <row r="7">
      <c r="A7" s="28" t="n">
        <v>6</v>
      </c>
      <c r="C7" s="29" t="n">
        <v>4</v>
      </c>
      <c r="H7" t="n">
        <v>21</v>
      </c>
      <c r="I7" t="n">
        <v>4</v>
      </c>
      <c r="J7" t="n">
        <v>20</v>
      </c>
      <c r="K7" t="n">
        <v>6</v>
      </c>
    </row>
    <row r="8">
      <c r="A8" s="28" t="n">
        <v>10</v>
      </c>
      <c r="C8" s="29" t="n">
        <v>6</v>
      </c>
      <c r="H8" t="n">
        <v>28</v>
      </c>
      <c r="I8" t="n">
        <v>6</v>
      </c>
      <c r="J8" t="n">
        <v>26</v>
      </c>
      <c r="K8" t="n">
        <v>10</v>
      </c>
    </row>
    <row r="9">
      <c r="A9" s="28" t="n">
        <v>13</v>
      </c>
      <c r="C9" s="29" t="n">
        <v>10</v>
      </c>
      <c r="H9" t="n">
        <v>36</v>
      </c>
      <c r="I9" t="n">
        <v>10</v>
      </c>
      <c r="J9" t="n">
        <v>40</v>
      </c>
      <c r="K9" t="n">
        <v>16</v>
      </c>
    </row>
    <row r="10">
      <c r="A10" s="28" t="n">
        <v>16</v>
      </c>
      <c r="C10" s="29" t="n">
        <v>16</v>
      </c>
      <c r="H10" t="n">
        <v>50</v>
      </c>
      <c r="I10" t="n">
        <v>16</v>
      </c>
      <c r="J10" t="n">
        <v>55</v>
      </c>
      <c r="K10" t="n">
        <v>25</v>
      </c>
    </row>
    <row r="11">
      <c r="A11" s="28" t="n">
        <v>20</v>
      </c>
      <c r="C11" s="29" t="n">
        <v>25</v>
      </c>
      <c r="H11" t="n">
        <v>68</v>
      </c>
      <c r="I11" t="n">
        <v>25</v>
      </c>
      <c r="J11" t="n">
        <v>75</v>
      </c>
      <c r="K11" t="n">
        <v>35</v>
      </c>
    </row>
    <row r="12">
      <c r="A12" s="28" t="n">
        <v>25</v>
      </c>
      <c r="C12" s="29" t="n">
        <v>35</v>
      </c>
      <c r="H12" t="n">
        <v>89</v>
      </c>
      <c r="I12" t="n">
        <v>35</v>
      </c>
      <c r="J12" t="n">
        <v>95</v>
      </c>
      <c r="K12" t="n">
        <v>50</v>
      </c>
    </row>
    <row r="13">
      <c r="A13" s="28" t="n">
        <v>32</v>
      </c>
      <c r="C13" s="29" t="n">
        <v>50</v>
      </c>
      <c r="H13" t="n">
        <v>110</v>
      </c>
      <c r="I13" t="n">
        <v>50</v>
      </c>
      <c r="J13" t="n">
        <v>120</v>
      </c>
      <c r="K13" t="n">
        <v>70</v>
      </c>
    </row>
    <row r="14">
      <c r="A14" s="28" t="n">
        <v>40</v>
      </c>
      <c r="C14" s="29" t="n">
        <v>70</v>
      </c>
      <c r="H14" t="n">
        <v>140</v>
      </c>
      <c r="I14" t="n">
        <v>70</v>
      </c>
      <c r="J14" t="n">
        <v>150</v>
      </c>
      <c r="K14" t="n">
        <v>95</v>
      </c>
    </row>
    <row r="15">
      <c r="A15" s="28" t="n">
        <v>50</v>
      </c>
      <c r="C15" s="29" t="n">
        <v>95</v>
      </c>
      <c r="H15" t="n">
        <v>170</v>
      </c>
      <c r="I15" t="n">
        <v>95</v>
      </c>
      <c r="J15" t="n">
        <v>180</v>
      </c>
      <c r="K15" t="n">
        <v>120</v>
      </c>
    </row>
    <row r="16">
      <c r="A16" s="28" t="n">
        <v>63</v>
      </c>
      <c r="C16" s="29" t="n">
        <v>120</v>
      </c>
      <c r="H16" t="n">
        <v>210</v>
      </c>
      <c r="I16" t="n">
        <v>120</v>
      </c>
      <c r="J16" t="n">
        <v>210</v>
      </c>
      <c r="K16" t="n">
        <v>150</v>
      </c>
    </row>
    <row r="17">
      <c r="A17" s="28" t="n">
        <v>80</v>
      </c>
      <c r="C17" s="29" t="n">
        <v>150</v>
      </c>
      <c r="H17" t="n">
        <v>240</v>
      </c>
      <c r="I17" t="n">
        <v>150</v>
      </c>
      <c r="J17" t="n">
        <v>250</v>
      </c>
      <c r="K17" t="n">
        <v>185</v>
      </c>
    </row>
    <row r="18">
      <c r="A18" s="28" t="n">
        <v>100</v>
      </c>
      <c r="C18" s="29" t="n">
        <v>185</v>
      </c>
      <c r="H18" t="n">
        <v>280</v>
      </c>
      <c r="I18" t="n">
        <v>185</v>
      </c>
      <c r="J18" t="n">
        <v>290</v>
      </c>
      <c r="K18" t="n">
        <v>240</v>
      </c>
    </row>
    <row r="19">
      <c r="A19" s="28" t="n">
        <v>125</v>
      </c>
      <c r="C19" s="29" t="n">
        <v>240</v>
      </c>
      <c r="H19" t="n">
        <v>320</v>
      </c>
      <c r="I19" t="n">
        <v>240</v>
      </c>
    </row>
    <row r="20">
      <c r="A20" s="28" t="n">
        <v>160</v>
      </c>
    </row>
    <row r="21">
      <c r="A21" s="28" t="n">
        <v>200</v>
      </c>
    </row>
    <row r="22">
      <c r="A22" s="28" t="n">
        <v>250</v>
      </c>
    </row>
    <row r="23">
      <c r="A23" s="28" t="n">
        <v>315</v>
      </c>
    </row>
    <row r="24">
      <c r="A24" s="28" t="n">
        <v>400</v>
      </c>
    </row>
    <row r="25">
      <c r="A25" s="28" t="n">
        <v>500</v>
      </c>
    </row>
    <row r="26">
      <c r="A26" s="28" t="n">
        <v>630</v>
      </c>
    </row>
    <row r="30">
      <c r="A30" s="26" t="inlineStr">
        <is>
          <t>Note: rho est une valeur typique à 20°C (approx.). Ajustez selon vos normes/projet.</t>
        </is>
      </c>
    </row>
  </sheetData>
  <mergeCells count="5">
    <mergeCell ref="A1:F1"/>
    <mergeCell ref="A30:F30"/>
    <mergeCell ref="C3:D3"/>
    <mergeCell ref="A3:B3"/>
    <mergeCell ref="E3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1"/>
  <sheetViews>
    <sheetView showGridLines="0" workbookViewId="0">
      <selection activeCell="A1" sqref="A1"/>
    </sheetView>
  </sheetViews>
  <sheetFormatPr baseColWidth="8" defaultRowHeight="15"/>
  <cols>
    <col width="30" customWidth="1" min="1" max="1"/>
    <col width="42" customWidth="1" min="2" max="2"/>
    <col width="18" customWidth="1" min="3" max="3"/>
    <col width="18" customWidth="1" min="4" max="4"/>
    <col width="18" customWidth="1" min="5" max="5"/>
  </cols>
  <sheetData>
    <row r="1" ht="28" customHeight="1">
      <c r="A1" s="1" t="inlineStr">
        <is>
          <t>Mode d'emploi (rapide)</t>
        </is>
      </c>
    </row>
    <row r="3">
      <c r="A3" s="2" t="inlineStr">
        <is>
          <t>1) Renseignez les parametres</t>
        </is>
      </c>
      <c r="B3" s="31" t="inlineStr">
        <is>
          <t>Onglet Parametres : modifiez les cellules bleues (tensions, cos phi, eta, chute max).</t>
        </is>
      </c>
    </row>
    <row r="5">
      <c r="A5" s="2" t="inlineStr">
        <is>
          <t>2) Remplissez la table des circuits</t>
        </is>
      </c>
      <c r="B5" s="31" t="inlineStr">
        <is>
          <t>Onglet Circuits : saisissez Description, Puissance (kW), Longueur (m), Materiau, Section (mm²).</t>
        </is>
      </c>
    </row>
    <row r="7">
      <c r="A7" s="2" t="inlineStr">
        <is>
          <t>3) Verifiez les resultats</t>
        </is>
      </c>
      <c r="B7" s="31" t="inlineStr">
        <is>
          <t>Les colonnes Courant, Chute de tension et Disjoncteur sont calculees. Les cellules deviennent rouges si la chute depasse le seuil.</t>
        </is>
      </c>
    </row>
    <row r="9">
      <c r="A9" s="2" t="inlineStr">
        <is>
          <t>4) Ajustez si necessaire</t>
        </is>
      </c>
      <c r="B9" s="31" t="inlineStr">
        <is>
          <t>Changez la section, la longueur ou les hypotheses globales (cos phi, eta) puis controlez la colonne Conforme ?.</t>
        </is>
      </c>
    </row>
    <row r="11">
      <c r="A11" s="2" t="inlineStr">
        <is>
          <t>Limites du modele</t>
        </is>
      </c>
      <c r="B11" s="31" t="inlineStr">
        <is>
          <t>Chute de tension simplifiee (resistance seule). Adaptez selon vos normes (reactance, temperature, regroupement, etc.).</t>
        </is>
      </c>
    </row>
  </sheetData>
  <mergeCells count="6">
    <mergeCell ref="B9:E9"/>
    <mergeCell ref="B7:E7"/>
    <mergeCell ref="A1:E1"/>
    <mergeCell ref="B11:E11"/>
    <mergeCell ref="B3:E3"/>
    <mergeCell ref="B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2026-03-04T04:05:17Z</dcterms:created>
  <dcterms:modified xmlns:dcterms="http://purl.org/dc/terms/" xmlns:xsi="http://www.w3.org/2001/XMLSchema-instance" xsi:type="dcterms:W3CDTF">2026-03-04T04:05:17Z</dcterms:modified>
</cp:coreProperties>
</file>