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Gestion des tâches" sheetId="1" state="visible" r:id="rId1"/>
    <sheet xmlns:r="http://schemas.openxmlformats.org/officeDocument/2006/relationships" name="Dashboard Manager" sheetId="2" state="visible" r:id="rId2"/>
    <sheet xmlns:r="http://schemas.openxmlformats.org/officeDocument/2006/relationships" name="Planning &amp; Gantt" sheetId="3" state="visible" r:id="rId3"/>
    <sheet xmlns:r="http://schemas.openxmlformats.org/officeDocument/2006/relationships" name="Listes" sheetId="4" state="visible" r:id="rId4"/>
  </sheets>
  <definedNames/>
</workbook>
</file>

<file path=xl/styles.xml><?xml version="1.0" encoding="utf-8"?>
<styleSheet xmlns="http://schemas.openxmlformats.org/spreadsheetml/2006/main">
  <numFmts count="4">
    <numFmt numFmtId="164" formatCode="0.0"/>
    <numFmt numFmtId="165" formatCode="yyyy-mm-dd"/>
    <numFmt numFmtId="166" formatCode="#,##0 €"/>
    <numFmt numFmtId="167" formatCode="dd/mm"/>
  </numFmts>
  <fonts count="9">
    <font>
      <name val="Carlito"/>
      <sz val="11"/>
    </font>
    <font>
      <name val="Carlito"/>
      <b val="1"/>
      <color rgb="FFFFFFFF"/>
      <sz val="10"/>
    </font>
    <font>
      <name val="Carlito"/>
      <b val="1"/>
      <color rgb="FFFFFFFF"/>
      <sz val="18"/>
    </font>
    <font>
      <name val="Carlito"/>
      <b val="1"/>
      <color rgb="FF12355B"/>
      <sz val="11"/>
    </font>
    <font>
      <name val="Carlito"/>
      <b val="1"/>
      <color rgb="FFFFFFFF"/>
      <sz val="11"/>
    </font>
    <font>
      <name val="Carlito"/>
      <b val="1"/>
      <color rgb="FF0B6E4F"/>
      <sz val="14"/>
    </font>
    <font>
      <name val="Carlito"/>
      <b val="1"/>
      <color rgb="FF0B6E4F"/>
      <sz val="11"/>
    </font>
    <font>
      <name val="Carlito"/>
      <b val="1"/>
      <color rgb="FF664D03"/>
      <sz val="11"/>
    </font>
    <font>
      <name val="Carlito"/>
      <i val="1"/>
      <color rgb="FF6B7280"/>
      <sz val="11"/>
    </font>
  </fonts>
  <fills count="8">
    <fill>
      <patternFill/>
    </fill>
    <fill>
      <patternFill patternType="gray125"/>
    </fill>
    <fill>
      <patternFill patternType="solid">
        <fgColor rgb="FF1F4E78"/>
      </patternFill>
    </fill>
    <fill>
      <patternFill patternType="solid">
        <fgColor rgb="FF12355B"/>
      </patternFill>
    </fill>
    <fill>
      <patternFill patternType="solid">
        <fgColor rgb="FFEAF4F4"/>
      </patternFill>
    </fill>
    <fill>
      <patternFill patternType="solid">
        <fgColor rgb="FF0B6E4F"/>
      </patternFill>
    </fill>
    <fill>
      <patternFill patternType="solid">
        <fgColor rgb="FFFFFFFF"/>
      </patternFill>
    </fill>
    <fill>
      <patternFill patternType="solid">
        <fgColor rgb="FFFFF3CD"/>
      </patternFill>
    </fill>
  </fills>
  <borders count="2">
    <border/>
    <border/>
  </borders>
  <cellStyleXfs count="1">
    <xf numFmtId="0" fontId="0" fillId="0" borderId="1"/>
  </cellStyleXfs>
  <cellXfs count="90">
    <xf numFmtId="0" fontId="0" fillId="0" borderId="0" pivotButton="0" quotePrefix="0" xfId="0"/>
    <xf numFmtId="0" fontId="0" fillId="0" borderId="1" pivotButton="0" quotePrefix="0" xfId="0"/>
    <xf numFmtId="0" fontId="0" fillId="2" borderId="0" pivotButton="0" quotePrefix="0" xfId="0"/>
    <xf numFmtId="0" fontId="1" fillId="2" borderId="0" pivotButton="0" quotePrefix="0" xfId="0"/>
    <xf numFmtId="0" fontId="1" fillId="2" borderId="0" applyAlignment="1" pivotButton="0" quotePrefix="0" xfId="0">
      <alignment wrapText="1"/>
    </xf>
    <xf numFmtId="0" fontId="1" fillId="2" borderId="0" applyAlignment="1" pivotButton="0" quotePrefix="0" xfId="0">
      <alignment horizontal="center" wrapText="1"/>
    </xf>
    <xf numFmtId="0" fontId="1" fillId="2" borderId="0" applyAlignment="1" pivotButton="0" quotePrefix="0" xfId="0">
      <alignment horizontal="center" vertical="center" wrapText="1"/>
    </xf>
    <xf numFmtId="0" fontId="0" fillId="2" borderId="1" pivotButton="0" quotePrefix="0" xfId="0"/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1" fillId="2" borderId="1" applyAlignment="1" pivotButton="0" quotePrefix="0" xfId="0">
      <alignment horizontal="center" wrapText="1"/>
    </xf>
    <xf numFmtId="0" fontId="1" fillId="2" borderId="1" applyAlignment="1" pivotButton="0" quotePrefix="0" xfId="0">
      <alignment horizontal="center" vertical="center" wrapText="1"/>
    </xf>
    <xf numFmtId="0" fontId="0" fillId="3" borderId="0" pivotButton="0" quotePrefix="0" xfId="0"/>
    <xf numFmtId="0" fontId="2" fillId="3" borderId="0" pivotButton="0" quotePrefix="0" xfId="0"/>
    <xf numFmtId="0" fontId="2" fillId="3" borderId="0" applyAlignment="1" pivotButton="0" quotePrefix="0" xfId="0">
      <alignment wrapText="1"/>
    </xf>
    <xf numFmtId="0" fontId="2" fillId="3" borderId="0" applyAlignment="1" pivotButton="0" quotePrefix="0" xfId="0">
      <alignment horizontal="center" wrapText="1"/>
    </xf>
    <xf numFmtId="0" fontId="2" fillId="3" borderId="0" applyAlignment="1" pivotButton="0" quotePrefix="0" xfId="0">
      <alignment horizontal="center" vertical="center" wrapText="1"/>
    </xf>
    <xf numFmtId="0" fontId="0" fillId="3" borderId="1" pivotButton="0" quotePrefix="0" xfId="0"/>
    <xf numFmtId="0" fontId="2" fillId="3" borderId="1" pivotButton="0" quotePrefix="0" xfId="0"/>
    <xf numFmtId="0" fontId="2" fillId="3" borderId="1" applyAlignment="1" pivotButton="0" quotePrefix="0" xfId="0">
      <alignment wrapText="1"/>
    </xf>
    <xf numFmtId="0" fontId="2" fillId="3" borderId="1" applyAlignment="1" pivotButton="0" quotePrefix="0" xfId="0">
      <alignment horizontal="center" wrapText="1"/>
    </xf>
    <xf numFmtId="0" fontId="2" fillId="3" borderId="1" applyAlignment="1" pivotButton="0" quotePrefix="0" xfId="0">
      <alignment horizontal="center" vertical="center" wrapText="1"/>
    </xf>
    <xf numFmtId="0" fontId="0" fillId="4" borderId="0" pivotButton="0" quotePrefix="0" xfId="0"/>
    <xf numFmtId="0" fontId="3" fillId="4" borderId="0" pivotButton="0" quotePrefix="0" xfId="0"/>
    <xf numFmtId="0" fontId="3" fillId="4" borderId="0" applyAlignment="1" pivotButton="0" quotePrefix="0" xfId="0">
      <alignment horizontal="center"/>
    </xf>
    <xf numFmtId="0" fontId="0" fillId="4" borderId="1" pivotButton="0" quotePrefix="0" xfId="0"/>
    <xf numFmtId="0" fontId="3" fillId="4" borderId="1" pivotButton="0" quotePrefix="0" xfId="0"/>
    <xf numFmtId="0" fontId="3" fillId="4" borderId="1" applyAlignment="1" pivotButton="0" quotePrefix="0" xfId="0">
      <alignment horizontal="center"/>
    </xf>
    <xf numFmtId="0" fontId="0" fillId="5" borderId="0" pivotButton="0" quotePrefix="0" xfId="0"/>
    <xf numFmtId="0" fontId="4" fillId="5" borderId="0" pivotButton="0" quotePrefix="0" xfId="0"/>
    <xf numFmtId="0" fontId="4" fillId="5" borderId="0" applyAlignment="1" pivotButton="0" quotePrefix="0" xfId="0">
      <alignment wrapText="1"/>
    </xf>
    <xf numFmtId="0" fontId="4" fillId="5" borderId="0" applyAlignment="1" pivotButton="0" quotePrefix="0" xfId="0">
      <alignment horizontal="center" wrapText="1"/>
    </xf>
    <xf numFmtId="0" fontId="4" fillId="5" borderId="0" applyAlignment="1" pivotButton="0" quotePrefix="0" xfId="0">
      <alignment horizontal="center" vertical="center" wrapText="1"/>
    </xf>
    <xf numFmtId="0" fontId="0" fillId="5" borderId="1" pivotButton="0" quotePrefix="0" xfId="0"/>
    <xf numFmtId="0" fontId="4" fillId="5" borderId="1" pivotButton="0" quotePrefix="0" xfId="0"/>
    <xf numFmtId="0" fontId="4" fillId="5" borderId="1" applyAlignment="1" pivotButton="0" quotePrefix="0" xfId="0">
      <alignment wrapText="1"/>
    </xf>
    <xf numFmtId="0" fontId="4" fillId="5" borderId="1" applyAlignment="1" pivotButton="0" quotePrefix="0" xfId="0">
      <alignment horizontal="center" wrapText="1"/>
    </xf>
    <xf numFmtId="0" fontId="4" fillId="5" borderId="1" applyAlignment="1" pivotButton="0" quotePrefix="0" xfId="0">
      <alignment horizontal="center" vertical="center" wrapText="1"/>
    </xf>
    <xf numFmtId="0" fontId="0" fillId="6" borderId="0" pivotButton="0" quotePrefix="0" xfId="0"/>
    <xf numFmtId="0" fontId="5" fillId="6" borderId="0" pivotButton="0" quotePrefix="0" xfId="0"/>
    <xf numFmtId="0" fontId="5" fillId="6" borderId="0" applyAlignment="1" pivotButton="0" quotePrefix="0" xfId="0">
      <alignment horizontal="center"/>
    </xf>
    <xf numFmtId="0" fontId="5" fillId="6" borderId="0" applyAlignment="1" pivotButton="0" quotePrefix="0" xfId="0">
      <alignment horizontal="center" vertical="center"/>
    </xf>
    <xf numFmtId="0" fontId="0" fillId="6" borderId="1" pivotButton="0" quotePrefix="0" xfId="0"/>
    <xf numFmtId="0" fontId="5" fillId="6" borderId="1" pivotButton="0" quotePrefix="0" xfId="0"/>
    <xf numFmtId="0" fontId="5" fillId="6" borderId="1" applyAlignment="1" pivotButton="0" quotePrefix="0" xfId="0">
      <alignment horizontal="center"/>
    </xf>
    <xf numFmtId="0" fontId="5" fillId="6" borderId="1" applyAlignment="1" pivotButton="0" quotePrefix="0" xfId="0">
      <alignment horizontal="center" vertical="center"/>
    </xf>
    <xf numFmtId="9" fontId="5" fillId="6" borderId="0" applyAlignment="1" pivotButton="0" quotePrefix="0" xfId="0">
      <alignment horizontal="center" vertical="center"/>
    </xf>
    <xf numFmtId="9" fontId="5" fillId="6" borderId="1" applyAlignment="1" pivotButton="0" quotePrefix="0" xfId="0">
      <alignment horizontal="center" vertical="center"/>
    </xf>
    <xf numFmtId="164" fontId="5" fillId="6" borderId="0" applyAlignment="1" pivotButton="0" quotePrefix="0" xfId="0">
      <alignment horizontal="center" vertical="center"/>
    </xf>
    <xf numFmtId="164" fontId="5" fillId="6" borderId="1" applyAlignment="1" pivotButton="0" quotePrefix="0" xfId="0">
      <alignment horizontal="center" vertical="center"/>
    </xf>
    <xf numFmtId="165" fontId="0" fillId="0" borderId="0" pivotButton="0" quotePrefix="0" xfId="0"/>
    <xf numFmtId="165" fontId="0" fillId="0" borderId="1" pivotButton="0" quotePrefix="0" xfId="0"/>
    <xf numFmtId="9" fontId="0" fillId="0" borderId="0" pivotButton="0" quotePrefix="0" xfId="0"/>
    <xf numFmtId="9" fontId="0" fillId="0" borderId="1" pivotButton="0" quotePrefix="0" xfId="0"/>
    <xf numFmtId="166" fontId="0" fillId="0" borderId="0" pivotButton="0" quotePrefix="0" xfId="0"/>
    <xf numFmtId="166" fontId="0" fillId="0" borderId="1" pivotButton="0" quotePrefix="0" xfId="0"/>
    <xf numFmtId="0" fontId="6" fillId="6" borderId="0" pivotButton="0" quotePrefix="0" xfId="0"/>
    <xf numFmtId="0" fontId="6" fillId="6" borderId="1" pivotButton="0" quotePrefix="0" xfId="0"/>
    <xf numFmtId="166" fontId="6" fillId="6" borderId="0" pivotButton="0" quotePrefix="0" xfId="0"/>
    <xf numFmtId="166" fontId="6" fillId="6" borderId="1" pivotButton="0" quotePrefix="0" xfId="0"/>
    <xf numFmtId="9" fontId="6" fillId="6" borderId="0" pivotButton="0" quotePrefix="0" xfId="0"/>
    <xf numFmtId="9" fontId="6" fillId="6" borderId="1" pivotButton="0" quotePrefix="0" xfId="0"/>
    <xf numFmtId="0" fontId="0" fillId="7" borderId="0" pivotButton="0" quotePrefix="0" xfId="0"/>
    <xf numFmtId="0" fontId="7" fillId="7" borderId="0" pivotButton="0" quotePrefix="0" xfId="0"/>
    <xf numFmtId="0" fontId="0" fillId="7" borderId="1" pivotButton="0" quotePrefix="0" xfId="0"/>
    <xf numFmtId="0" fontId="7" fillId="7" borderId="1" pivotButton="0" quotePrefix="0" xfId="0"/>
    <xf numFmtId="167" fontId="1" fillId="2" borderId="0" applyAlignment="1" pivotButton="0" quotePrefix="0" xfId="0">
      <alignment horizontal="center" vertical="center" wrapText="1"/>
    </xf>
    <xf numFmtId="167" fontId="1" fillId="2" borderId="1" applyAlignment="1" pivotButton="0" quotePrefix="0" xfId="0">
      <alignment horizontal="center" vertical="center" wrapText="1"/>
    </xf>
    <xf numFmtId="0" fontId="6" fillId="0" borderId="0" pivotButton="0" quotePrefix="0" xfId="0"/>
    <xf numFmtId="0" fontId="6" fillId="0" borderId="0" applyAlignment="1" pivotButton="0" quotePrefix="0" xfId="0">
      <alignment horizontal="center"/>
    </xf>
    <xf numFmtId="0" fontId="6" fillId="0" borderId="1" pivotButton="0" quotePrefix="0" xfId="0"/>
    <xf numFmtId="0" fontId="6" fillId="0" borderId="1" applyAlignment="1" pivotButton="0" quotePrefix="0" xfId="0">
      <alignment horizontal="center"/>
    </xf>
    <xf numFmtId="0" fontId="8" fillId="0" borderId="0" pivotButton="0" quotePrefix="0" xfId="0"/>
    <xf numFmtId="0" fontId="8" fillId="0" borderId="1" pivotButton="0" quotePrefix="0" xfId="0"/>
    <xf numFmtId="0" fontId="3" fillId="4" borderId="0" applyAlignment="1" pivotButton="0" quotePrefix="0" xfId="0">
      <alignment horizontal="center" wrapText="1"/>
    </xf>
    <xf numFmtId="0" fontId="0" fillId="0" borderId="0" applyAlignment="1" pivotButton="0" quotePrefix="0" xfId="0">
      <alignment wrapText="1"/>
    </xf>
    <xf numFmtId="0" fontId="5" fillId="6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wrapText="1"/>
    </xf>
    <xf numFmtId="0" fontId="0" fillId="0" borderId="1" applyAlignment="1" pivotButton="0" quotePrefix="0" xfId="0">
      <alignment wrapText="1"/>
    </xf>
    <xf numFmtId="0" fontId="5" fillId="6" borderId="1" applyAlignment="1" pivotButton="0" quotePrefix="0" xfId="0">
      <alignment horizontal="center" vertical="center" wrapText="1"/>
    </xf>
    <xf numFmtId="0" fontId="3" fillId="4" borderId="0" applyAlignment="1" pivotButton="0" quotePrefix="0" xfId="0">
      <alignment wrapText="1"/>
    </xf>
    <xf numFmtId="0" fontId="3" fillId="4" borderId="1" applyAlignment="1" pivotButton="0" quotePrefix="0" xfId="0">
      <alignment wrapText="1"/>
    </xf>
    <xf numFmtId="9" fontId="5" fillId="6" borderId="0" applyAlignment="1" pivotButton="0" quotePrefix="0" xfId="0">
      <alignment horizontal="center" vertical="center"/>
    </xf>
    <xf numFmtId="164" fontId="5" fillId="6" borderId="0" applyAlignment="1" pivotButton="0" quotePrefix="0" xfId="0">
      <alignment horizontal="center" vertical="center"/>
    </xf>
    <xf numFmtId="165" fontId="0" fillId="0" borderId="0" pivotButton="0" quotePrefix="0" xfId="0"/>
    <xf numFmtId="9" fontId="0" fillId="0" borderId="0" pivotButton="0" quotePrefix="0" xfId="0"/>
    <xf numFmtId="166" fontId="0" fillId="0" borderId="0" pivotButton="0" quotePrefix="0" xfId="0"/>
    <xf numFmtId="166" fontId="6" fillId="6" borderId="0" pivotButton="0" quotePrefix="0" xfId="0"/>
    <xf numFmtId="9" fontId="6" fillId="6" borderId="0" pivotButton="0" quotePrefix="0" xfId="0"/>
    <xf numFmtId="167" fontId="1" fillId="2" borderId="0" applyAlignment="1" pivotButton="0" quotePrefix="0" xfId="0">
      <alignment horizontal="center" vertical="center" wrapText="1"/>
    </xf>
  </cellXfs>
  <cellStyles count="1">
    <cellStyle name="Normal" xfId="0"/>
  </cellStyles>
  <dxfs count="4">
    <dxf>
      <font>
        <b val="1"/>
        <color rgb="FF842029"/>
      </font>
      <fill>
        <patternFill patternType="solid">
          <bgColor rgb="FFF8D7DA"/>
        </patternFill>
      </fill>
    </dxf>
    <dxf>
      <font>
        <b val="1"/>
        <color rgb="FF0F5132"/>
      </font>
      <fill>
        <patternFill patternType="solid">
          <bgColor rgb="FFD1E7DD"/>
        </patternFill>
      </fill>
    </dxf>
    <dxf>
      <font>
        <b val="1"/>
        <color rgb="FF5B2C6F"/>
      </font>
      <fill>
        <patternFill patternType="solid">
          <bgColor rgb="FFEADCF8"/>
        </patternFill>
      </fill>
    </dxf>
    <dxf>
      <font>
        <b val="1"/>
        <color rgb="FF842029"/>
      </font>
      <fill>
        <patternFill patternType="solid">
          <bgColor rgb="FFF8D7DA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tâches par statut</a:t>
            </a:r>
          </a:p>
        </rich>
      </tx>
      <overlay val="0"/>
    </title>
    <plotArea>
      <layout/>
      <pieChart>
        <varyColors val="1"/>
        <ser>
          <idx val="0"/>
          <order val="0"/>
          <tx>
            <v>Nombre</v>
          </tx>
          <spPr>
            <a:ln xmlns:a="http://schemas.openxmlformats.org/drawingml/2006/main">
              <a:prstDash val="solid"/>
            </a:ln>
          </spPr>
          <cat>
            <strRef>
              <f>'Dashboard Manager'!$D$6:$D$11</f>
              <strCache>
                <ptCount val="0"/>
              </strCache>
            </strRef>
          </cat>
          <val>
            <numRef>
              <f>'Dashboard Manager'!$E$6:$E$11</f>
              <numCache>
                <formatCode>General</formatCode>
                <ptCount val="0"/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  <showLeaderLines val="0"/>
        </dLbls>
        <firstSliceAng val="0"/>
      </pieChart>
    </plotArea>
    <legend>
      <legendPos val="b"/>
      <overlay val="0"/>
    </legend>
    <plotVisOnly val="1"/>
    <dispBlanksAs val="gap"/>
  </chart>
  <spPr>
    <a:ln xmlns:a="http://schemas.openxmlformats.org/drawingml/2006/main" w="9525">
      <a:solidFill>
        <a:srgbClr val="D9D9D9"/>
      </a:solidFill>
      <a:prstDash val="solid"/>
    </a:ln>
  </spPr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Charge par responsable</a:t>
            </a:r>
          </a:p>
        </rich>
      </tx>
      <overlay val="0"/>
    </title>
    <plotArea>
      <layout/>
      <barChart>
        <barDir val="col"/>
        <grouping val="clustered"/>
        <varyColors val="0"/>
        <ser>
          <idx val="0"/>
          <order val="0"/>
          <tx>
            <v>Tâches ouvertes</v>
          </tx>
          <spPr>
            <a:ln xmlns:a="http://schemas.openxmlformats.org/drawingml/2006/main">
              <a:prstDash val="solid"/>
            </a:ln>
          </spPr>
          <cat>
            <strRef>
              <f>'Dashboard Manager'!$G$6:$G$12</f>
              <strCache>
                <ptCount val="0"/>
              </strCache>
            </strRef>
          </cat>
          <val>
            <numRef>
              <f>'Dashboard Manager'!$H$6:$H$12</f>
              <numCache>
                <formatCode>General</formatCode>
                <ptCount val="0"/>
              </numCache>
            </numRef>
          </val>
        </ser>
        <dLbls>
          <showLegendKey val="0"/>
          <showVal val="0"/>
          <showCatName val="0"/>
          <showSerName val="0"/>
          <showPercent val="0"/>
          <showBubbleSize val="0"/>
          <showLeaderLines val="0"/>
        </dLbls>
        <gapWidth val="150"/>
        <axId val="48650112"/>
        <axId val="48672768"/>
      </barChart>
      <catAx>
        <axId val="48650112"/>
        <scaling>
          <orientation val="minMax"/>
        </scaling>
        <delete val="0"/>
        <axPos val="b"/>
        <majorGridlines>
          <spPr>
            <a:ln xmlns:a="http://schemas.openxmlformats.org/drawingml/2006/main" w="9525">
              <a:solidFill>
                <a:srgbClr val="CCCCCC"/>
              </a:solidFill>
              <a:prstDash val="dash"/>
            </a:ln>
          </spPr>
        </majorGridlines>
        <numFmt formatCode="General" sourceLinked="0"/>
        <majorTickMark val="none"/>
        <minorTickMark val="none"/>
        <tickLblPos val="nextTo"/>
        <crossAx val="48672768"/>
        <crosses val="autoZero"/>
        <lblAlgn val="ctr"/>
        <lblOffset val="100"/>
        <noMultiLvlLbl val="0"/>
      </catAx>
      <valAx>
        <axId val="48672768"/>
        <scaling>
          <orientation val="minMax"/>
        </scaling>
        <delete val="0"/>
        <axPos val="l"/>
        <majorGridlines>
          <spPr>
            <a:ln xmlns:a="http://schemas.openxmlformats.org/drawingml/2006/main" w="9525">
              <a:solidFill>
                <a:srgbClr val="CCCCCC"/>
              </a:solidFill>
              <a:prstDash val="dash"/>
            </a:ln>
          </spPr>
        </majorGridlines>
        <numFmt formatCode="General" sourceLinked="0"/>
        <majorTickMark val="none"/>
        <minorTickMark val="none"/>
        <crossAx val="48650112"/>
        <crosses val="autoZero"/>
        <crossBetween val="between"/>
      </valAx>
    </plotArea>
    <legend>
      <legendPos val="b"/>
      <overlay val="0"/>
    </legend>
    <plotVisOnly val="1"/>
    <dispBlanksAs val="gap"/>
  </chart>
  <spPr>
    <a:ln xmlns:a="http://schemas.openxmlformats.org/drawingml/2006/main" w="9525">
      <a:solidFill>
        <a:srgbClr val="D9D9D9"/>
      </a:solidFill>
      <a:prstDash val="solid"/>
    </a:ln>
  </spPr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twoCellAnchor>
    <from>
      <col>3</col>
      <colOff>0</colOff>
      <row>13</row>
      <rowOff>0</rowOff>
    </from>
    <to>
      <col>6</col>
      <colOff>0</colOff>
      <row>28</row>
      <rowOff>0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6</col>
      <colOff>0</colOff>
      <row>13</row>
      <rowOff>0</rowOff>
    </from>
    <to>
      <col>11</col>
      <colOff>0</colOff>
      <row>28</row>
      <rowOff>0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</wsDr>
</file>

<file path=xl/tables/table1.xml><?xml version="1.0" encoding="utf-8"?>
<table xmlns="http://schemas.openxmlformats.org/spreadsheetml/2006/main" id="1" name="Tasks_Table" displayName="Tasks_Table" ref="A9:O109" headerRowCount="1">
  <tableColumns count="15">
    <tableColumn id="1" name="ID"/>
    <tableColumn id="2" name="Projet"/>
    <tableColumn id="3" name="Catégorie"/>
    <tableColumn id="4" name="Tâche"/>
    <tableColumn id="5" name="Responsable"/>
    <tableColumn id="6" name="Priorité"/>
    <tableColumn id="7" name="Début"/>
    <tableColumn id="8" name="Échéance"/>
    <tableColumn id="9" name="Jours restants"/>
    <tableColumn id="10" name="Avancement %"/>
    <tableColumn id="11" name="Statut"/>
    <tableColumn id="12" name="Risque"/>
    <tableColumn id="13" name="Coût retard/jour"/>
    <tableColumn id="14" name="Coût retard estimé"/>
    <tableColumn id="15" name="Commentaire"/>
  </tableColumns>
  <tableStyleInfo name="TableStyleMedium2" showRowStripes="1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20"/>
  <sheetViews>
    <sheetView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16" customWidth="1" min="3" max="3"/>
    <col width="28" customWidth="1" min="4" max="4"/>
    <col width="18" customWidth="1" min="5" max="5"/>
    <col width="14" customWidth="1" min="6" max="6"/>
    <col width="13" customWidth="1" min="7" max="7"/>
    <col width="13" customWidth="1" min="8" max="8"/>
    <col width="12" customWidth="1" min="9" max="9"/>
    <col width="12" customWidth="1" min="10" max="10"/>
    <col width="14" customWidth="1" min="11" max="11"/>
    <col width="12" customWidth="1" min="12" max="12"/>
    <col width="14" customWidth="1" min="13" max="13"/>
    <col width="15" customWidth="1" min="14" max="14"/>
    <col width="30" customWidth="1" min="15" max="15"/>
  </cols>
  <sheetData>
    <row r="1">
      <c r="A1" s="21" t="inlineStr">
        <is>
          <t>TABLEAU DE SUIVI DES TÂCHES
Gestion des activités • Priorités • Productivité • Délais • Risques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</row>
    <row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</row>
    <row r="3">
      <c r="A3" s="77" t="inlineStr">
        <is>
          <t>Modèle Excel one page prérempli : suivi opérationnel des tâches, charge équipe, échéances, retards, alertes et KPI.</t>
        </is>
      </c>
      <c r="B3" s="1" t="n"/>
      <c r="C3" s="1" t="n"/>
      <c r="D3" s="1" t="n"/>
      <c r="E3" s="1" t="n"/>
      <c r="F3" s="1" t="n"/>
      <c r="G3" s="1" t="n"/>
      <c r="H3" s="1" t="n"/>
      <c r="I3" s="1" t="n"/>
      <c r="J3" s="1" t="n"/>
      <c r="K3" s="1" t="n"/>
      <c r="L3" s="1" t="n"/>
      <c r="M3" s="1" t="n"/>
      <c r="N3" s="1" t="n"/>
      <c r="O3" s="1" t="n"/>
    </row>
    <row r="4">
      <c r="A4" s="75" t="n"/>
    </row>
    <row r="5">
      <c r="A5" s="32" t="inlineStr">
        <is>
          <t>Total tâches</t>
        </is>
      </c>
      <c r="B5" s="32" t="inlineStr">
        <is>
          <t>Modernisation ERP</t>
        </is>
      </c>
      <c r="C5" s="32" t="inlineStr">
        <is>
          <t>En cours</t>
        </is>
      </c>
      <c r="D5" s="32" t="inlineStr">
        <is>
          <t>En retard</t>
        </is>
      </c>
      <c r="E5" s="32" t="inlineStr">
        <is>
          <t>Jean Dupont</t>
        </is>
      </c>
      <c r="F5" s="32" t="inlineStr">
        <is>
          <t>Bloquées</t>
        </is>
      </c>
      <c r="G5" s="32" t="inlineStr">
        <is>
          <t>Avancement global</t>
        </is>
      </c>
      <c r="H5" s="32" t="inlineStr">
        <is>
          <t>Charge moyenne</t>
        </is>
      </c>
    </row>
    <row r="6">
      <c r="A6" s="76">
        <f>COUNTA(A10:A109)</f>
        <v/>
      </c>
      <c r="B6" s="41" t="inlineStr">
        <is>
          <t>Audit ISO 45001</t>
        </is>
      </c>
      <c r="C6" s="41">
        <f>COUNTIF(K10:K109,"En cours")</f>
        <v/>
      </c>
      <c r="D6" s="41">
        <f>COUNTIFS(I10:I109,"&lt;0",K10:K109,"&lt;&gt;Terminée")+COUNTIF(K10:K109,"En retard")</f>
        <v/>
      </c>
      <c r="E6" s="41" t="inlineStr">
        <is>
          <t>Marie Martin</t>
        </is>
      </c>
      <c r="F6" s="41">
        <f>COUNTIF(K10:K109,"Bloquée")</f>
        <v/>
      </c>
      <c r="G6" s="82">
        <f>IFERROR(AVERAGE(J10:J109),0)</f>
        <v/>
      </c>
      <c r="H6" s="83">
        <f>IFERROR(COUNTA(A10:A109)/COUNTA(UNIQUE(E10:E109)),0)</f>
        <v/>
      </c>
    </row>
    <row r="7">
      <c r="A7" s="75" t="n"/>
      <c r="B7" t="inlineStr">
        <is>
          <t>Extension Entrepôt</t>
        </is>
      </c>
      <c r="E7" t="inlineStr">
        <is>
          <t>Thomas Bernard</t>
        </is>
      </c>
    </row>
    <row r="8">
      <c r="A8" s="75" t="n"/>
      <c r="B8" t="inlineStr">
        <is>
          <t>Maintenance Préventive</t>
        </is>
      </c>
      <c r="E8" t="inlineStr">
        <is>
          <t>Sophie Robert</t>
        </is>
      </c>
    </row>
    <row r="9">
      <c r="A9" s="6" t="inlineStr">
        <is>
          <t>ID</t>
        </is>
      </c>
      <c r="B9" s="6" t="inlineStr">
        <is>
          <t>Migration SI</t>
        </is>
      </c>
      <c r="C9" s="6" t="inlineStr">
        <is>
          <t>Catégorie</t>
        </is>
      </c>
      <c r="D9" s="6" t="inlineStr">
        <is>
          <t>Tâche</t>
        </is>
      </c>
      <c r="E9" s="6" t="inlineStr">
        <is>
          <t>Nicolas Petit</t>
        </is>
      </c>
      <c r="F9" s="6" t="inlineStr">
        <is>
          <t>Priorité</t>
        </is>
      </c>
      <c r="G9" s="6" t="inlineStr">
        <is>
          <t>Début</t>
        </is>
      </c>
      <c r="H9" s="6" t="inlineStr">
        <is>
          <t>Échéance</t>
        </is>
      </c>
      <c r="I9" s="6" t="inlineStr">
        <is>
          <t>Jours restants</t>
        </is>
      </c>
      <c r="J9" s="6" t="inlineStr">
        <is>
          <t>Avancement %</t>
        </is>
      </c>
      <c r="K9" s="6" t="inlineStr">
        <is>
          <t>Statut</t>
        </is>
      </c>
      <c r="L9" s="6" t="inlineStr">
        <is>
          <t>Risque</t>
        </is>
      </c>
      <c r="M9" s="6" t="inlineStr">
        <is>
          <t>Coût retard/jour</t>
        </is>
      </c>
      <c r="N9" s="6" t="inlineStr">
        <is>
          <t>Coût retard estimé</t>
        </is>
      </c>
      <c r="O9" s="6" t="inlineStr">
        <is>
          <t>Commentaire</t>
        </is>
      </c>
    </row>
    <row r="10">
      <c r="A10" s="75" t="n">
        <v>1</v>
      </c>
      <c r="B10" t="inlineStr">
        <is>
          <t>Déploiement CRM</t>
        </is>
      </c>
      <c r="C10" t="inlineStr">
        <is>
          <t>QHSE</t>
        </is>
      </c>
      <c r="D10" t="inlineStr">
        <is>
          <t>Créer le planning opérationnel</t>
        </is>
      </c>
      <c r="E10" t="inlineStr">
        <is>
          <t>Camille Moreau</t>
        </is>
      </c>
      <c r="F10" t="inlineStr">
        <is>
          <t>Haute</t>
        </is>
      </c>
      <c r="G10" s="84" t="n">
        <v>46205</v>
      </c>
      <c r="H10" s="84" t="n">
        <v>46203</v>
      </c>
      <c r="I10">
        <f>H10-TODAY()</f>
        <v/>
      </c>
      <c r="J10" s="85" t="n">
        <v>1</v>
      </c>
      <c r="K10" t="inlineStr">
        <is>
          <t>Terminée</t>
        </is>
      </c>
      <c r="L10" t="inlineStr">
        <is>
          <t>Élevé</t>
        </is>
      </c>
      <c r="M10" s="86" t="n">
        <v>200</v>
      </c>
      <c r="N10" s="86">
        <f>IF(AND(I10&lt;0,K10&lt;&gt;"Terminée"),ABS(I10)*M10,0)</f>
        <v/>
      </c>
      <c r="O10" t="inlineStr">
        <is>
          <t>À suivre en revue hebdomadaire</t>
        </is>
      </c>
    </row>
    <row r="11">
      <c r="A11" s="75" t="n">
        <v>2</v>
      </c>
      <c r="B11" t="inlineStr">
        <is>
          <t>Réorganisation Logistique</t>
        </is>
      </c>
      <c r="C11" t="inlineStr">
        <is>
          <t>Marketing</t>
        </is>
      </c>
      <c r="D11" t="inlineStr">
        <is>
          <t>Collecter les données source</t>
        </is>
      </c>
      <c r="E11" t="inlineStr">
        <is>
          <t>Lucas Garnier</t>
        </is>
      </c>
      <c r="F11" t="inlineStr">
        <is>
          <t>Moyenne</t>
        </is>
      </c>
      <c r="G11" s="84" t="n">
        <v>46206</v>
      </c>
      <c r="H11" s="84" t="n">
        <v>46206</v>
      </c>
      <c r="I11">
        <f>H11-TODAY()</f>
        <v/>
      </c>
      <c r="J11" s="85" t="n">
        <v>0.55</v>
      </c>
      <c r="K11" t="inlineStr">
        <is>
          <t>Bloquée</t>
        </is>
      </c>
      <c r="L11" t="inlineStr">
        <is>
          <t>Moyen</t>
        </is>
      </c>
      <c r="M11" s="86" t="n">
        <v>280</v>
      </c>
      <c r="N11" s="86">
        <f>IF(AND(I11&lt;0,K11&lt;&gt;"Terminée"),ABS(I11)*M11,0)</f>
        <v/>
      </c>
      <c r="O11" t="inlineStr">
        <is>
          <t>À suivre en revue hebdomadaire</t>
        </is>
      </c>
    </row>
    <row r="12">
      <c r="A12" s="75" t="n">
        <v>3</v>
      </c>
      <c r="B12" t="inlineStr">
        <is>
          <t>Conformité RGPD</t>
        </is>
      </c>
      <c r="C12" t="inlineStr">
        <is>
          <t>Finance</t>
        </is>
      </c>
      <c r="D12" t="inlineStr">
        <is>
          <t>Valider le budget</t>
        </is>
      </c>
      <c r="E12" t="inlineStr">
        <is>
          <t>Emma Laurent</t>
        </is>
      </c>
      <c r="F12" t="inlineStr">
        <is>
          <t>Faible</t>
        </is>
      </c>
      <c r="G12" s="84" t="n">
        <v>46207</v>
      </c>
      <c r="H12" s="84" t="n">
        <v>46209</v>
      </c>
      <c r="I12">
        <f>H12-TODAY()</f>
        <v/>
      </c>
      <c r="J12" s="85" t="n">
        <v>0.75</v>
      </c>
      <c r="K12" t="inlineStr">
        <is>
          <t>Validation</t>
        </is>
      </c>
      <c r="L12" t="inlineStr">
        <is>
          <t>Faible</t>
        </is>
      </c>
      <c r="M12" s="86" t="n">
        <v>360</v>
      </c>
      <c r="N12" s="86">
        <f>IF(AND(I12&lt;0,K12&lt;&gt;"Terminée"),ABS(I12)*M12,0)</f>
        <v/>
      </c>
      <c r="O12" t="inlineStr">
        <is>
          <t>Point bloquant à arbitrer</t>
        </is>
      </c>
    </row>
    <row r="13">
      <c r="A13" s="75" t="n">
        <v>4</v>
      </c>
      <c r="B13" t="inlineStr">
        <is>
          <t>Projet Qualité</t>
        </is>
      </c>
      <c r="C13" t="inlineStr">
        <is>
          <t>Commercial</t>
        </is>
      </c>
      <c r="D13" t="inlineStr">
        <is>
          <t>Préparer la réunion de lancement</t>
        </is>
      </c>
      <c r="E13" t="inlineStr">
        <is>
          <t>Antoine Simon</t>
        </is>
      </c>
      <c r="F13" t="inlineStr">
        <is>
          <t>Critique</t>
        </is>
      </c>
      <c r="G13" s="84" t="n">
        <v>46208</v>
      </c>
      <c r="H13" s="84" t="n">
        <v>46212</v>
      </c>
      <c r="I13">
        <f>H13-TODAY()</f>
        <v/>
      </c>
      <c r="J13" s="85" t="n">
        <v>0.9</v>
      </c>
      <c r="K13" t="inlineStr">
        <is>
          <t>À planifier</t>
        </is>
      </c>
      <c r="L13" t="inlineStr">
        <is>
          <t>Très élevé</t>
        </is>
      </c>
      <c r="M13" s="86" t="n">
        <v>440</v>
      </c>
      <c r="N13" s="86">
        <f>IF(AND(I13&lt;0,K13&lt;&gt;"Terminée"),ABS(I13)*M13,0)</f>
        <v/>
      </c>
      <c r="O13" t="inlineStr">
        <is>
          <t>À suivre en revue hebdomadaire</t>
        </is>
      </c>
    </row>
    <row r="14">
      <c r="A14" s="75" t="n">
        <v>5</v>
      </c>
      <c r="B14" t="inlineStr">
        <is>
          <t>Digitalisation RH</t>
        </is>
      </c>
      <c r="C14" t="inlineStr">
        <is>
          <t>Maintenance</t>
        </is>
      </c>
      <c r="D14" t="inlineStr">
        <is>
          <t>Créer le tableau de bord</t>
        </is>
      </c>
      <c r="E14" t="inlineStr">
        <is>
          <t>Julie Michel</t>
        </is>
      </c>
      <c r="F14" t="inlineStr">
        <is>
          <t>Haute</t>
        </is>
      </c>
      <c r="G14" s="84" t="n">
        <v>46209</v>
      </c>
      <c r="H14" s="84" t="n">
        <v>46215</v>
      </c>
      <c r="I14">
        <f>H14-TODAY()</f>
        <v/>
      </c>
      <c r="J14" s="85" t="n">
        <v>0.15</v>
      </c>
      <c r="K14" t="inlineStr">
        <is>
          <t>En attente</t>
        </is>
      </c>
      <c r="L14" t="inlineStr">
        <is>
          <t>Élevé</t>
        </is>
      </c>
      <c r="M14" s="86" t="n">
        <v>120</v>
      </c>
      <c r="N14" s="86">
        <f>IF(AND(I14&lt;0,K14&lt;&gt;"Terminée"),ABS(I14)*M14,0)</f>
        <v/>
      </c>
      <c r="O14" t="inlineStr">
        <is>
          <t>À suivre en revue hebdomadaire</t>
        </is>
      </c>
    </row>
    <row r="15">
      <c r="A15" s="75" t="n">
        <v>6</v>
      </c>
      <c r="B15" t="inlineStr">
        <is>
          <t>Modernisation ERP</t>
        </is>
      </c>
      <c r="C15" t="inlineStr">
        <is>
          <t>RH</t>
        </is>
      </c>
      <c r="D15" t="inlineStr">
        <is>
          <t>Rédiger le compte rendu</t>
        </is>
      </c>
      <c r="E15" t="inlineStr">
        <is>
          <t>Alexandre Roux</t>
        </is>
      </c>
      <c r="F15" t="inlineStr">
        <is>
          <t>Moyenne</t>
        </is>
      </c>
      <c r="G15" s="84" t="n">
        <v>46210</v>
      </c>
      <c r="H15" s="84" t="n">
        <v>46218</v>
      </c>
      <c r="I15">
        <f>H15-TODAY()</f>
        <v/>
      </c>
      <c r="J15" s="85" t="n">
        <v>0.35</v>
      </c>
      <c r="K15" t="inlineStr">
        <is>
          <t>Reportée</t>
        </is>
      </c>
      <c r="L15" t="inlineStr">
        <is>
          <t>Moyen</t>
        </is>
      </c>
      <c r="M15" s="86" t="n">
        <v>200</v>
      </c>
      <c r="N15" s="86">
        <f>IF(AND(I15&lt;0,K15&lt;&gt;"Terminée"),ABS(I15)*M15,0)</f>
        <v/>
      </c>
      <c r="O15" t="inlineStr">
        <is>
          <t>Point bloquant à arbitrer</t>
        </is>
      </c>
    </row>
    <row r="16">
      <c r="A16" s="75" t="n">
        <v>7</v>
      </c>
      <c r="B16" t="inlineStr">
        <is>
          <t>Audit ISO 45001</t>
        </is>
      </c>
      <c r="C16" t="inlineStr">
        <is>
          <t>Administratif</t>
        </is>
      </c>
      <c r="D16" t="inlineStr">
        <is>
          <t>Contrôler les livrables</t>
        </is>
      </c>
      <c r="E16" t="inlineStr">
        <is>
          <t>Claire Fontaine</t>
        </is>
      </c>
      <c r="F16" t="inlineStr">
        <is>
          <t>Faible</t>
        </is>
      </c>
      <c r="G16" s="84" t="n">
        <v>46211</v>
      </c>
      <c r="H16" s="84" t="n">
        <v>46221</v>
      </c>
      <c r="I16">
        <f>H16-TODAY()</f>
        <v/>
      </c>
      <c r="J16" s="85" t="n">
        <v>0.55</v>
      </c>
      <c r="K16" t="inlineStr">
        <is>
          <t>En cours</t>
        </is>
      </c>
      <c r="L16" t="inlineStr">
        <is>
          <t>Faible</t>
        </is>
      </c>
      <c r="M16" s="86" t="n">
        <v>280</v>
      </c>
      <c r="N16" s="86">
        <f>IF(AND(I16&lt;0,K16&lt;&gt;"Terminée"),ABS(I16)*M16,0)</f>
        <v/>
      </c>
      <c r="O16" t="inlineStr">
        <is>
          <t>À suivre en revue hebdomadaire</t>
        </is>
      </c>
    </row>
    <row r="17">
      <c r="A17" s="75" t="n">
        <v>8</v>
      </c>
      <c r="B17" t="inlineStr">
        <is>
          <t>Extension Entrepôt</t>
        </is>
      </c>
      <c r="C17" t="inlineStr">
        <is>
          <t>IT</t>
        </is>
      </c>
      <c r="D17" t="inlineStr">
        <is>
          <t>Organiser la formation équipe</t>
        </is>
      </c>
      <c r="E17" t="inlineStr">
        <is>
          <t>Hugo Chevalier</t>
        </is>
      </c>
      <c r="F17" t="inlineStr">
        <is>
          <t>Critique</t>
        </is>
      </c>
      <c r="G17" s="84" t="n">
        <v>46212</v>
      </c>
      <c r="H17" s="84" t="n">
        <v>46224</v>
      </c>
      <c r="I17">
        <f>H17-TODAY()</f>
        <v/>
      </c>
      <c r="J17" s="85" t="n">
        <v>1</v>
      </c>
      <c r="K17" t="inlineStr">
        <is>
          <t>Terminée</t>
        </is>
      </c>
      <c r="L17" t="inlineStr">
        <is>
          <t>Très élevé</t>
        </is>
      </c>
      <c r="M17" s="86" t="n">
        <v>360</v>
      </c>
      <c r="N17" s="86">
        <f>IF(AND(I17&lt;0,K17&lt;&gt;"Terminée"),ABS(I17)*M17,0)</f>
        <v/>
      </c>
      <c r="O17" t="inlineStr">
        <is>
          <t>À suivre en revue hebdomadaire</t>
        </is>
      </c>
    </row>
    <row r="18">
      <c r="A18" s="75" t="n">
        <v>9</v>
      </c>
      <c r="B18" t="inlineStr">
        <is>
          <t>Maintenance Préventive</t>
        </is>
      </c>
      <c r="C18" t="inlineStr">
        <is>
          <t>QHSE</t>
        </is>
      </c>
      <c r="D18" t="inlineStr">
        <is>
          <t>Relancer les parties prenantes</t>
        </is>
      </c>
      <c r="E18" t="inlineStr">
        <is>
          <t>Manon Mercier</t>
        </is>
      </c>
      <c r="F18" t="inlineStr">
        <is>
          <t>Haute</t>
        </is>
      </c>
      <c r="G18" s="84" t="n">
        <v>46213</v>
      </c>
      <c r="H18" s="84" t="n">
        <v>46209</v>
      </c>
      <c r="I18">
        <f>H18-TODAY()</f>
        <v/>
      </c>
      <c r="J18" s="85" t="n">
        <v>0.9</v>
      </c>
      <c r="K18" t="inlineStr">
        <is>
          <t>Bloquée</t>
        </is>
      </c>
      <c r="L18" t="inlineStr">
        <is>
          <t>Élevé</t>
        </is>
      </c>
      <c r="M18" s="86" t="n">
        <v>440</v>
      </c>
      <c r="N18" s="86">
        <f>IF(AND(I18&lt;0,K18&lt;&gt;"Terminée"),ABS(I18)*M18,0)</f>
        <v/>
      </c>
      <c r="O18" t="inlineStr">
        <is>
          <t>Point bloquant à arbitrer</t>
        </is>
      </c>
    </row>
    <row r="19">
      <c r="A19" s="75" t="n">
        <v>10</v>
      </c>
      <c r="B19" t="inlineStr">
        <is>
          <t>Migration SI</t>
        </is>
      </c>
      <c r="C19" t="inlineStr">
        <is>
          <t>Marketing</t>
        </is>
      </c>
      <c r="D19" t="inlineStr">
        <is>
          <t>Corriger les écarts détectés</t>
        </is>
      </c>
      <c r="E19" t="inlineStr">
        <is>
          <t>Paul Gauthier</t>
        </is>
      </c>
      <c r="F19" t="inlineStr">
        <is>
          <t>Moyenne</t>
        </is>
      </c>
      <c r="G19" s="84" t="n">
        <v>46214</v>
      </c>
      <c r="H19" s="84" t="n">
        <v>46212</v>
      </c>
      <c r="I19">
        <f>H19-TODAY()</f>
        <v/>
      </c>
      <c r="J19" s="85" t="n">
        <v>0.15</v>
      </c>
      <c r="K19" t="inlineStr">
        <is>
          <t>Validation</t>
        </is>
      </c>
      <c r="L19" t="inlineStr">
        <is>
          <t>Moyen</t>
        </is>
      </c>
      <c r="M19" s="86" t="n">
        <v>120</v>
      </c>
      <c r="N19" s="86">
        <f>IF(AND(I19&lt;0,K19&lt;&gt;"Terminée"),ABS(I19)*M19,0)</f>
        <v/>
      </c>
      <c r="O19" t="inlineStr">
        <is>
          <t>À suivre en revue hebdomadaire</t>
        </is>
      </c>
    </row>
    <row r="20">
      <c r="A20" s="75" t="n">
        <v>11</v>
      </c>
      <c r="B20" t="inlineStr">
        <is>
          <t>Déploiement CRM</t>
        </is>
      </c>
      <c r="C20" t="inlineStr">
        <is>
          <t>Finance</t>
        </is>
      </c>
      <c r="D20" t="inlineStr">
        <is>
          <t>Clôturer le dossier</t>
        </is>
      </c>
      <c r="E20" t="inlineStr">
        <is>
          <t>Chloé Bonnet</t>
        </is>
      </c>
      <c r="F20" t="inlineStr">
        <is>
          <t>Faible</t>
        </is>
      </c>
      <c r="G20" s="84" t="n">
        <v>46215</v>
      </c>
      <c r="H20" s="84" t="n">
        <v>46215</v>
      </c>
      <c r="I20">
        <f>H20-TODAY()</f>
        <v/>
      </c>
      <c r="J20" s="85" t="n">
        <v>0.35</v>
      </c>
      <c r="K20" t="inlineStr">
        <is>
          <t>À planifier</t>
        </is>
      </c>
      <c r="L20" t="inlineStr">
        <is>
          <t>Faible</t>
        </is>
      </c>
      <c r="M20" s="86" t="n">
        <v>200</v>
      </c>
      <c r="N20" s="86">
        <f>IF(AND(I20&lt;0,K20&lt;&gt;"Terminée"),ABS(I20)*M20,0)</f>
        <v/>
      </c>
      <c r="O20" t="inlineStr">
        <is>
          <t>À suivre en revue hebdomadaire</t>
        </is>
      </c>
    </row>
    <row r="21">
      <c r="A21" s="75" t="n">
        <v>12</v>
      </c>
      <c r="B21" t="inlineStr">
        <is>
          <t>Réorganisation Logistique</t>
        </is>
      </c>
      <c r="C21" t="inlineStr">
        <is>
          <t>Commercial</t>
        </is>
      </c>
      <c r="D21" t="inlineStr">
        <is>
          <t>Cadrer le besoin métier</t>
        </is>
      </c>
      <c r="E21" t="inlineStr">
        <is>
          <t>Louis Faure</t>
        </is>
      </c>
      <c r="F21" t="inlineStr">
        <is>
          <t>Critique</t>
        </is>
      </c>
      <c r="G21" s="84" t="n">
        <v>46204</v>
      </c>
      <c r="H21" s="84" t="n">
        <v>46206</v>
      </c>
      <c r="I21">
        <f>H21-TODAY()</f>
        <v/>
      </c>
      <c r="J21" s="85" t="n">
        <v>0.55</v>
      </c>
      <c r="K21" t="inlineStr">
        <is>
          <t>En attente</t>
        </is>
      </c>
      <c r="L21" t="inlineStr">
        <is>
          <t>Très élevé</t>
        </is>
      </c>
      <c r="M21" s="86" t="n">
        <v>280</v>
      </c>
      <c r="N21" s="86">
        <f>IF(AND(I21&lt;0,K21&lt;&gt;"Terminée"),ABS(I21)*M21,0)</f>
        <v/>
      </c>
      <c r="O21" t="inlineStr">
        <is>
          <t>Point bloquant à arbitrer</t>
        </is>
      </c>
    </row>
    <row r="22">
      <c r="A22" s="75" t="n">
        <v>13</v>
      </c>
      <c r="B22" t="inlineStr">
        <is>
          <t>Conformité RGPD</t>
        </is>
      </c>
      <c r="C22" t="inlineStr">
        <is>
          <t>Maintenance</t>
        </is>
      </c>
      <c r="D22" t="inlineStr">
        <is>
          <t>Créer le planning opérationnel</t>
        </is>
      </c>
      <c r="E22" t="inlineStr">
        <is>
          <t>Sarah Marchand</t>
        </is>
      </c>
      <c r="F22" t="inlineStr">
        <is>
          <t>Haute</t>
        </is>
      </c>
      <c r="G22" s="84" t="n">
        <v>46205</v>
      </c>
      <c r="H22" s="84" t="n">
        <v>46209</v>
      </c>
      <c r="I22">
        <f>H22-TODAY()</f>
        <v/>
      </c>
      <c r="J22" s="85" t="n">
        <v>0.75</v>
      </c>
      <c r="K22" t="inlineStr">
        <is>
          <t>Reportée</t>
        </is>
      </c>
      <c r="L22" t="inlineStr">
        <is>
          <t>Élevé</t>
        </is>
      </c>
      <c r="M22" s="86" t="n">
        <v>360</v>
      </c>
      <c r="N22" s="86">
        <f>IF(AND(I22&lt;0,K22&lt;&gt;"Terminée"),ABS(I22)*M22,0)</f>
        <v/>
      </c>
      <c r="O22" t="inlineStr">
        <is>
          <t>À suivre en revue hebdomadaire</t>
        </is>
      </c>
    </row>
    <row r="23">
      <c r="A23" s="75" t="n">
        <v>14</v>
      </c>
      <c r="B23" t="inlineStr">
        <is>
          <t>Projet Qualité</t>
        </is>
      </c>
      <c r="C23" t="inlineStr">
        <is>
          <t>RH</t>
        </is>
      </c>
      <c r="D23" t="inlineStr">
        <is>
          <t>Collecter les données source</t>
        </is>
      </c>
      <c r="E23" t="inlineStr">
        <is>
          <t>Maxime Girard</t>
        </is>
      </c>
      <c r="F23" t="inlineStr">
        <is>
          <t>Moyenne</t>
        </is>
      </c>
      <c r="G23" s="84" t="n">
        <v>46206</v>
      </c>
      <c r="H23" s="84" t="n">
        <v>46212</v>
      </c>
      <c r="I23">
        <f>H23-TODAY()</f>
        <v/>
      </c>
      <c r="J23" s="85" t="n">
        <v>0.9</v>
      </c>
      <c r="K23" t="inlineStr">
        <is>
          <t>En cours</t>
        </is>
      </c>
      <c r="L23" t="inlineStr">
        <is>
          <t>Moyen</t>
        </is>
      </c>
      <c r="M23" s="86" t="n">
        <v>440</v>
      </c>
      <c r="N23" s="86">
        <f>IF(AND(I23&lt;0,K23&lt;&gt;"Terminée"),ABS(I23)*M23,0)</f>
        <v/>
      </c>
      <c r="O23" t="inlineStr">
        <is>
          <t>À suivre en revue hebdomadaire</t>
        </is>
      </c>
    </row>
    <row r="24">
      <c r="A24" s="75" t="n">
        <v>15</v>
      </c>
      <c r="B24" t="inlineStr">
        <is>
          <t>Digitalisation RH</t>
        </is>
      </c>
      <c r="C24" t="inlineStr">
        <is>
          <t>Administratif</t>
        </is>
      </c>
      <c r="D24" t="inlineStr">
        <is>
          <t>Valider le budget</t>
        </is>
      </c>
      <c r="E24" t="inlineStr">
        <is>
          <t>Élodie Blanchard</t>
        </is>
      </c>
      <c r="F24" t="inlineStr">
        <is>
          <t>Faible</t>
        </is>
      </c>
      <c r="G24" s="84" t="n">
        <v>46207</v>
      </c>
      <c r="H24" s="84" t="n">
        <v>46215</v>
      </c>
      <c r="I24">
        <f>H24-TODAY()</f>
        <v/>
      </c>
      <c r="J24" s="85" t="n">
        <v>1</v>
      </c>
      <c r="K24" t="inlineStr">
        <is>
          <t>Terminée</t>
        </is>
      </c>
      <c r="L24" t="inlineStr">
        <is>
          <t>Faible</t>
        </is>
      </c>
      <c r="M24" s="86" t="n">
        <v>120</v>
      </c>
      <c r="N24" s="86">
        <f>IF(AND(I24&lt;0,K24&lt;&gt;"Terminée"),ABS(I24)*M24,0)</f>
        <v/>
      </c>
      <c r="O24" t="inlineStr">
        <is>
          <t>Point bloquant à arbitrer</t>
        </is>
      </c>
    </row>
    <row r="25">
      <c r="A25" s="75" t="n">
        <v>16</v>
      </c>
      <c r="B25" t="inlineStr">
        <is>
          <t>Modernisation ERP</t>
        </is>
      </c>
      <c r="C25" t="inlineStr">
        <is>
          <t>IT</t>
        </is>
      </c>
      <c r="D25" t="inlineStr">
        <is>
          <t>Préparer la réunion de lancement</t>
        </is>
      </c>
      <c r="E25" t="inlineStr">
        <is>
          <t>Jean Dupont</t>
        </is>
      </c>
      <c r="F25" t="inlineStr">
        <is>
          <t>Critique</t>
        </is>
      </c>
      <c r="G25" s="84" t="n">
        <v>46208</v>
      </c>
      <c r="H25" s="84" t="n">
        <v>46218</v>
      </c>
      <c r="I25">
        <f>H25-TODAY()</f>
        <v/>
      </c>
      <c r="J25" s="85" t="n">
        <v>0.35</v>
      </c>
      <c r="K25" t="inlineStr">
        <is>
          <t>Bloquée</t>
        </is>
      </c>
      <c r="L25" t="inlineStr">
        <is>
          <t>Très élevé</t>
        </is>
      </c>
      <c r="M25" s="86" t="n">
        <v>200</v>
      </c>
      <c r="N25" s="86">
        <f>IF(AND(I25&lt;0,K25&lt;&gt;"Terminée"),ABS(I25)*M25,0)</f>
        <v/>
      </c>
      <c r="O25" t="inlineStr">
        <is>
          <t>À suivre en revue hebdomadaire</t>
        </is>
      </c>
    </row>
    <row r="26">
      <c r="A26" s="75" t="n">
        <v>17</v>
      </c>
      <c r="B26" t="inlineStr">
        <is>
          <t>Audit ISO 45001</t>
        </is>
      </c>
      <c r="C26" t="inlineStr">
        <is>
          <t>QHSE</t>
        </is>
      </c>
      <c r="D26" t="inlineStr">
        <is>
          <t>Créer le tableau de bord</t>
        </is>
      </c>
      <c r="E26" t="inlineStr">
        <is>
          <t>Marie Martin</t>
        </is>
      </c>
      <c r="F26" t="inlineStr">
        <is>
          <t>Haute</t>
        </is>
      </c>
      <c r="G26" s="84" t="n">
        <v>46209</v>
      </c>
      <c r="H26" s="84" t="n">
        <v>46221</v>
      </c>
      <c r="I26">
        <f>H26-TODAY()</f>
        <v/>
      </c>
      <c r="J26" s="85" t="n">
        <v>0.55</v>
      </c>
      <c r="K26" t="inlineStr">
        <is>
          <t>Validation</t>
        </is>
      </c>
      <c r="L26" t="inlineStr">
        <is>
          <t>Élevé</t>
        </is>
      </c>
      <c r="M26" s="86" t="n">
        <v>280</v>
      </c>
      <c r="N26" s="86">
        <f>IF(AND(I26&lt;0,K26&lt;&gt;"Terminée"),ABS(I26)*M26,0)</f>
        <v/>
      </c>
      <c r="O26" t="inlineStr">
        <is>
          <t>À suivre en revue hebdomadaire</t>
        </is>
      </c>
    </row>
    <row r="27">
      <c r="A27" s="75" t="n">
        <v>18</v>
      </c>
      <c r="B27" t="inlineStr">
        <is>
          <t>Extension Entrepôt</t>
        </is>
      </c>
      <c r="C27" t="inlineStr">
        <is>
          <t>Marketing</t>
        </is>
      </c>
      <c r="D27" t="inlineStr">
        <is>
          <t>Rédiger le compte rendu</t>
        </is>
      </c>
      <c r="E27" t="inlineStr">
        <is>
          <t>Thomas Bernard</t>
        </is>
      </c>
      <c r="F27" t="inlineStr">
        <is>
          <t>Moyenne</t>
        </is>
      </c>
      <c r="G27" s="84" t="n">
        <v>46210</v>
      </c>
      <c r="H27" s="84" t="n">
        <v>46206</v>
      </c>
      <c r="I27">
        <f>H27-TODAY()</f>
        <v/>
      </c>
      <c r="J27" s="85" t="n">
        <v>0.75</v>
      </c>
      <c r="K27" t="inlineStr">
        <is>
          <t>À planifier</t>
        </is>
      </c>
      <c r="L27" t="inlineStr">
        <is>
          <t>Moyen</t>
        </is>
      </c>
      <c r="M27" s="86" t="n">
        <v>360</v>
      </c>
      <c r="N27" s="86">
        <f>IF(AND(I27&lt;0,K27&lt;&gt;"Terminée"),ABS(I27)*M27,0)</f>
        <v/>
      </c>
      <c r="O27" t="inlineStr">
        <is>
          <t>Point bloquant à arbitrer</t>
        </is>
      </c>
    </row>
    <row r="28">
      <c r="A28" s="75" t="n">
        <v>19</v>
      </c>
      <c r="B28" t="inlineStr">
        <is>
          <t>Maintenance Préventive</t>
        </is>
      </c>
      <c r="C28" t="inlineStr">
        <is>
          <t>Finance</t>
        </is>
      </c>
      <c r="D28" t="inlineStr">
        <is>
          <t>Contrôler les livrables</t>
        </is>
      </c>
      <c r="E28" t="inlineStr">
        <is>
          <t>Sophie Robert</t>
        </is>
      </c>
      <c r="F28" t="inlineStr">
        <is>
          <t>Faible</t>
        </is>
      </c>
      <c r="G28" s="84" t="n">
        <v>46211</v>
      </c>
      <c r="H28" s="84" t="n">
        <v>46209</v>
      </c>
      <c r="I28">
        <f>H28-TODAY()</f>
        <v/>
      </c>
      <c r="J28" s="85" t="n">
        <v>0.9</v>
      </c>
      <c r="K28" t="inlineStr">
        <is>
          <t>En attente</t>
        </is>
      </c>
      <c r="L28" t="inlineStr">
        <is>
          <t>Faible</t>
        </is>
      </c>
      <c r="M28" s="86" t="n">
        <v>440</v>
      </c>
      <c r="N28" s="86">
        <f>IF(AND(I28&lt;0,K28&lt;&gt;"Terminée"),ABS(I28)*M28,0)</f>
        <v/>
      </c>
      <c r="O28" t="inlineStr">
        <is>
          <t>À suivre en revue hebdomadaire</t>
        </is>
      </c>
    </row>
    <row r="29">
      <c r="A29" s="75" t="n">
        <v>20</v>
      </c>
      <c r="B29" t="inlineStr">
        <is>
          <t>Migration SI</t>
        </is>
      </c>
      <c r="C29" t="inlineStr">
        <is>
          <t>Commercial</t>
        </is>
      </c>
      <c r="D29" t="inlineStr">
        <is>
          <t>Organiser la formation équipe</t>
        </is>
      </c>
      <c r="E29" t="inlineStr">
        <is>
          <t>Nicolas Petit</t>
        </is>
      </c>
      <c r="F29" t="inlineStr">
        <is>
          <t>Critique</t>
        </is>
      </c>
      <c r="G29" s="84" t="n">
        <v>46212</v>
      </c>
      <c r="H29" s="84" t="n">
        <v>46212</v>
      </c>
      <c r="I29">
        <f>H29-TODAY()</f>
        <v/>
      </c>
      <c r="J29" s="85" t="n">
        <v>0.15</v>
      </c>
      <c r="K29" t="inlineStr">
        <is>
          <t>Reportée</t>
        </is>
      </c>
      <c r="L29" t="inlineStr">
        <is>
          <t>Très élevé</t>
        </is>
      </c>
      <c r="M29" s="86" t="n">
        <v>120</v>
      </c>
      <c r="N29" s="86">
        <f>IF(AND(I29&lt;0,K29&lt;&gt;"Terminée"),ABS(I29)*M29,0)</f>
        <v/>
      </c>
      <c r="O29" t="inlineStr">
        <is>
          <t>À suivre en revue hebdomadaire</t>
        </is>
      </c>
    </row>
    <row r="30">
      <c r="A30" s="75" t="n">
        <v>21</v>
      </c>
      <c r="B30" t="inlineStr">
        <is>
          <t>Déploiement CRM</t>
        </is>
      </c>
      <c r="C30" t="inlineStr">
        <is>
          <t>Maintenance</t>
        </is>
      </c>
      <c r="D30" t="inlineStr">
        <is>
          <t>Relancer les parties prenantes</t>
        </is>
      </c>
      <c r="E30" t="inlineStr">
        <is>
          <t>Camille Moreau</t>
        </is>
      </c>
      <c r="F30" t="inlineStr">
        <is>
          <t>Haute</t>
        </is>
      </c>
      <c r="G30" s="84" t="n">
        <v>46213</v>
      </c>
      <c r="H30" s="84" t="n">
        <v>46215</v>
      </c>
      <c r="I30">
        <f>H30-TODAY()</f>
        <v/>
      </c>
      <c r="J30" s="85" t="n">
        <v>0.35</v>
      </c>
      <c r="K30" t="inlineStr">
        <is>
          <t>En cours</t>
        </is>
      </c>
      <c r="L30" t="inlineStr">
        <is>
          <t>Élevé</t>
        </is>
      </c>
      <c r="M30" s="86" t="n">
        <v>200</v>
      </c>
      <c r="N30" s="86">
        <f>IF(AND(I30&lt;0,K30&lt;&gt;"Terminée"),ABS(I30)*M30,0)</f>
        <v/>
      </c>
      <c r="O30" t="inlineStr">
        <is>
          <t>Point bloquant à arbitrer</t>
        </is>
      </c>
    </row>
    <row r="31">
      <c r="A31" s="75" t="n">
        <v>22</v>
      </c>
      <c r="B31" t="inlineStr">
        <is>
          <t>Réorganisation Logistique</t>
        </is>
      </c>
      <c r="C31" t="inlineStr">
        <is>
          <t>RH</t>
        </is>
      </c>
      <c r="D31" t="inlineStr">
        <is>
          <t>Corriger les écarts détectés</t>
        </is>
      </c>
      <c r="E31" t="inlineStr">
        <is>
          <t>Lucas Garnier</t>
        </is>
      </c>
      <c r="F31" t="inlineStr">
        <is>
          <t>Moyenne</t>
        </is>
      </c>
      <c r="G31" s="84" t="n">
        <v>46214</v>
      </c>
      <c r="H31" s="84" t="n">
        <v>46218</v>
      </c>
      <c r="I31">
        <f>H31-TODAY()</f>
        <v/>
      </c>
      <c r="J31" s="85" t="n">
        <v>1</v>
      </c>
      <c r="K31" t="inlineStr">
        <is>
          <t>Terminée</t>
        </is>
      </c>
      <c r="L31" t="inlineStr">
        <is>
          <t>Moyen</t>
        </is>
      </c>
      <c r="M31" s="86" t="n">
        <v>280</v>
      </c>
      <c r="N31" s="86">
        <f>IF(AND(I31&lt;0,K31&lt;&gt;"Terminée"),ABS(I31)*M31,0)</f>
        <v/>
      </c>
      <c r="O31" t="inlineStr">
        <is>
          <t>À suivre en revue hebdomadaire</t>
        </is>
      </c>
    </row>
    <row r="32">
      <c r="A32" s="75" t="n">
        <v>23</v>
      </c>
      <c r="B32" t="inlineStr">
        <is>
          <t>Conformité RGPD</t>
        </is>
      </c>
      <c r="C32" t="inlineStr">
        <is>
          <t>Administratif</t>
        </is>
      </c>
      <c r="D32" t="inlineStr">
        <is>
          <t>Clôturer le dossier</t>
        </is>
      </c>
      <c r="E32" t="inlineStr">
        <is>
          <t>Emma Laurent</t>
        </is>
      </c>
      <c r="F32" t="inlineStr">
        <is>
          <t>Faible</t>
        </is>
      </c>
      <c r="G32" s="84" t="n">
        <v>46215</v>
      </c>
      <c r="H32" s="84" t="n">
        <v>46221</v>
      </c>
      <c r="I32">
        <f>H32-TODAY()</f>
        <v/>
      </c>
      <c r="J32" s="85" t="n">
        <v>0.75</v>
      </c>
      <c r="K32" t="inlineStr">
        <is>
          <t>Bloquée</t>
        </is>
      </c>
      <c r="L32" t="inlineStr">
        <is>
          <t>Faible</t>
        </is>
      </c>
      <c r="M32" s="86" t="n">
        <v>360</v>
      </c>
      <c r="N32" s="86">
        <f>IF(AND(I32&lt;0,K32&lt;&gt;"Terminée"),ABS(I32)*M32,0)</f>
        <v/>
      </c>
      <c r="O32" t="inlineStr">
        <is>
          <t>À suivre en revue hebdomadaire</t>
        </is>
      </c>
    </row>
    <row r="33">
      <c r="A33" s="75" t="n">
        <v>24</v>
      </c>
      <c r="B33" t="inlineStr">
        <is>
          <t>Projet Qualité</t>
        </is>
      </c>
      <c r="C33" t="inlineStr">
        <is>
          <t>IT</t>
        </is>
      </c>
      <c r="D33" t="inlineStr">
        <is>
          <t>Cadrer le besoin métier</t>
        </is>
      </c>
      <c r="E33" t="inlineStr">
        <is>
          <t>Antoine Simon</t>
        </is>
      </c>
      <c r="F33" t="inlineStr">
        <is>
          <t>Critique</t>
        </is>
      </c>
      <c r="G33" s="84" t="n">
        <v>46204</v>
      </c>
      <c r="H33" s="84" t="n">
        <v>46212</v>
      </c>
      <c r="I33">
        <f>H33-TODAY()</f>
        <v/>
      </c>
      <c r="J33" s="85" t="n">
        <v>0.9</v>
      </c>
      <c r="K33" t="inlineStr">
        <is>
          <t>Validation</t>
        </is>
      </c>
      <c r="L33" t="inlineStr">
        <is>
          <t>Très élevé</t>
        </is>
      </c>
      <c r="M33" s="86" t="n">
        <v>440</v>
      </c>
      <c r="N33" s="86">
        <f>IF(AND(I33&lt;0,K33&lt;&gt;"Terminée"),ABS(I33)*M33,0)</f>
        <v/>
      </c>
      <c r="O33" t="inlineStr">
        <is>
          <t>Point bloquant à arbitrer</t>
        </is>
      </c>
    </row>
    <row r="34">
      <c r="A34" s="75" t="n">
        <v>25</v>
      </c>
      <c r="B34" t="inlineStr">
        <is>
          <t>Digitalisation RH</t>
        </is>
      </c>
      <c r="C34" t="inlineStr">
        <is>
          <t>QHSE</t>
        </is>
      </c>
      <c r="D34" t="inlineStr">
        <is>
          <t>Créer le planning opérationnel</t>
        </is>
      </c>
      <c r="E34" t="inlineStr">
        <is>
          <t>Julie Michel</t>
        </is>
      </c>
      <c r="F34" t="inlineStr">
        <is>
          <t>Haute</t>
        </is>
      </c>
      <c r="G34" s="84" t="n">
        <v>46205</v>
      </c>
      <c r="H34" s="84" t="n">
        <v>46215</v>
      </c>
      <c r="I34">
        <f>H34-TODAY()</f>
        <v/>
      </c>
      <c r="J34" s="85" t="n">
        <v>0.15</v>
      </c>
      <c r="K34" t="inlineStr">
        <is>
          <t>À planifier</t>
        </is>
      </c>
      <c r="L34" t="inlineStr">
        <is>
          <t>Élevé</t>
        </is>
      </c>
      <c r="M34" s="86" t="n">
        <v>120</v>
      </c>
      <c r="N34" s="86">
        <f>IF(AND(I34&lt;0,K34&lt;&gt;"Terminée"),ABS(I34)*M34,0)</f>
        <v/>
      </c>
      <c r="O34" t="inlineStr">
        <is>
          <t>À suivre en revue hebdomadaire</t>
        </is>
      </c>
    </row>
    <row r="35">
      <c r="A35" s="75" t="n">
        <v>26</v>
      </c>
      <c r="B35" t="inlineStr">
        <is>
          <t>Modernisation ERP</t>
        </is>
      </c>
      <c r="C35" t="inlineStr">
        <is>
          <t>Marketing</t>
        </is>
      </c>
      <c r="D35" t="inlineStr">
        <is>
          <t>Collecter les données source</t>
        </is>
      </c>
      <c r="E35" t="inlineStr">
        <is>
          <t>Alexandre Roux</t>
        </is>
      </c>
      <c r="F35" t="inlineStr">
        <is>
          <t>Moyenne</t>
        </is>
      </c>
      <c r="G35" s="84" t="n">
        <v>46206</v>
      </c>
      <c r="H35" s="84" t="n">
        <v>46218</v>
      </c>
      <c r="I35">
        <f>H35-TODAY()</f>
        <v/>
      </c>
      <c r="J35" s="85" t="n">
        <v>0.35</v>
      </c>
      <c r="K35" t="inlineStr">
        <is>
          <t>En attente</t>
        </is>
      </c>
      <c r="L35" t="inlineStr">
        <is>
          <t>Moyen</t>
        </is>
      </c>
      <c r="M35" s="86" t="n">
        <v>200</v>
      </c>
      <c r="N35" s="86">
        <f>IF(AND(I35&lt;0,K35&lt;&gt;"Terminée"),ABS(I35)*M35,0)</f>
        <v/>
      </c>
      <c r="O35" t="inlineStr">
        <is>
          <t>À suivre en revue hebdomadaire</t>
        </is>
      </c>
    </row>
    <row r="36">
      <c r="A36" s="75" t="n">
        <v>27</v>
      </c>
      <c r="B36" t="inlineStr">
        <is>
          <t>Audit ISO 45001</t>
        </is>
      </c>
      <c r="C36" t="inlineStr">
        <is>
          <t>Finance</t>
        </is>
      </c>
      <c r="D36" t="inlineStr">
        <is>
          <t>Valider le budget</t>
        </is>
      </c>
      <c r="E36" t="inlineStr">
        <is>
          <t>Claire Fontaine</t>
        </is>
      </c>
      <c r="F36" t="inlineStr">
        <is>
          <t>Faible</t>
        </is>
      </c>
      <c r="G36" s="84" t="n">
        <v>46207</v>
      </c>
      <c r="H36" s="84" t="n">
        <v>46203</v>
      </c>
      <c r="I36">
        <f>H36-TODAY()</f>
        <v/>
      </c>
      <c r="J36" s="85" t="n">
        <v>0.55</v>
      </c>
      <c r="K36" t="inlineStr">
        <is>
          <t>Reportée</t>
        </is>
      </c>
      <c r="L36" t="inlineStr">
        <is>
          <t>Faible</t>
        </is>
      </c>
      <c r="M36" s="86" t="n">
        <v>280</v>
      </c>
      <c r="N36" s="86">
        <f>IF(AND(I36&lt;0,K36&lt;&gt;"Terminée"),ABS(I36)*M36,0)</f>
        <v/>
      </c>
      <c r="O36" t="inlineStr">
        <is>
          <t>Point bloquant à arbitrer</t>
        </is>
      </c>
    </row>
    <row r="37">
      <c r="A37" s="75" t="n">
        <v>28</v>
      </c>
      <c r="B37" t="inlineStr">
        <is>
          <t>Extension Entrepôt</t>
        </is>
      </c>
      <c r="C37" t="inlineStr">
        <is>
          <t>Commercial</t>
        </is>
      </c>
      <c r="D37" t="inlineStr">
        <is>
          <t>Préparer la réunion de lancement</t>
        </is>
      </c>
      <c r="E37" t="inlineStr">
        <is>
          <t>Hugo Chevalier</t>
        </is>
      </c>
      <c r="F37" t="inlineStr">
        <is>
          <t>Critique</t>
        </is>
      </c>
      <c r="G37" s="84" t="n">
        <v>46208</v>
      </c>
      <c r="H37" s="84" t="n">
        <v>46206</v>
      </c>
      <c r="I37">
        <f>H37-TODAY()</f>
        <v/>
      </c>
      <c r="J37" s="85" t="n">
        <v>0.75</v>
      </c>
      <c r="K37" t="inlineStr">
        <is>
          <t>En cours</t>
        </is>
      </c>
      <c r="L37" t="inlineStr">
        <is>
          <t>Très élevé</t>
        </is>
      </c>
      <c r="M37" s="86" t="n">
        <v>360</v>
      </c>
      <c r="N37" s="86">
        <f>IF(AND(I37&lt;0,K37&lt;&gt;"Terminée"),ABS(I37)*M37,0)</f>
        <v/>
      </c>
      <c r="O37" t="inlineStr">
        <is>
          <t>À suivre en revue hebdomadaire</t>
        </is>
      </c>
    </row>
    <row r="38">
      <c r="A38" s="75" t="n">
        <v>29</v>
      </c>
      <c r="B38" t="inlineStr">
        <is>
          <t>Maintenance Préventive</t>
        </is>
      </c>
      <c r="C38" t="inlineStr">
        <is>
          <t>Maintenance</t>
        </is>
      </c>
      <c r="D38" t="inlineStr">
        <is>
          <t>Créer le tableau de bord</t>
        </is>
      </c>
      <c r="E38" t="inlineStr">
        <is>
          <t>Manon Mercier</t>
        </is>
      </c>
      <c r="F38" t="inlineStr">
        <is>
          <t>Haute</t>
        </is>
      </c>
      <c r="G38" s="84" t="n">
        <v>46209</v>
      </c>
      <c r="H38" s="84" t="n">
        <v>46209</v>
      </c>
      <c r="I38">
        <f>H38-TODAY()</f>
        <v/>
      </c>
      <c r="J38" s="85" t="n">
        <v>1</v>
      </c>
      <c r="K38" t="inlineStr">
        <is>
          <t>Terminée</t>
        </is>
      </c>
      <c r="L38" t="inlineStr">
        <is>
          <t>Élevé</t>
        </is>
      </c>
      <c r="M38" s="86" t="n">
        <v>440</v>
      </c>
      <c r="N38" s="86">
        <f>IF(AND(I38&lt;0,K38&lt;&gt;"Terminée"),ABS(I38)*M38,0)</f>
        <v/>
      </c>
      <c r="O38" t="inlineStr">
        <is>
          <t>À suivre en revue hebdomadaire</t>
        </is>
      </c>
    </row>
    <row r="39">
      <c r="A39" s="75" t="n">
        <v>30</v>
      </c>
      <c r="B39" t="inlineStr">
        <is>
          <t>Migration SI</t>
        </is>
      </c>
      <c r="C39" t="inlineStr">
        <is>
          <t>RH</t>
        </is>
      </c>
      <c r="D39" t="inlineStr">
        <is>
          <t>Rédiger le compte rendu</t>
        </is>
      </c>
      <c r="E39" t="inlineStr">
        <is>
          <t>Paul Gauthier</t>
        </is>
      </c>
      <c r="F39" t="inlineStr">
        <is>
          <t>Moyenne</t>
        </is>
      </c>
      <c r="G39" s="84" t="n">
        <v>46210</v>
      </c>
      <c r="H39" s="84" t="n">
        <v>46212</v>
      </c>
      <c r="I39">
        <f>H39-TODAY()</f>
        <v/>
      </c>
      <c r="J39" s="85" t="n">
        <v>0.15</v>
      </c>
      <c r="K39" t="inlineStr">
        <is>
          <t>Bloquée</t>
        </is>
      </c>
      <c r="L39" t="inlineStr">
        <is>
          <t>Moyen</t>
        </is>
      </c>
      <c r="M39" s="86" t="n">
        <v>120</v>
      </c>
      <c r="N39" s="86">
        <f>IF(AND(I39&lt;0,K39&lt;&gt;"Terminée"),ABS(I39)*M39,0)</f>
        <v/>
      </c>
      <c r="O39" t="inlineStr">
        <is>
          <t>Point bloquant à arbitrer</t>
        </is>
      </c>
    </row>
    <row r="40">
      <c r="A40" s="75" t="n"/>
      <c r="B40" t="inlineStr">
        <is>
          <t>Déploiement CRM</t>
        </is>
      </c>
      <c r="E40" t="inlineStr">
        <is>
          <t>Chloé Bonnet</t>
        </is>
      </c>
      <c r="G40" s="84" t="n"/>
      <c r="H40" s="84" t="n"/>
      <c r="J40" s="85" t="n"/>
      <c r="M40" s="86" t="n"/>
      <c r="N40" s="86" t="n"/>
    </row>
    <row r="41">
      <c r="A41" s="75" t="n"/>
      <c r="B41" t="inlineStr">
        <is>
          <t>Réorganisation Logistique</t>
        </is>
      </c>
      <c r="E41" t="inlineStr">
        <is>
          <t>Louis Faure</t>
        </is>
      </c>
      <c r="G41" s="84" t="n"/>
      <c r="H41" s="84" t="n"/>
      <c r="J41" s="85" t="n"/>
      <c r="M41" s="86" t="n"/>
      <c r="N41" s="86" t="n"/>
    </row>
    <row r="42">
      <c r="A42" s="75" t="n"/>
      <c r="B42" t="inlineStr">
        <is>
          <t>Conformité RGPD</t>
        </is>
      </c>
      <c r="E42" t="inlineStr">
        <is>
          <t>Sarah Marchand</t>
        </is>
      </c>
      <c r="G42" s="84" t="n"/>
      <c r="H42" s="84" t="n"/>
      <c r="J42" s="85" t="n"/>
      <c r="M42" s="86" t="n"/>
      <c r="N42" s="86" t="n"/>
    </row>
    <row r="43">
      <c r="A43" s="75" t="n"/>
      <c r="B43" t="inlineStr">
        <is>
          <t>Projet Qualité</t>
        </is>
      </c>
      <c r="E43" t="inlineStr">
        <is>
          <t>Maxime Girard</t>
        </is>
      </c>
      <c r="G43" s="84" t="n"/>
      <c r="H43" s="84" t="n"/>
      <c r="J43" s="85" t="n"/>
      <c r="M43" s="86" t="n"/>
      <c r="N43" s="86" t="n"/>
    </row>
    <row r="44">
      <c r="A44" s="75" t="n"/>
      <c r="B44" t="inlineStr">
        <is>
          <t>Digitalisation RH</t>
        </is>
      </c>
      <c r="E44" t="inlineStr">
        <is>
          <t>Élodie Blanchard</t>
        </is>
      </c>
      <c r="G44" s="84" t="n"/>
      <c r="H44" s="84" t="n"/>
      <c r="J44" s="85" t="n"/>
      <c r="M44" s="86" t="n"/>
      <c r="N44" s="86" t="n"/>
    </row>
    <row r="45">
      <c r="A45" s="75" t="n"/>
      <c r="B45" t="inlineStr">
        <is>
          <t>Modernisation ERP</t>
        </is>
      </c>
      <c r="E45" t="inlineStr">
        <is>
          <t>Jean Dupont</t>
        </is>
      </c>
      <c r="G45" s="84" t="n"/>
      <c r="H45" s="84" t="n"/>
      <c r="J45" s="85" t="n"/>
      <c r="M45" s="86" t="n"/>
      <c r="N45" s="86" t="n"/>
    </row>
    <row r="46">
      <c r="A46" s="75" t="n"/>
      <c r="B46" t="inlineStr">
        <is>
          <t>Audit ISO 45001</t>
        </is>
      </c>
      <c r="E46" t="inlineStr">
        <is>
          <t>Marie Martin</t>
        </is>
      </c>
      <c r="G46" s="84" t="n"/>
      <c r="H46" s="84" t="n"/>
      <c r="J46" s="85" t="n"/>
      <c r="M46" s="86" t="n"/>
      <c r="N46" s="86" t="n"/>
    </row>
    <row r="47">
      <c r="A47" s="75" t="n"/>
      <c r="B47" t="inlineStr">
        <is>
          <t>Extension Entrepôt</t>
        </is>
      </c>
      <c r="E47" t="inlineStr">
        <is>
          <t>Thomas Bernard</t>
        </is>
      </c>
      <c r="G47" s="84" t="n"/>
      <c r="H47" s="84" t="n"/>
      <c r="J47" s="85" t="n"/>
      <c r="M47" s="86" t="n"/>
      <c r="N47" s="86" t="n"/>
    </row>
    <row r="48">
      <c r="A48" s="75" t="n"/>
      <c r="B48" t="inlineStr">
        <is>
          <t>Maintenance Préventive</t>
        </is>
      </c>
      <c r="E48" t="inlineStr">
        <is>
          <t>Sophie Robert</t>
        </is>
      </c>
      <c r="G48" s="84" t="n"/>
      <c r="H48" s="84" t="n"/>
      <c r="J48" s="85" t="n"/>
      <c r="M48" s="86" t="n"/>
      <c r="N48" s="86" t="n"/>
    </row>
    <row r="49">
      <c r="A49" s="75" t="n"/>
      <c r="B49" t="inlineStr">
        <is>
          <t>Migration SI</t>
        </is>
      </c>
      <c r="E49" t="inlineStr">
        <is>
          <t>Nicolas Petit</t>
        </is>
      </c>
      <c r="G49" s="84" t="n"/>
      <c r="H49" s="84" t="n"/>
      <c r="J49" s="85" t="n"/>
      <c r="M49" s="86" t="n"/>
      <c r="N49" s="86" t="n"/>
    </row>
    <row r="50">
      <c r="A50" s="75" t="n"/>
      <c r="B50" t="inlineStr">
        <is>
          <t>Déploiement CRM</t>
        </is>
      </c>
      <c r="E50" t="inlineStr">
        <is>
          <t>Camille Moreau</t>
        </is>
      </c>
      <c r="G50" s="84" t="n"/>
      <c r="H50" s="84" t="n"/>
      <c r="J50" s="85" t="n"/>
      <c r="M50" s="86" t="n"/>
      <c r="N50" s="86" t="n"/>
    </row>
    <row r="51">
      <c r="A51" s="75" t="n"/>
      <c r="B51" t="inlineStr">
        <is>
          <t>Réorganisation Logistique</t>
        </is>
      </c>
      <c r="E51" t="inlineStr">
        <is>
          <t>Lucas Garnier</t>
        </is>
      </c>
      <c r="G51" s="84" t="n"/>
      <c r="H51" s="84" t="n"/>
      <c r="J51" s="85" t="n"/>
      <c r="M51" s="86" t="n"/>
      <c r="N51" s="86" t="n"/>
    </row>
    <row r="52">
      <c r="A52" s="75" t="n"/>
      <c r="B52" t="inlineStr">
        <is>
          <t>Conformité RGPD</t>
        </is>
      </c>
      <c r="E52" t="inlineStr">
        <is>
          <t>Emma Laurent</t>
        </is>
      </c>
      <c r="G52" s="84" t="n"/>
      <c r="H52" s="84" t="n"/>
      <c r="J52" s="85" t="n"/>
      <c r="M52" s="86" t="n"/>
      <c r="N52" s="86" t="n"/>
    </row>
    <row r="53">
      <c r="A53" s="75" t="n"/>
      <c r="B53" t="inlineStr">
        <is>
          <t>Projet Qualité</t>
        </is>
      </c>
      <c r="E53" t="inlineStr">
        <is>
          <t>Antoine Simon</t>
        </is>
      </c>
      <c r="G53" s="84" t="n"/>
      <c r="H53" s="84" t="n"/>
      <c r="J53" s="85" t="n"/>
      <c r="M53" s="86" t="n"/>
      <c r="N53" s="86" t="n"/>
    </row>
    <row r="54">
      <c r="A54" s="75" t="n"/>
      <c r="B54" t="inlineStr">
        <is>
          <t>Digitalisation RH</t>
        </is>
      </c>
      <c r="E54" t="inlineStr">
        <is>
          <t>Julie Michel</t>
        </is>
      </c>
      <c r="G54" s="84" t="n"/>
      <c r="H54" s="84" t="n"/>
      <c r="J54" s="85" t="n"/>
      <c r="M54" s="86" t="n"/>
      <c r="N54" s="86" t="n"/>
    </row>
    <row r="55">
      <c r="A55" s="75" t="n"/>
      <c r="B55" t="inlineStr">
        <is>
          <t>Modernisation ERP</t>
        </is>
      </c>
      <c r="E55" t="inlineStr">
        <is>
          <t>Alexandre Roux</t>
        </is>
      </c>
      <c r="G55" s="84" t="n"/>
      <c r="H55" s="84" t="n"/>
      <c r="J55" s="85" t="n"/>
      <c r="M55" s="86" t="n"/>
      <c r="N55" s="86" t="n"/>
    </row>
    <row r="56">
      <c r="A56" s="75" t="n"/>
      <c r="B56" t="inlineStr">
        <is>
          <t>Audit ISO 45001</t>
        </is>
      </c>
      <c r="E56" t="inlineStr">
        <is>
          <t>Claire Fontaine</t>
        </is>
      </c>
      <c r="G56" s="84" t="n"/>
      <c r="H56" s="84" t="n"/>
      <c r="J56" s="85" t="n"/>
      <c r="M56" s="86" t="n"/>
      <c r="N56" s="86" t="n"/>
    </row>
    <row r="57">
      <c r="A57" s="75" t="n"/>
      <c r="B57" t="inlineStr">
        <is>
          <t>Extension Entrepôt</t>
        </is>
      </c>
      <c r="E57" t="inlineStr">
        <is>
          <t>Hugo Chevalier</t>
        </is>
      </c>
      <c r="G57" s="84" t="n"/>
      <c r="H57" s="84" t="n"/>
      <c r="J57" s="85" t="n"/>
      <c r="M57" s="86" t="n"/>
      <c r="N57" s="86" t="n"/>
    </row>
    <row r="58">
      <c r="A58" s="75" t="n"/>
      <c r="B58" t="inlineStr">
        <is>
          <t>Maintenance Préventive</t>
        </is>
      </c>
      <c r="E58" t="inlineStr">
        <is>
          <t>Manon Mercier</t>
        </is>
      </c>
      <c r="G58" s="84" t="n"/>
      <c r="H58" s="84" t="n"/>
      <c r="J58" s="85" t="n"/>
      <c r="M58" s="86" t="n"/>
      <c r="N58" s="86" t="n"/>
    </row>
    <row r="59">
      <c r="A59" s="75" t="n"/>
      <c r="B59" t="inlineStr">
        <is>
          <t>Migration SI</t>
        </is>
      </c>
      <c r="E59" t="inlineStr">
        <is>
          <t>Paul Gauthier</t>
        </is>
      </c>
      <c r="G59" s="84" t="n"/>
      <c r="H59" s="84" t="n"/>
      <c r="J59" s="85" t="n"/>
      <c r="M59" s="86" t="n"/>
      <c r="N59" s="86" t="n"/>
    </row>
    <row r="60">
      <c r="A60" s="75" t="n"/>
      <c r="B60" t="inlineStr">
        <is>
          <t>Déploiement CRM</t>
        </is>
      </c>
      <c r="E60" t="inlineStr">
        <is>
          <t>Chloé Bonnet</t>
        </is>
      </c>
      <c r="G60" s="84" t="n"/>
      <c r="H60" s="84" t="n"/>
      <c r="J60" s="85" t="n"/>
      <c r="M60" s="86" t="n"/>
      <c r="N60" s="86" t="n"/>
    </row>
    <row r="61">
      <c r="A61" s="75" t="n"/>
      <c r="B61" t="inlineStr">
        <is>
          <t>Réorganisation Logistique</t>
        </is>
      </c>
      <c r="E61" t="inlineStr">
        <is>
          <t>Louis Faure</t>
        </is>
      </c>
      <c r="G61" s="84" t="n"/>
      <c r="H61" s="84" t="n"/>
      <c r="J61" s="85" t="n"/>
      <c r="M61" s="86" t="n"/>
      <c r="N61" s="86" t="n"/>
    </row>
    <row r="62">
      <c r="A62" s="75" t="n"/>
      <c r="B62" t="inlineStr">
        <is>
          <t>Conformité RGPD</t>
        </is>
      </c>
      <c r="E62" t="inlineStr">
        <is>
          <t>Sarah Marchand</t>
        </is>
      </c>
      <c r="G62" s="84" t="n"/>
      <c r="H62" s="84" t="n"/>
      <c r="J62" s="85" t="n"/>
      <c r="M62" s="86" t="n"/>
      <c r="N62" s="86" t="n"/>
    </row>
    <row r="63">
      <c r="A63" s="75" t="n"/>
      <c r="B63" t="inlineStr">
        <is>
          <t>Projet Qualité</t>
        </is>
      </c>
      <c r="E63" t="inlineStr">
        <is>
          <t>Maxime Girard</t>
        </is>
      </c>
      <c r="G63" s="84" t="n"/>
      <c r="H63" s="84" t="n"/>
      <c r="J63" s="85" t="n"/>
      <c r="M63" s="86" t="n"/>
      <c r="N63" s="86" t="n"/>
    </row>
    <row r="64">
      <c r="A64" s="75" t="n"/>
      <c r="B64" t="inlineStr">
        <is>
          <t>Digitalisation RH</t>
        </is>
      </c>
      <c r="E64" t="inlineStr">
        <is>
          <t>Élodie Blanchard</t>
        </is>
      </c>
      <c r="G64" s="84" t="n"/>
      <c r="H64" s="84" t="n"/>
      <c r="J64" s="85" t="n"/>
      <c r="M64" s="86" t="n"/>
      <c r="N64" s="86" t="n"/>
    </row>
    <row r="65">
      <c r="A65" s="75" t="n"/>
      <c r="B65" t="inlineStr">
        <is>
          <t>Modernisation ERP</t>
        </is>
      </c>
      <c r="E65" t="inlineStr">
        <is>
          <t>Jean Dupont</t>
        </is>
      </c>
      <c r="G65" s="84" t="n"/>
      <c r="H65" s="84" t="n"/>
      <c r="J65" s="85" t="n"/>
      <c r="M65" s="86" t="n"/>
      <c r="N65" s="86" t="n"/>
    </row>
    <row r="66">
      <c r="A66" s="75" t="n"/>
      <c r="B66" t="inlineStr">
        <is>
          <t>Audit ISO 45001</t>
        </is>
      </c>
      <c r="E66" t="inlineStr">
        <is>
          <t>Marie Martin</t>
        </is>
      </c>
      <c r="G66" s="84" t="n"/>
      <c r="H66" s="84" t="n"/>
      <c r="J66" s="85" t="n"/>
      <c r="M66" s="86" t="n"/>
      <c r="N66" s="86" t="n"/>
    </row>
    <row r="67">
      <c r="A67" s="75" t="n"/>
      <c r="B67" t="inlineStr">
        <is>
          <t>Extension Entrepôt</t>
        </is>
      </c>
      <c r="E67" t="inlineStr">
        <is>
          <t>Thomas Bernard</t>
        </is>
      </c>
      <c r="G67" s="84" t="n"/>
      <c r="H67" s="84" t="n"/>
      <c r="J67" s="85" t="n"/>
      <c r="M67" s="86" t="n"/>
      <c r="N67" s="86" t="n"/>
    </row>
    <row r="68">
      <c r="A68" s="75" t="n"/>
      <c r="B68" t="inlineStr">
        <is>
          <t>Maintenance Préventive</t>
        </is>
      </c>
      <c r="E68" t="inlineStr">
        <is>
          <t>Sophie Robert</t>
        </is>
      </c>
      <c r="G68" s="84" t="n"/>
      <c r="H68" s="84" t="n"/>
      <c r="J68" s="85" t="n"/>
      <c r="M68" s="86" t="n"/>
      <c r="N68" s="86" t="n"/>
    </row>
    <row r="69">
      <c r="A69" s="75" t="n"/>
      <c r="B69" t="inlineStr">
        <is>
          <t>Migration SI</t>
        </is>
      </c>
      <c r="E69" t="inlineStr">
        <is>
          <t>Nicolas Petit</t>
        </is>
      </c>
      <c r="G69" s="84" t="n"/>
      <c r="H69" s="84" t="n"/>
      <c r="J69" s="85" t="n"/>
      <c r="M69" s="86" t="n"/>
      <c r="N69" s="86" t="n"/>
    </row>
    <row r="70">
      <c r="A70" s="75" t="n"/>
      <c r="B70" t="inlineStr">
        <is>
          <t>Déploiement CRM</t>
        </is>
      </c>
      <c r="E70" t="inlineStr">
        <is>
          <t>Camille Moreau</t>
        </is>
      </c>
      <c r="G70" s="84" t="n"/>
      <c r="H70" s="84" t="n"/>
      <c r="J70" s="85" t="n"/>
      <c r="M70" s="86" t="n"/>
      <c r="N70" s="86" t="n"/>
    </row>
    <row r="71">
      <c r="A71" s="75" t="n"/>
      <c r="B71" t="inlineStr">
        <is>
          <t>Réorganisation Logistique</t>
        </is>
      </c>
      <c r="E71" t="inlineStr">
        <is>
          <t>Lucas Garnier</t>
        </is>
      </c>
      <c r="G71" s="84" t="n"/>
      <c r="H71" s="84" t="n"/>
      <c r="J71" s="85" t="n"/>
      <c r="M71" s="86" t="n"/>
      <c r="N71" s="86" t="n"/>
    </row>
    <row r="72">
      <c r="A72" s="75" t="n"/>
      <c r="B72" t="inlineStr">
        <is>
          <t>Conformité RGPD</t>
        </is>
      </c>
      <c r="E72" t="inlineStr">
        <is>
          <t>Emma Laurent</t>
        </is>
      </c>
      <c r="G72" s="84" t="n"/>
      <c r="H72" s="84" t="n"/>
      <c r="J72" s="85" t="n"/>
      <c r="M72" s="86" t="n"/>
      <c r="N72" s="86" t="n"/>
    </row>
    <row r="73">
      <c r="A73" s="75" t="n"/>
      <c r="B73" t="inlineStr">
        <is>
          <t>Projet Qualité</t>
        </is>
      </c>
      <c r="E73" t="inlineStr">
        <is>
          <t>Antoine Simon</t>
        </is>
      </c>
      <c r="G73" s="84" t="n"/>
      <c r="H73" s="84" t="n"/>
      <c r="J73" s="85" t="n"/>
      <c r="M73" s="86" t="n"/>
      <c r="N73" s="86" t="n"/>
    </row>
    <row r="74">
      <c r="A74" s="75" t="n"/>
      <c r="B74" t="inlineStr">
        <is>
          <t>Digitalisation RH</t>
        </is>
      </c>
      <c r="E74" t="inlineStr">
        <is>
          <t>Julie Michel</t>
        </is>
      </c>
      <c r="G74" s="84" t="n"/>
      <c r="H74" s="84" t="n"/>
      <c r="J74" s="85" t="n"/>
      <c r="M74" s="86" t="n"/>
      <c r="N74" s="86" t="n"/>
    </row>
    <row r="75">
      <c r="A75" s="75" t="n"/>
      <c r="B75" t="inlineStr">
        <is>
          <t>Modernisation ERP</t>
        </is>
      </c>
      <c r="E75" t="inlineStr">
        <is>
          <t>Alexandre Roux</t>
        </is>
      </c>
      <c r="G75" s="84" t="n"/>
      <c r="H75" s="84" t="n"/>
      <c r="J75" s="85" t="n"/>
      <c r="M75" s="86" t="n"/>
      <c r="N75" s="86" t="n"/>
    </row>
    <row r="76">
      <c r="A76" s="75" t="n"/>
      <c r="B76" t="inlineStr">
        <is>
          <t>Audit ISO 45001</t>
        </is>
      </c>
      <c r="E76" t="inlineStr">
        <is>
          <t>Claire Fontaine</t>
        </is>
      </c>
      <c r="G76" s="84" t="n"/>
      <c r="H76" s="84" t="n"/>
      <c r="J76" s="85" t="n"/>
      <c r="M76" s="86" t="n"/>
      <c r="N76" s="86" t="n"/>
    </row>
    <row r="77">
      <c r="A77" s="75" t="n"/>
      <c r="B77" t="inlineStr">
        <is>
          <t>Extension Entrepôt</t>
        </is>
      </c>
      <c r="E77" t="inlineStr">
        <is>
          <t>Hugo Chevalier</t>
        </is>
      </c>
      <c r="G77" s="84" t="n"/>
      <c r="H77" s="84" t="n"/>
      <c r="J77" s="85" t="n"/>
      <c r="M77" s="86" t="n"/>
      <c r="N77" s="86" t="n"/>
    </row>
    <row r="78">
      <c r="A78" s="75" t="n"/>
      <c r="B78" t="inlineStr">
        <is>
          <t>Maintenance Préventive</t>
        </is>
      </c>
      <c r="E78" t="inlineStr">
        <is>
          <t>Manon Mercier</t>
        </is>
      </c>
      <c r="G78" s="84" t="n"/>
      <c r="H78" s="84" t="n"/>
      <c r="J78" s="85" t="n"/>
      <c r="M78" s="86" t="n"/>
      <c r="N78" s="86" t="n"/>
    </row>
    <row r="79">
      <c r="A79" s="75" t="n"/>
      <c r="B79" t="inlineStr">
        <is>
          <t>Migration SI</t>
        </is>
      </c>
      <c r="E79" t="inlineStr">
        <is>
          <t>Paul Gauthier</t>
        </is>
      </c>
      <c r="G79" s="84" t="n"/>
      <c r="H79" s="84" t="n"/>
      <c r="J79" s="85" t="n"/>
      <c r="M79" s="86" t="n"/>
      <c r="N79" s="86" t="n"/>
    </row>
    <row r="80">
      <c r="A80" s="75" t="n"/>
      <c r="B80" t="inlineStr">
        <is>
          <t>Déploiement CRM</t>
        </is>
      </c>
      <c r="E80" t="inlineStr">
        <is>
          <t>Chloé Bonnet</t>
        </is>
      </c>
      <c r="G80" s="84" t="n"/>
      <c r="H80" s="84" t="n"/>
      <c r="J80" s="85" t="n"/>
      <c r="M80" s="86" t="n"/>
      <c r="N80" s="86" t="n"/>
    </row>
    <row r="81">
      <c r="A81" s="75" t="n"/>
      <c r="B81" t="inlineStr">
        <is>
          <t>Réorganisation Logistique</t>
        </is>
      </c>
      <c r="E81" t="inlineStr">
        <is>
          <t>Louis Faure</t>
        </is>
      </c>
      <c r="G81" s="84" t="n"/>
      <c r="H81" s="84" t="n"/>
      <c r="J81" s="85" t="n"/>
      <c r="M81" s="86" t="n"/>
      <c r="N81" s="86" t="n"/>
    </row>
    <row r="82">
      <c r="A82" s="75" t="n"/>
      <c r="B82" t="inlineStr">
        <is>
          <t>Conformité RGPD</t>
        </is>
      </c>
      <c r="E82" t="inlineStr">
        <is>
          <t>Sarah Marchand</t>
        </is>
      </c>
      <c r="G82" s="84" t="n"/>
      <c r="H82" s="84" t="n"/>
      <c r="J82" s="85" t="n"/>
      <c r="M82" s="86" t="n"/>
      <c r="N82" s="86" t="n"/>
    </row>
    <row r="83">
      <c r="A83" s="75" t="n"/>
      <c r="B83" t="inlineStr">
        <is>
          <t>Projet Qualité</t>
        </is>
      </c>
      <c r="E83" t="inlineStr">
        <is>
          <t>Maxime Girard</t>
        </is>
      </c>
      <c r="G83" s="84" t="n"/>
      <c r="H83" s="84" t="n"/>
      <c r="J83" s="85" t="n"/>
      <c r="M83" s="86" t="n"/>
      <c r="N83" s="86" t="n"/>
    </row>
    <row r="84">
      <c r="A84" s="75" t="n"/>
      <c r="B84" t="inlineStr">
        <is>
          <t>Digitalisation RH</t>
        </is>
      </c>
      <c r="E84" t="inlineStr">
        <is>
          <t>Élodie Blanchard</t>
        </is>
      </c>
      <c r="G84" s="84" t="n"/>
      <c r="H84" s="84" t="n"/>
      <c r="J84" s="85" t="n"/>
      <c r="M84" s="86" t="n"/>
      <c r="N84" s="86" t="n"/>
    </row>
    <row r="85">
      <c r="A85" s="75" t="n"/>
      <c r="B85" t="inlineStr">
        <is>
          <t>Modernisation ERP</t>
        </is>
      </c>
      <c r="E85" t="inlineStr">
        <is>
          <t>Jean Dupont</t>
        </is>
      </c>
      <c r="G85" s="84" t="n"/>
      <c r="H85" s="84" t="n"/>
      <c r="J85" s="85" t="n"/>
      <c r="M85" s="86" t="n"/>
      <c r="N85" s="86" t="n"/>
    </row>
    <row r="86">
      <c r="A86" s="75" t="n"/>
      <c r="B86" t="inlineStr">
        <is>
          <t>Audit ISO 45001</t>
        </is>
      </c>
      <c r="E86" t="inlineStr">
        <is>
          <t>Marie Martin</t>
        </is>
      </c>
      <c r="G86" s="84" t="n"/>
      <c r="H86" s="84" t="n"/>
      <c r="J86" s="85" t="n"/>
      <c r="M86" s="86" t="n"/>
      <c r="N86" s="86" t="n"/>
    </row>
    <row r="87">
      <c r="A87" s="75" t="n"/>
      <c r="B87" t="inlineStr">
        <is>
          <t>Extension Entrepôt</t>
        </is>
      </c>
      <c r="E87" t="inlineStr">
        <is>
          <t>Thomas Bernard</t>
        </is>
      </c>
      <c r="G87" s="84" t="n"/>
      <c r="H87" s="84" t="n"/>
      <c r="J87" s="85" t="n"/>
      <c r="M87" s="86" t="n"/>
      <c r="N87" s="86" t="n"/>
    </row>
    <row r="88">
      <c r="A88" s="75" t="n"/>
      <c r="B88" t="inlineStr">
        <is>
          <t>Maintenance Préventive</t>
        </is>
      </c>
      <c r="E88" t="inlineStr">
        <is>
          <t>Sophie Robert</t>
        </is>
      </c>
      <c r="G88" s="84" t="n"/>
      <c r="H88" s="84" t="n"/>
      <c r="J88" s="85" t="n"/>
      <c r="M88" s="86" t="n"/>
      <c r="N88" s="86" t="n"/>
    </row>
    <row r="89">
      <c r="A89" s="75" t="n"/>
      <c r="B89" t="inlineStr">
        <is>
          <t>Migration SI</t>
        </is>
      </c>
      <c r="E89" t="inlineStr">
        <is>
          <t>Nicolas Petit</t>
        </is>
      </c>
      <c r="G89" s="84" t="n"/>
      <c r="H89" s="84" t="n"/>
      <c r="J89" s="85" t="n"/>
      <c r="M89" s="86" t="n"/>
      <c r="N89" s="86" t="n"/>
    </row>
    <row r="90">
      <c r="A90" s="75" t="n"/>
      <c r="B90" t="inlineStr">
        <is>
          <t>Déploiement CRM</t>
        </is>
      </c>
      <c r="E90" t="inlineStr">
        <is>
          <t>Camille Moreau</t>
        </is>
      </c>
      <c r="G90" s="84" t="n"/>
      <c r="H90" s="84" t="n"/>
      <c r="J90" s="85" t="n"/>
      <c r="M90" s="86" t="n"/>
      <c r="N90" s="86" t="n"/>
    </row>
    <row r="91">
      <c r="A91" s="75" t="n"/>
      <c r="B91" t="inlineStr">
        <is>
          <t>Réorganisation Logistique</t>
        </is>
      </c>
      <c r="E91" t="inlineStr">
        <is>
          <t>Lucas Garnier</t>
        </is>
      </c>
      <c r="G91" s="84" t="n"/>
      <c r="H91" s="84" t="n"/>
      <c r="J91" s="85" t="n"/>
      <c r="M91" s="86" t="n"/>
      <c r="N91" s="86" t="n"/>
    </row>
    <row r="92">
      <c r="A92" s="75" t="n"/>
      <c r="B92" t="inlineStr">
        <is>
          <t>Conformité RGPD</t>
        </is>
      </c>
      <c r="E92" t="inlineStr">
        <is>
          <t>Emma Laurent</t>
        </is>
      </c>
      <c r="G92" s="84" t="n"/>
      <c r="H92" s="84" t="n"/>
      <c r="J92" s="85" t="n"/>
      <c r="M92" s="86" t="n"/>
      <c r="N92" s="86" t="n"/>
    </row>
    <row r="93">
      <c r="A93" s="75" t="n"/>
      <c r="B93" t="inlineStr">
        <is>
          <t>Projet Qualité</t>
        </is>
      </c>
      <c r="E93" t="inlineStr">
        <is>
          <t>Antoine Simon</t>
        </is>
      </c>
      <c r="G93" s="84" t="n"/>
      <c r="H93" s="84" t="n"/>
      <c r="J93" s="85" t="n"/>
      <c r="M93" s="86" t="n"/>
      <c r="N93" s="86" t="n"/>
    </row>
    <row r="94">
      <c r="A94" s="75" t="n"/>
      <c r="B94" t="inlineStr">
        <is>
          <t>Digitalisation RH</t>
        </is>
      </c>
      <c r="E94" t="inlineStr">
        <is>
          <t>Julie Michel</t>
        </is>
      </c>
      <c r="G94" s="84" t="n"/>
      <c r="H94" s="84" t="n"/>
      <c r="J94" s="85" t="n"/>
      <c r="M94" s="86" t="n"/>
      <c r="N94" s="86" t="n"/>
    </row>
    <row r="95">
      <c r="A95" s="75" t="n"/>
      <c r="B95" t="inlineStr">
        <is>
          <t>Modernisation ERP</t>
        </is>
      </c>
      <c r="E95" t="inlineStr">
        <is>
          <t>Alexandre Roux</t>
        </is>
      </c>
      <c r="G95" s="84" t="n"/>
      <c r="H95" s="84" t="n"/>
      <c r="J95" s="85" t="n"/>
      <c r="M95" s="86" t="n"/>
      <c r="N95" s="86" t="n"/>
    </row>
    <row r="96">
      <c r="A96" s="75" t="n"/>
      <c r="B96" t="inlineStr">
        <is>
          <t>Audit ISO 45001</t>
        </is>
      </c>
      <c r="E96" t="inlineStr">
        <is>
          <t>Claire Fontaine</t>
        </is>
      </c>
      <c r="G96" s="84" t="n"/>
      <c r="H96" s="84" t="n"/>
      <c r="J96" s="85" t="n"/>
      <c r="M96" s="86" t="n"/>
      <c r="N96" s="86" t="n"/>
    </row>
    <row r="97">
      <c r="A97" s="75" t="n"/>
      <c r="B97" t="inlineStr">
        <is>
          <t>Extension Entrepôt</t>
        </is>
      </c>
      <c r="E97" t="inlineStr">
        <is>
          <t>Hugo Chevalier</t>
        </is>
      </c>
      <c r="G97" s="84" t="n"/>
      <c r="H97" s="84" t="n"/>
      <c r="J97" s="85" t="n"/>
      <c r="M97" s="86" t="n"/>
      <c r="N97" s="86" t="n"/>
    </row>
    <row r="98">
      <c r="A98" s="75" t="n"/>
      <c r="B98" t="inlineStr">
        <is>
          <t>Maintenance Préventive</t>
        </is>
      </c>
      <c r="E98" t="inlineStr">
        <is>
          <t>Manon Mercier</t>
        </is>
      </c>
      <c r="G98" s="84" t="n"/>
      <c r="H98" s="84" t="n"/>
      <c r="J98" s="85" t="n"/>
      <c r="M98" s="86" t="n"/>
      <c r="N98" s="86" t="n"/>
    </row>
    <row r="99">
      <c r="A99" s="75" t="n"/>
      <c r="B99" t="inlineStr">
        <is>
          <t>Migration SI</t>
        </is>
      </c>
      <c r="E99" t="inlineStr">
        <is>
          <t>Paul Gauthier</t>
        </is>
      </c>
      <c r="G99" s="84" t="n"/>
      <c r="H99" s="84" t="n"/>
      <c r="J99" s="85" t="n"/>
      <c r="M99" s="86" t="n"/>
      <c r="N99" s="86" t="n"/>
    </row>
    <row r="100">
      <c r="A100" s="75" t="n"/>
      <c r="B100" t="inlineStr">
        <is>
          <t>Déploiement CRM</t>
        </is>
      </c>
      <c r="E100" t="inlineStr">
        <is>
          <t>Chloé Bonnet</t>
        </is>
      </c>
      <c r="G100" s="84" t="n"/>
      <c r="H100" s="84" t="n"/>
      <c r="J100" s="85" t="n"/>
      <c r="M100" s="86" t="n"/>
      <c r="N100" s="86" t="n"/>
    </row>
    <row r="101">
      <c r="A101" s="75" t="n"/>
      <c r="B101" t="inlineStr">
        <is>
          <t>Réorganisation Logistique</t>
        </is>
      </c>
      <c r="E101" t="inlineStr">
        <is>
          <t>Louis Faure</t>
        </is>
      </c>
      <c r="G101" s="84" t="n"/>
      <c r="H101" s="84" t="n"/>
      <c r="J101" s="85" t="n"/>
      <c r="M101" s="86" t="n"/>
      <c r="N101" s="86" t="n"/>
    </row>
    <row r="102">
      <c r="A102" s="75" t="n"/>
      <c r="B102" t="inlineStr">
        <is>
          <t>Conformité RGPD</t>
        </is>
      </c>
      <c r="E102" t="inlineStr">
        <is>
          <t>Sarah Marchand</t>
        </is>
      </c>
      <c r="G102" s="84" t="n"/>
      <c r="H102" s="84" t="n"/>
      <c r="J102" s="85" t="n"/>
      <c r="M102" s="86" t="n"/>
      <c r="N102" s="86" t="n"/>
    </row>
    <row r="103">
      <c r="A103" s="75" t="n"/>
      <c r="B103" t="inlineStr">
        <is>
          <t>Projet Qualité</t>
        </is>
      </c>
      <c r="E103" t="inlineStr">
        <is>
          <t>Maxime Girard</t>
        </is>
      </c>
      <c r="G103" s="84" t="n"/>
      <c r="H103" s="84" t="n"/>
      <c r="J103" s="85" t="n"/>
      <c r="M103" s="86" t="n"/>
      <c r="N103" s="86" t="n"/>
    </row>
    <row r="104">
      <c r="A104" s="75" t="n"/>
      <c r="B104" t="inlineStr">
        <is>
          <t>Digitalisation RH</t>
        </is>
      </c>
      <c r="E104" t="inlineStr">
        <is>
          <t>Élodie Blanchard</t>
        </is>
      </c>
      <c r="G104" s="84" t="n"/>
      <c r="H104" s="84" t="n"/>
      <c r="J104" s="85" t="n"/>
      <c r="M104" s="86" t="n"/>
      <c r="N104" s="86" t="n"/>
    </row>
    <row r="105">
      <c r="A105" s="75" t="n"/>
      <c r="B105" t="inlineStr">
        <is>
          <t>Modernisation ERP</t>
        </is>
      </c>
      <c r="E105" t="inlineStr">
        <is>
          <t>Jean Dupont</t>
        </is>
      </c>
      <c r="G105" s="84" t="n"/>
      <c r="H105" s="84" t="n"/>
      <c r="J105" s="85" t="n"/>
      <c r="M105" s="86" t="n"/>
      <c r="N105" s="86" t="n"/>
    </row>
    <row r="106">
      <c r="A106" s="75" t="n"/>
      <c r="B106" t="inlineStr">
        <is>
          <t>Audit ISO 45001</t>
        </is>
      </c>
      <c r="E106" t="inlineStr">
        <is>
          <t>Marie Martin</t>
        </is>
      </c>
      <c r="G106" s="84" t="n"/>
      <c r="H106" s="84" t="n"/>
      <c r="J106" s="85" t="n"/>
      <c r="M106" s="86" t="n"/>
      <c r="N106" s="86" t="n"/>
    </row>
    <row r="107">
      <c r="A107" s="75" t="n"/>
      <c r="B107" t="inlineStr">
        <is>
          <t>Extension Entrepôt</t>
        </is>
      </c>
      <c r="E107" t="inlineStr">
        <is>
          <t>Thomas Bernard</t>
        </is>
      </c>
      <c r="G107" s="84" t="n"/>
      <c r="H107" s="84" t="n"/>
      <c r="J107" s="85" t="n"/>
      <c r="M107" s="86" t="n"/>
      <c r="N107" s="86" t="n"/>
    </row>
    <row r="108">
      <c r="A108" s="75" t="n"/>
      <c r="B108" t="inlineStr">
        <is>
          <t>Maintenance Préventive</t>
        </is>
      </c>
      <c r="E108" t="inlineStr">
        <is>
          <t>Sophie Robert</t>
        </is>
      </c>
      <c r="G108" s="84" t="n"/>
      <c r="H108" s="84" t="n"/>
      <c r="J108" s="85" t="n"/>
      <c r="M108" s="86" t="n"/>
      <c r="N108" s="86" t="n"/>
    </row>
    <row r="109">
      <c r="A109" s="75" t="n"/>
      <c r="B109" t="inlineStr">
        <is>
          <t>Migration SI</t>
        </is>
      </c>
      <c r="E109" t="inlineStr">
        <is>
          <t>Nicolas Petit</t>
        </is>
      </c>
      <c r="G109" s="84" t="n"/>
      <c r="H109" s="84" t="n"/>
      <c r="J109" s="85" t="n"/>
      <c r="M109" s="86" t="n"/>
      <c r="N109" s="86" t="n"/>
    </row>
    <row r="110">
      <c r="A110" s="75" t="n"/>
      <c r="B110" t="inlineStr">
        <is>
          <t>Déploiement CRM</t>
        </is>
      </c>
      <c r="E110" t="inlineStr">
        <is>
          <t>Camille Moreau</t>
        </is>
      </c>
    </row>
    <row r="111">
      <c r="A111" s="75" t="n"/>
      <c r="B111" t="inlineStr">
        <is>
          <t>Réorganisation Logistique</t>
        </is>
      </c>
      <c r="E111" t="inlineStr">
        <is>
          <t>Lucas Garnier</t>
        </is>
      </c>
    </row>
    <row r="112">
      <c r="A112" s="75" t="n"/>
      <c r="B112" t="inlineStr">
        <is>
          <t>Conformité RGPD</t>
        </is>
      </c>
      <c r="E112" t="inlineStr">
        <is>
          <t>Emma Laurent</t>
        </is>
      </c>
    </row>
    <row r="113">
      <c r="A113" s="75" t="n"/>
      <c r="B113" t="inlineStr">
        <is>
          <t>Projet Qualité</t>
        </is>
      </c>
      <c r="E113" t="inlineStr">
        <is>
          <t>Antoine Simon</t>
        </is>
      </c>
    </row>
    <row r="114">
      <c r="A114" s="75" t="n"/>
      <c r="B114" t="inlineStr">
        <is>
          <t>Digitalisation RH</t>
        </is>
      </c>
      <c r="E114" t="inlineStr">
        <is>
          <t>Julie Michel</t>
        </is>
      </c>
    </row>
    <row r="115">
      <c r="A115" s="75" t="n"/>
      <c r="B115" t="inlineStr">
        <is>
          <t>Modernisation ERP</t>
        </is>
      </c>
      <c r="E115" t="inlineStr">
        <is>
          <t>Alexandre Roux</t>
        </is>
      </c>
    </row>
    <row r="116">
      <c r="A116" s="75" t="n"/>
      <c r="B116" t="inlineStr">
        <is>
          <t>Audit ISO 45001</t>
        </is>
      </c>
      <c r="E116" t="inlineStr">
        <is>
          <t>Claire Fontaine</t>
        </is>
      </c>
    </row>
    <row r="117">
      <c r="A117" s="75" t="n"/>
      <c r="B117" t="inlineStr">
        <is>
          <t>Extension Entrepôt</t>
        </is>
      </c>
      <c r="E117" t="inlineStr">
        <is>
          <t>Hugo Chevalier</t>
        </is>
      </c>
    </row>
    <row r="118">
      <c r="A118" s="75" t="n"/>
      <c r="B118" t="inlineStr">
        <is>
          <t>Maintenance Préventive</t>
        </is>
      </c>
      <c r="E118" t="inlineStr">
        <is>
          <t>Manon Mercier</t>
        </is>
      </c>
    </row>
    <row r="119">
      <c r="A119" s="75" t="n"/>
      <c r="B119" t="inlineStr">
        <is>
          <t>Migration SI</t>
        </is>
      </c>
      <c r="E119" t="inlineStr">
        <is>
          <t>Paul Gauthier</t>
        </is>
      </c>
    </row>
    <row r="120">
      <c r="A120" s="75" t="n"/>
      <c r="B120" t="inlineStr">
        <is>
          <t>Déploiement CRM</t>
        </is>
      </c>
      <c r="E120" t="inlineStr">
        <is>
          <t>Chloé Bonnet</t>
        </is>
      </c>
    </row>
  </sheetData>
  <mergeCells count="2">
    <mergeCell ref="A1:O2"/>
    <mergeCell ref="A3:O3"/>
  </mergeCells>
  <conditionalFormatting sqref="I10:I109">
    <cfRule type="cellIs" priority="1" operator="lessThan" dxfId="0">
      <formula>0</formula>
    </cfRule>
  </conditionalFormatting>
  <conditionalFormatting sqref="J10:J109">
    <cfRule type="dataBar" priority="2">
      <dataBar>
        <cfvo type="min"/>
        <cfvo type="max"/>
        <color rgb="FF0B6E4F"/>
      </dataBar>
    </cfRule>
  </conditionalFormatting>
  <conditionalFormatting sqref="K10:K109">
    <cfRule type="expression" priority="3" dxfId="1">
      <formula>K10="Terminée"</formula>
    </cfRule>
    <cfRule type="expression" priority="4" dxfId="2">
      <formula>K10="Bloquée"</formula>
    </cfRule>
  </conditionalFormatting>
  <conditionalFormatting sqref="F10:F109">
    <cfRule type="expression" priority="5" dxfId="0">
      <formula>F10="Critique"</formula>
    </cfRule>
  </conditionalFormatting>
  <conditionalFormatting sqref="N10:N109">
    <cfRule type="dataBar" priority="6">
      <dataBar>
        <cfvo type="min"/>
        <cfvo type="max"/>
        <color rgb="FFD9534F"/>
      </dataBar>
    </cfRule>
  </conditionalFormatting>
  <dataValidations count="6">
    <dataValidation sqref="K10:K109" showDropDown="0" showInputMessage="0" showErrorMessage="0" allowBlank="0" type="list">
      <formula1>Listes!$A$2:$A$8</formula1>
    </dataValidation>
    <dataValidation sqref="F10:F109" showDropDown="0" showInputMessage="0" showErrorMessage="0" allowBlank="0" type="list">
      <formula1>Listes!$B$2:$B$5</formula1>
    </dataValidation>
    <dataValidation sqref="L10:L109" showDropDown="0" showInputMessage="0" showErrorMessage="0" allowBlank="0" type="list">
      <formula1>Listes!$C$2:$C$5</formula1>
    </dataValidation>
    <dataValidation sqref="C10:C109" showDropDown="0" showInputMessage="0" showErrorMessage="0" allowBlank="0" type="list">
      <formula1>Listes!$D$2:$D$9</formula1>
    </dataValidation>
    <dataValidation sqref="E10:E109" showDropDown="0" showInputMessage="0" showErrorMessage="0" allowBlank="0" type="list">
      <formula1>Listes!$E$2:$E$8</formula1>
    </dataValidation>
    <dataValidation sqref="B10:B109" showDropDown="0" showInputMessage="0" showErrorMessage="0" allowBlank="0" type="list">
      <formula1>Listes!$F$2:$F$8</formula1>
    </dataValidation>
  </dataValidations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</cols>
  <sheetData>
    <row r="1">
      <c r="A1" s="21" t="inlineStr">
        <is>
          <t>DASHBOARD MANAGER — PRODUCTIVITÉ &amp; SUIVI DES TÂCHES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</row>
    <row r="3">
      <c r="A3" s="75" t="n"/>
    </row>
    <row r="4">
      <c r="A4" s="6" t="inlineStr">
        <is>
          <t>Indicateur</t>
        </is>
      </c>
      <c r="B4" s="6" t="inlineStr">
        <is>
          <t>Valeur</t>
        </is>
      </c>
      <c r="C4" s="6" t="str"/>
      <c r="D4" s="6" t="inlineStr">
        <is>
          <t>Répartition par statut</t>
        </is>
      </c>
      <c r="E4" s="6" t="str"/>
      <c r="F4" s="6" t="str"/>
      <c r="G4" s="6" t="inlineStr">
        <is>
          <t>Charge par responsable</t>
        </is>
      </c>
      <c r="H4" s="6" t="str"/>
      <c r="I4" s="6" t="str"/>
      <c r="J4" s="6" t="inlineStr">
        <is>
          <t>Alertes</t>
        </is>
      </c>
      <c r="K4" s="6" t="inlineStr">
        <is>
          <t>Valeur</t>
        </is>
      </c>
    </row>
    <row r="5">
      <c r="A5" s="80" t="inlineStr">
        <is>
          <t>Total tâches</t>
        </is>
      </c>
      <c r="B5" s="56">
        <f>COUNTA('Gestion des tâches'!A10:A109)</f>
        <v/>
      </c>
      <c r="D5" s="6" t="inlineStr">
        <is>
          <t>Statut</t>
        </is>
      </c>
      <c r="E5" s="6" t="inlineStr">
        <is>
          <t>Nombre</t>
        </is>
      </c>
      <c r="G5" s="6" t="inlineStr">
        <is>
          <t>Responsable</t>
        </is>
      </c>
      <c r="H5" s="6" t="inlineStr">
        <is>
          <t>Tâches ouvertes</t>
        </is>
      </c>
      <c r="J5" s="63" t="inlineStr">
        <is>
          <t>Retards critiques</t>
        </is>
      </c>
      <c r="K5">
        <f>COUNTIFS('Gestion des tâches'!I:I,"&lt;0",'Gestion des tâches'!F:F,"Critique")</f>
        <v/>
      </c>
    </row>
    <row r="6">
      <c r="A6" s="80" t="inlineStr">
        <is>
          <t>Tâches terminées</t>
        </is>
      </c>
      <c r="B6" s="56">
        <f>COUNTIF('Gestion des tâches'!K10:K109,"Terminée")</f>
        <v/>
      </c>
      <c r="D6" t="inlineStr">
        <is>
          <t>À planifier</t>
        </is>
      </c>
      <c r="E6">
        <f>COUNTIF('Gestion des tâches'!K:K,D6)</f>
        <v/>
      </c>
      <c r="G6" t="inlineStr">
        <is>
          <t>A. Martin</t>
        </is>
      </c>
      <c r="H6">
        <f>COUNTIFS('Gestion des tâches'!E:E,G6,'Gestion des tâches'!K:K,"&lt;&gt;Terminée")</f>
        <v/>
      </c>
      <c r="J6" s="63" t="inlineStr">
        <is>
          <t>Échéances semaine</t>
        </is>
      </c>
      <c r="K6">
        <f>COUNTIFS('Gestion des tâches'!I:I,"&gt;=0",'Gestion des tâches'!I:I,"&lt;=7",'Gestion des tâches'!K:K,"&lt;&gt;Terminée")</f>
        <v/>
      </c>
    </row>
    <row r="7">
      <c r="A7" s="80" t="inlineStr">
        <is>
          <t>Tâches ouvertes</t>
        </is>
      </c>
      <c r="B7" s="56">
        <f>B5-B6</f>
        <v/>
      </c>
      <c r="D7" t="inlineStr">
        <is>
          <t>En attente</t>
        </is>
      </c>
      <c r="E7">
        <f>COUNTIF('Gestion des tâches'!K:K,D7)</f>
        <v/>
      </c>
      <c r="G7" t="inlineStr">
        <is>
          <t>S. Karim</t>
        </is>
      </c>
      <c r="H7">
        <f>COUNTIFS('Gestion des tâches'!E:E,G7,'Gestion des tâches'!K:K,"&lt;&gt;Terminée")</f>
        <v/>
      </c>
      <c r="J7" s="63" t="inlineStr">
        <is>
          <t>Tâches bloquées</t>
        </is>
      </c>
      <c r="K7">
        <f>COUNTIF('Gestion des tâches'!K:K,"Bloquée")</f>
        <v/>
      </c>
    </row>
    <row r="8">
      <c r="A8" s="80" t="inlineStr">
        <is>
          <t>Retards actifs</t>
        </is>
      </c>
      <c r="B8" s="56">
        <f>COUNTIFS('Gestion des tâches'!I10:I109,"&lt;0",'Gestion des tâches'!K10:K109,"&lt;&gt;Terminée")</f>
        <v/>
      </c>
      <c r="D8" t="inlineStr">
        <is>
          <t>En cours</t>
        </is>
      </c>
      <c r="E8">
        <f>COUNTIF('Gestion des tâches'!K:K,D8)</f>
        <v/>
      </c>
      <c r="G8" t="inlineStr">
        <is>
          <t>L. Dupont</t>
        </is>
      </c>
      <c r="H8">
        <f>COUNTIFS('Gestion des tâches'!E:E,G8,'Gestion des tâches'!K:K,"&lt;&gt;Terminée")</f>
        <v/>
      </c>
      <c r="J8" s="63" t="inlineStr">
        <is>
          <t>Coût retard total</t>
        </is>
      </c>
      <c r="K8" s="86">
        <f>SUM('Gestion des tâches'!N:N)</f>
        <v/>
      </c>
    </row>
    <row r="9">
      <c r="A9" s="80" t="inlineStr">
        <is>
          <t>Coût retard estimé</t>
        </is>
      </c>
      <c r="B9" s="87">
        <f>SUM('Gestion des tâches'!N10:N109)</f>
        <v/>
      </c>
      <c r="D9" t="inlineStr">
        <is>
          <t>Validation</t>
        </is>
      </c>
      <c r="E9">
        <f>COUNTIF('Gestion des tâches'!K:K,D9)</f>
        <v/>
      </c>
      <c r="G9" t="inlineStr">
        <is>
          <t>M. Haddad</t>
        </is>
      </c>
      <c r="H9">
        <f>COUNTIFS('Gestion des tâches'!E:E,G9,'Gestion des tâches'!K:K,"&lt;&gt;Terminée")</f>
        <v/>
      </c>
      <c r="J9" s="63" t="inlineStr">
        <is>
          <t>Message</t>
        </is>
      </c>
      <c r="K9">
        <f>IF(K5&gt;0,"Arbitrage urgent sur tâches critiques",IF(K6&gt;0,"Revue hebdomadaire à prévoir","Portefeuille maîtrisé"))</f>
        <v/>
      </c>
    </row>
    <row r="10">
      <c r="A10" s="80" t="inlineStr">
        <is>
          <t>Avancement moyen</t>
        </is>
      </c>
      <c r="B10" s="88">
        <f>AVERAGE('Gestion des tâches'!J10:J109)</f>
        <v/>
      </c>
      <c r="D10" t="inlineStr">
        <is>
          <t>Terminée</t>
        </is>
      </c>
      <c r="E10">
        <f>COUNTIF('Gestion des tâches'!K:K,D10)</f>
        <v/>
      </c>
      <c r="G10" t="inlineStr">
        <is>
          <t>N. Bernard</t>
        </is>
      </c>
      <c r="H10">
        <f>COUNTIFS('Gestion des tâches'!E:E,G10,'Gestion des tâches'!K:K,"&lt;&gt;Terminée")</f>
        <v/>
      </c>
      <c r="J10" s="63" t="n"/>
    </row>
    <row r="11">
      <c r="A11" s="80" t="inlineStr">
        <is>
          <t>Risque élevé</t>
        </is>
      </c>
      <c r="B11" s="56">
        <f>COUNTIF('Gestion des tâches'!L10:L109,"Élevé")+COUNTIF('Gestion des tâches'!L10:L109,"Très élevé")</f>
        <v/>
      </c>
      <c r="D11" t="inlineStr">
        <is>
          <t>Bloquée</t>
        </is>
      </c>
      <c r="E11">
        <f>COUNTIF('Gestion des tâches'!K:K,D11)</f>
        <v/>
      </c>
      <c r="G11" t="inlineStr">
        <is>
          <t>Y. Cohen</t>
        </is>
      </c>
      <c r="H11">
        <f>COUNTIFS('Gestion des tâches'!E:E,G11,'Gestion des tâches'!K:K,"&lt;&gt;Terminée")</f>
        <v/>
      </c>
    </row>
    <row r="12">
      <c r="A12" s="80" t="inlineStr">
        <is>
          <t>Priorité critique</t>
        </is>
      </c>
      <c r="B12" s="56">
        <f>COUNTIF('Gestion des tâches'!F10:F109,"Critique")</f>
        <v/>
      </c>
      <c r="G12" t="inlineStr">
        <is>
          <t>R. El Amrani</t>
        </is>
      </c>
      <c r="H12">
        <f>COUNTIFS('Gestion des tâches'!E:E,G12,'Gestion des tâches'!K:K,"&lt;&gt;Terminée")</f>
        <v/>
      </c>
    </row>
    <row r="13">
      <c r="A13" s="75" t="n"/>
    </row>
    <row r="14">
      <c r="A14" s="75" t="n"/>
    </row>
    <row r="15">
      <c r="A15" s="75" t="n"/>
    </row>
    <row r="16">
      <c r="A16" s="75" t="n"/>
    </row>
    <row r="17">
      <c r="A17" s="75" t="n"/>
    </row>
    <row r="18">
      <c r="A18" s="75" t="n"/>
    </row>
    <row r="19">
      <c r="A19" s="75" t="n"/>
    </row>
    <row r="20">
      <c r="A20" s="75" t="n"/>
    </row>
    <row r="21">
      <c r="A21" s="75" t="n"/>
    </row>
    <row r="22">
      <c r="A22" s="75" t="n"/>
    </row>
    <row r="23">
      <c r="A23" s="75" t="n"/>
    </row>
    <row r="24">
      <c r="A24" s="75" t="n"/>
    </row>
    <row r="25">
      <c r="A25" s="75" t="n"/>
    </row>
    <row r="26">
      <c r="A26" s="75" t="n"/>
    </row>
    <row r="27">
      <c r="A27" s="75" t="n"/>
    </row>
    <row r="28">
      <c r="A28" s="75" t="n"/>
    </row>
    <row r="29">
      <c r="A29" s="75" t="n"/>
    </row>
    <row r="30">
      <c r="A30" s="75" t="n"/>
    </row>
    <row r="31">
      <c r="A31" s="75" t="n"/>
    </row>
    <row r="32">
      <c r="A32" s="75" t="n"/>
    </row>
    <row r="33">
      <c r="A33" s="75" t="n"/>
    </row>
    <row r="34">
      <c r="A34" s="75" t="n"/>
    </row>
    <row r="35">
      <c r="A35" s="75" t="n"/>
    </row>
    <row r="36">
      <c r="A36" s="75" t="n"/>
    </row>
    <row r="37">
      <c r="A37" s="75" t="n"/>
    </row>
    <row r="38">
      <c r="A38" s="75" t="n"/>
    </row>
    <row r="39">
      <c r="A39" s="75" t="n"/>
    </row>
    <row r="40">
      <c r="A40" s="75" t="n"/>
    </row>
    <row r="41">
      <c r="A41" s="75" t="n"/>
    </row>
    <row r="42">
      <c r="A42" s="75" t="n"/>
    </row>
    <row r="43">
      <c r="A43" s="75" t="n"/>
    </row>
    <row r="44">
      <c r="A44" s="75" t="n"/>
    </row>
    <row r="45">
      <c r="A45" s="75" t="n"/>
    </row>
    <row r="46">
      <c r="A46" s="75" t="n"/>
    </row>
    <row r="47">
      <c r="A47" s="75" t="n"/>
    </row>
    <row r="48">
      <c r="A48" s="75" t="n"/>
    </row>
    <row r="49">
      <c r="A49" s="75" t="n"/>
    </row>
    <row r="50">
      <c r="A50" s="75" t="n"/>
    </row>
    <row r="51">
      <c r="A51" s="75" t="n"/>
    </row>
    <row r="52">
      <c r="A52" s="75" t="n"/>
    </row>
    <row r="53">
      <c r="A53" s="75" t="n"/>
    </row>
    <row r="54">
      <c r="A54" s="75" t="n"/>
    </row>
    <row r="55">
      <c r="A55" s="75" t="n"/>
    </row>
    <row r="56">
      <c r="A56" s="75" t="n"/>
    </row>
    <row r="57">
      <c r="A57" s="75" t="n"/>
    </row>
    <row r="58">
      <c r="A58" s="75" t="n"/>
    </row>
    <row r="59">
      <c r="A59" s="75" t="n"/>
    </row>
    <row r="60">
      <c r="A60" s="75" t="n"/>
    </row>
    <row r="61">
      <c r="A61" s="75" t="n"/>
    </row>
    <row r="62">
      <c r="A62" s="75" t="n"/>
    </row>
    <row r="63">
      <c r="A63" s="75" t="n"/>
    </row>
    <row r="64">
      <c r="A64" s="75" t="n"/>
    </row>
    <row r="65">
      <c r="A65" s="75" t="n"/>
    </row>
    <row r="66">
      <c r="A66" s="75" t="n"/>
    </row>
    <row r="67">
      <c r="A67" s="75" t="n"/>
    </row>
    <row r="68">
      <c r="A68" s="75" t="n"/>
    </row>
    <row r="69">
      <c r="A69" s="75" t="n"/>
    </row>
    <row r="70">
      <c r="A70" s="75" t="n"/>
    </row>
    <row r="71">
      <c r="A71" s="75" t="n"/>
    </row>
    <row r="72">
      <c r="A72" s="75" t="n"/>
    </row>
    <row r="73">
      <c r="A73" s="75" t="n"/>
    </row>
    <row r="74">
      <c r="A74" s="75" t="n"/>
    </row>
    <row r="75">
      <c r="A75" s="75" t="n"/>
    </row>
    <row r="76">
      <c r="A76" s="75" t="n"/>
    </row>
    <row r="77">
      <c r="A77" s="75" t="n"/>
    </row>
    <row r="78">
      <c r="A78" s="75" t="n"/>
    </row>
    <row r="79">
      <c r="A79" s="75" t="n"/>
    </row>
    <row r="80">
      <c r="A80" s="75" t="n"/>
    </row>
    <row r="81">
      <c r="A81" s="75" t="n"/>
    </row>
    <row r="82">
      <c r="A82" s="75" t="n"/>
    </row>
    <row r="83">
      <c r="A83" s="75" t="n"/>
    </row>
    <row r="84">
      <c r="A84" s="75" t="n"/>
    </row>
    <row r="85">
      <c r="A85" s="75" t="n"/>
    </row>
    <row r="86">
      <c r="A86" s="75" t="n"/>
    </row>
    <row r="87">
      <c r="A87" s="75" t="n"/>
    </row>
    <row r="88">
      <c r="A88" s="75" t="n"/>
    </row>
    <row r="89">
      <c r="A89" s="75" t="n"/>
    </row>
    <row r="90">
      <c r="A90" s="75" t="n"/>
    </row>
    <row r="91">
      <c r="A91" s="75" t="n"/>
    </row>
    <row r="92">
      <c r="A92" s="75" t="n"/>
    </row>
    <row r="93">
      <c r="A93" s="75" t="n"/>
    </row>
    <row r="94">
      <c r="A94" s="75" t="n"/>
    </row>
    <row r="95">
      <c r="A95" s="75" t="n"/>
    </row>
    <row r="96">
      <c r="A96" s="75" t="n"/>
    </row>
    <row r="97">
      <c r="A97" s="75" t="n"/>
    </row>
    <row r="98">
      <c r="A98" s="75" t="n"/>
    </row>
    <row r="99">
      <c r="A99" s="75" t="n"/>
    </row>
    <row r="100">
      <c r="A100" s="75" t="n"/>
    </row>
    <row r="101">
      <c r="A101" s="75" t="n"/>
    </row>
    <row r="102">
      <c r="A102" s="75" t="n"/>
    </row>
    <row r="103">
      <c r="A103" s="75" t="n"/>
    </row>
    <row r="104">
      <c r="A104" s="75" t="n"/>
    </row>
    <row r="105">
      <c r="A105" s="75" t="n"/>
    </row>
    <row r="106">
      <c r="A106" s="75" t="n"/>
    </row>
    <row r="107">
      <c r="A107" s="75" t="n"/>
    </row>
    <row r="108">
      <c r="A108" s="75" t="n"/>
    </row>
    <row r="109">
      <c r="A109" s="75" t="n"/>
    </row>
    <row r="110">
      <c r="A110" s="75" t="n"/>
    </row>
    <row r="111">
      <c r="A111" s="75" t="n"/>
    </row>
    <row r="112">
      <c r="A112" s="75" t="n"/>
    </row>
    <row r="113">
      <c r="A113" s="75" t="n"/>
    </row>
    <row r="114">
      <c r="A114" s="75" t="n"/>
    </row>
    <row r="115">
      <c r="A115" s="75" t="n"/>
    </row>
    <row r="116">
      <c r="A116" s="75" t="n"/>
    </row>
    <row r="117">
      <c r="A117" s="75" t="n"/>
    </row>
    <row r="118">
      <c r="A118" s="75" t="n"/>
    </row>
    <row r="119">
      <c r="A119" s="75" t="n"/>
    </row>
    <row r="120">
      <c r="A120" s="75" t="n"/>
    </row>
  </sheetData>
  <mergeCells count="1">
    <mergeCell ref="A1:K2"/>
  </mergeCells>
  <pageMargins left="0.7" right="0.7" top="0.75" bottom="0.75" header="0.3" footer="0.3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120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3" customWidth="1" min="3" max="3"/>
    <col width="13" customWidth="1" min="4" max="4"/>
    <col width="8" customWidth="1" min="5" max="5"/>
    <col width="8" customWidth="1" min="6" max="6"/>
    <col width="8" customWidth="1" min="7" max="7"/>
    <col width="8" customWidth="1" min="8" max="8"/>
    <col width="8" customWidth="1" min="9" max="9"/>
    <col width="8" customWidth="1" min="10" max="10"/>
    <col width="8" customWidth="1" min="11" max="11"/>
    <col width="8" customWidth="1" min="12" max="12"/>
    <col width="8" customWidth="1" min="13" max="13"/>
    <col width="8" customWidth="1" min="14" max="14"/>
  </cols>
  <sheetData>
    <row r="1">
      <c r="A1" s="21" t="inlineStr">
        <is>
          <t>PLANNING VISUEL &amp; MINI GANTT</t>
        </is>
      </c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</row>
    <row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</row>
    <row r="3">
      <c r="A3" s="75" t="n"/>
    </row>
    <row r="4">
      <c r="A4" s="6" t="inlineStr">
        <is>
          <t>Tâche</t>
        </is>
      </c>
      <c r="B4" s="6" t="inlineStr">
        <is>
          <t>Responsable</t>
        </is>
      </c>
      <c r="C4" s="6" t="inlineStr">
        <is>
          <t>Début</t>
        </is>
      </c>
      <c r="D4" s="6" t="inlineStr">
        <is>
          <t>Échéance</t>
        </is>
      </c>
      <c r="E4" s="89" t="n">
        <v>46204</v>
      </c>
      <c r="F4" s="89" t="n">
        <v>46207</v>
      </c>
      <c r="G4" s="89" t="n">
        <v>46210</v>
      </c>
      <c r="H4" s="89" t="n">
        <v>46213</v>
      </c>
      <c r="I4" s="89" t="n">
        <v>46216</v>
      </c>
      <c r="J4" s="89" t="n">
        <v>46219</v>
      </c>
      <c r="K4" s="89" t="n">
        <v>46222</v>
      </c>
      <c r="L4" s="89" t="n">
        <v>46225</v>
      </c>
      <c r="M4" s="89" t="n">
        <v>46228</v>
      </c>
      <c r="N4" s="89" t="n">
        <v>46231</v>
      </c>
    </row>
    <row r="5">
      <c r="A5" s="75">
        <f>'Gestion des tâches'!D10</f>
        <v/>
      </c>
      <c r="B5">
        <f>'Gestion des tâches'!E10</f>
        <v/>
      </c>
      <c r="C5" s="84">
        <f>'Gestion des tâches'!G10</f>
        <v/>
      </c>
      <c r="D5" s="84">
        <f>'Gestion des tâches'!H10</f>
        <v/>
      </c>
      <c r="E5" s="69">
        <f>IF(AND(E$4&gt;=$C5,E$4&lt;=$D5),"■","")</f>
        <v/>
      </c>
      <c r="F5" s="69">
        <f>IF(AND(F$4&gt;=$C5,F$4&lt;=$D5),"■","")</f>
        <v/>
      </c>
      <c r="G5" s="69">
        <f>IF(AND(G$4&gt;=$C5,G$4&lt;=$D5),"■","")</f>
        <v/>
      </c>
      <c r="H5" s="69">
        <f>IF(AND(H$4&gt;=$C5,H$4&lt;=$D5),"■","")</f>
        <v/>
      </c>
      <c r="I5" s="69">
        <f>IF(AND(I$4&gt;=$C5,I$4&lt;=$D5),"■","")</f>
        <v/>
      </c>
      <c r="J5" s="69">
        <f>IF(AND(J$4&gt;=$C5,J$4&lt;=$D5),"■","")</f>
        <v/>
      </c>
      <c r="K5" s="69">
        <f>IF(AND(K$4&gt;=$C5,K$4&lt;=$D5),"■","")</f>
        <v/>
      </c>
      <c r="L5" s="69">
        <f>IF(AND(L$4&gt;=$C5,L$4&lt;=$D5),"■","")</f>
        <v/>
      </c>
      <c r="M5" s="69">
        <f>IF(AND(M$4&gt;=$C5,M$4&lt;=$D5),"■","")</f>
        <v/>
      </c>
      <c r="N5" s="69">
        <f>IF(AND(N$4&gt;=$C5,N$4&lt;=$D5),"■","")</f>
        <v/>
      </c>
    </row>
    <row r="6">
      <c r="A6" s="75">
        <f>'Gestion des tâches'!D11</f>
        <v/>
      </c>
      <c r="B6">
        <f>'Gestion des tâches'!E11</f>
        <v/>
      </c>
      <c r="C6" s="84">
        <f>'Gestion des tâches'!G11</f>
        <v/>
      </c>
      <c r="D6" s="84">
        <f>'Gestion des tâches'!H11</f>
        <v/>
      </c>
      <c r="E6" s="69">
        <f>IF(AND(E$4&gt;=$C6,E$4&lt;=$D6),"■","")</f>
        <v/>
      </c>
      <c r="F6" s="69">
        <f>IF(AND(F$4&gt;=$C6,F$4&lt;=$D6),"■","")</f>
        <v/>
      </c>
      <c r="G6" s="69">
        <f>IF(AND(G$4&gt;=$C6,G$4&lt;=$D6),"■","")</f>
        <v/>
      </c>
      <c r="H6" s="69">
        <f>IF(AND(H$4&gt;=$C6,H$4&lt;=$D6),"■","")</f>
        <v/>
      </c>
      <c r="I6" s="69">
        <f>IF(AND(I$4&gt;=$C6,I$4&lt;=$D6),"■","")</f>
        <v/>
      </c>
      <c r="J6" s="69">
        <f>IF(AND(J$4&gt;=$C6,J$4&lt;=$D6),"■","")</f>
        <v/>
      </c>
      <c r="K6" s="69">
        <f>IF(AND(K$4&gt;=$C6,K$4&lt;=$D6),"■","")</f>
        <v/>
      </c>
      <c r="L6" s="69">
        <f>IF(AND(L$4&gt;=$C6,L$4&lt;=$D6),"■","")</f>
        <v/>
      </c>
      <c r="M6" s="69">
        <f>IF(AND(M$4&gt;=$C6,M$4&lt;=$D6),"■","")</f>
        <v/>
      </c>
      <c r="N6" s="69">
        <f>IF(AND(N$4&gt;=$C6,N$4&lt;=$D6),"■","")</f>
        <v/>
      </c>
    </row>
    <row r="7">
      <c r="A7" s="75">
        <f>'Gestion des tâches'!D12</f>
        <v/>
      </c>
      <c r="B7">
        <f>'Gestion des tâches'!E12</f>
        <v/>
      </c>
      <c r="C7" s="84">
        <f>'Gestion des tâches'!G12</f>
        <v/>
      </c>
      <c r="D7" s="84">
        <f>'Gestion des tâches'!H12</f>
        <v/>
      </c>
      <c r="E7" s="69">
        <f>IF(AND(E$4&gt;=$C7,E$4&lt;=$D7),"■","")</f>
        <v/>
      </c>
      <c r="F7" s="69">
        <f>IF(AND(F$4&gt;=$C7,F$4&lt;=$D7),"■","")</f>
        <v/>
      </c>
      <c r="G7" s="69">
        <f>IF(AND(G$4&gt;=$C7,G$4&lt;=$D7),"■","")</f>
        <v/>
      </c>
      <c r="H7" s="69">
        <f>IF(AND(H$4&gt;=$C7,H$4&lt;=$D7),"■","")</f>
        <v/>
      </c>
      <c r="I7" s="69">
        <f>IF(AND(I$4&gt;=$C7,I$4&lt;=$D7),"■","")</f>
        <v/>
      </c>
      <c r="J7" s="69">
        <f>IF(AND(J$4&gt;=$C7,J$4&lt;=$D7),"■","")</f>
        <v/>
      </c>
      <c r="K7" s="69">
        <f>IF(AND(K$4&gt;=$C7,K$4&lt;=$D7),"■","")</f>
        <v/>
      </c>
      <c r="L7" s="69">
        <f>IF(AND(L$4&gt;=$C7,L$4&lt;=$D7),"■","")</f>
        <v/>
      </c>
      <c r="M7" s="69">
        <f>IF(AND(M$4&gt;=$C7,M$4&lt;=$D7),"■","")</f>
        <v/>
      </c>
      <c r="N7" s="69">
        <f>IF(AND(N$4&gt;=$C7,N$4&lt;=$D7),"■","")</f>
        <v/>
      </c>
    </row>
    <row r="8">
      <c r="A8" s="75">
        <f>'Gestion des tâches'!D13</f>
        <v/>
      </c>
      <c r="B8">
        <f>'Gestion des tâches'!E13</f>
        <v/>
      </c>
      <c r="C8" s="84">
        <f>'Gestion des tâches'!G13</f>
        <v/>
      </c>
      <c r="D8" s="84">
        <f>'Gestion des tâches'!H13</f>
        <v/>
      </c>
      <c r="E8" s="69">
        <f>IF(AND(E$4&gt;=$C8,E$4&lt;=$D8),"■","")</f>
        <v/>
      </c>
      <c r="F8" s="69">
        <f>IF(AND(F$4&gt;=$C8,F$4&lt;=$D8),"■","")</f>
        <v/>
      </c>
      <c r="G8" s="69">
        <f>IF(AND(G$4&gt;=$C8,G$4&lt;=$D8),"■","")</f>
        <v/>
      </c>
      <c r="H8" s="69">
        <f>IF(AND(H$4&gt;=$C8,H$4&lt;=$D8),"■","")</f>
        <v/>
      </c>
      <c r="I8" s="69">
        <f>IF(AND(I$4&gt;=$C8,I$4&lt;=$D8),"■","")</f>
        <v/>
      </c>
      <c r="J8" s="69">
        <f>IF(AND(J$4&gt;=$C8,J$4&lt;=$D8),"■","")</f>
        <v/>
      </c>
      <c r="K8" s="69">
        <f>IF(AND(K$4&gt;=$C8,K$4&lt;=$D8),"■","")</f>
        <v/>
      </c>
      <c r="L8" s="69">
        <f>IF(AND(L$4&gt;=$C8,L$4&lt;=$D8),"■","")</f>
        <v/>
      </c>
      <c r="M8" s="69">
        <f>IF(AND(M$4&gt;=$C8,M$4&lt;=$D8),"■","")</f>
        <v/>
      </c>
      <c r="N8" s="69">
        <f>IF(AND(N$4&gt;=$C8,N$4&lt;=$D8),"■","")</f>
        <v/>
      </c>
    </row>
    <row r="9">
      <c r="A9" s="75">
        <f>'Gestion des tâches'!D14</f>
        <v/>
      </c>
      <c r="B9">
        <f>'Gestion des tâches'!E14</f>
        <v/>
      </c>
      <c r="C9" s="84">
        <f>'Gestion des tâches'!G14</f>
        <v/>
      </c>
      <c r="D9" s="84">
        <f>'Gestion des tâches'!H14</f>
        <v/>
      </c>
      <c r="E9" s="69">
        <f>IF(AND(E$4&gt;=$C9,E$4&lt;=$D9),"■","")</f>
        <v/>
      </c>
      <c r="F9" s="69">
        <f>IF(AND(F$4&gt;=$C9,F$4&lt;=$D9),"■","")</f>
        <v/>
      </c>
      <c r="G9" s="69">
        <f>IF(AND(G$4&gt;=$C9,G$4&lt;=$D9),"■","")</f>
        <v/>
      </c>
      <c r="H9" s="69">
        <f>IF(AND(H$4&gt;=$C9,H$4&lt;=$D9),"■","")</f>
        <v/>
      </c>
      <c r="I9" s="69">
        <f>IF(AND(I$4&gt;=$C9,I$4&lt;=$D9),"■","")</f>
        <v/>
      </c>
      <c r="J9" s="69">
        <f>IF(AND(J$4&gt;=$C9,J$4&lt;=$D9),"■","")</f>
        <v/>
      </c>
      <c r="K9" s="69">
        <f>IF(AND(K$4&gt;=$C9,K$4&lt;=$D9),"■","")</f>
        <v/>
      </c>
      <c r="L9" s="69">
        <f>IF(AND(L$4&gt;=$C9,L$4&lt;=$D9),"■","")</f>
        <v/>
      </c>
      <c r="M9" s="69">
        <f>IF(AND(M$4&gt;=$C9,M$4&lt;=$D9),"■","")</f>
        <v/>
      </c>
      <c r="N9" s="69">
        <f>IF(AND(N$4&gt;=$C9,N$4&lt;=$D9),"■","")</f>
        <v/>
      </c>
    </row>
    <row r="10">
      <c r="A10" s="75">
        <f>'Gestion des tâches'!D15</f>
        <v/>
      </c>
      <c r="B10">
        <f>'Gestion des tâches'!E15</f>
        <v/>
      </c>
      <c r="C10" s="84">
        <f>'Gestion des tâches'!G15</f>
        <v/>
      </c>
      <c r="D10" s="84">
        <f>'Gestion des tâches'!H15</f>
        <v/>
      </c>
      <c r="E10" s="69">
        <f>IF(AND(E$4&gt;=$C10,E$4&lt;=$D10),"■","")</f>
        <v/>
      </c>
      <c r="F10" s="69">
        <f>IF(AND(F$4&gt;=$C10,F$4&lt;=$D10),"■","")</f>
        <v/>
      </c>
      <c r="G10" s="69">
        <f>IF(AND(G$4&gt;=$C10,G$4&lt;=$D10),"■","")</f>
        <v/>
      </c>
      <c r="H10" s="69">
        <f>IF(AND(H$4&gt;=$C10,H$4&lt;=$D10),"■","")</f>
        <v/>
      </c>
      <c r="I10" s="69">
        <f>IF(AND(I$4&gt;=$C10,I$4&lt;=$D10),"■","")</f>
        <v/>
      </c>
      <c r="J10" s="69">
        <f>IF(AND(J$4&gt;=$C10,J$4&lt;=$D10),"■","")</f>
        <v/>
      </c>
      <c r="K10" s="69">
        <f>IF(AND(K$4&gt;=$C10,K$4&lt;=$D10),"■","")</f>
        <v/>
      </c>
      <c r="L10" s="69">
        <f>IF(AND(L$4&gt;=$C10,L$4&lt;=$D10),"■","")</f>
        <v/>
      </c>
      <c r="M10" s="69">
        <f>IF(AND(M$4&gt;=$C10,M$4&lt;=$D10),"■","")</f>
        <v/>
      </c>
      <c r="N10" s="69">
        <f>IF(AND(N$4&gt;=$C10,N$4&lt;=$D10),"■","")</f>
        <v/>
      </c>
    </row>
    <row r="11">
      <c r="A11" s="75">
        <f>'Gestion des tâches'!D16</f>
        <v/>
      </c>
      <c r="B11">
        <f>'Gestion des tâches'!E16</f>
        <v/>
      </c>
      <c r="C11" s="84">
        <f>'Gestion des tâches'!G16</f>
        <v/>
      </c>
      <c r="D11" s="84">
        <f>'Gestion des tâches'!H16</f>
        <v/>
      </c>
      <c r="E11" s="69">
        <f>IF(AND(E$4&gt;=$C11,E$4&lt;=$D11),"■","")</f>
        <v/>
      </c>
      <c r="F11" s="69">
        <f>IF(AND(F$4&gt;=$C11,F$4&lt;=$D11),"■","")</f>
        <v/>
      </c>
      <c r="G11" s="69">
        <f>IF(AND(G$4&gt;=$C11,G$4&lt;=$D11),"■","")</f>
        <v/>
      </c>
      <c r="H11" s="69">
        <f>IF(AND(H$4&gt;=$C11,H$4&lt;=$D11),"■","")</f>
        <v/>
      </c>
      <c r="I11" s="69">
        <f>IF(AND(I$4&gt;=$C11,I$4&lt;=$D11),"■","")</f>
        <v/>
      </c>
      <c r="J11" s="69">
        <f>IF(AND(J$4&gt;=$C11,J$4&lt;=$D11),"■","")</f>
        <v/>
      </c>
      <c r="K11" s="69">
        <f>IF(AND(K$4&gt;=$C11,K$4&lt;=$D11),"■","")</f>
        <v/>
      </c>
      <c r="L11" s="69">
        <f>IF(AND(L$4&gt;=$C11,L$4&lt;=$D11),"■","")</f>
        <v/>
      </c>
      <c r="M11" s="69">
        <f>IF(AND(M$4&gt;=$C11,M$4&lt;=$D11),"■","")</f>
        <v/>
      </c>
      <c r="N11" s="69">
        <f>IF(AND(N$4&gt;=$C11,N$4&lt;=$D11),"■","")</f>
        <v/>
      </c>
    </row>
    <row r="12">
      <c r="A12" s="75">
        <f>'Gestion des tâches'!D17</f>
        <v/>
      </c>
      <c r="B12">
        <f>'Gestion des tâches'!E17</f>
        <v/>
      </c>
      <c r="C12" s="84">
        <f>'Gestion des tâches'!G17</f>
        <v/>
      </c>
      <c r="D12" s="84">
        <f>'Gestion des tâches'!H17</f>
        <v/>
      </c>
      <c r="E12" s="69">
        <f>IF(AND(E$4&gt;=$C12,E$4&lt;=$D12),"■","")</f>
        <v/>
      </c>
      <c r="F12" s="69">
        <f>IF(AND(F$4&gt;=$C12,F$4&lt;=$D12),"■","")</f>
        <v/>
      </c>
      <c r="G12" s="69">
        <f>IF(AND(G$4&gt;=$C12,G$4&lt;=$D12),"■","")</f>
        <v/>
      </c>
      <c r="H12" s="69">
        <f>IF(AND(H$4&gt;=$C12,H$4&lt;=$D12),"■","")</f>
        <v/>
      </c>
      <c r="I12" s="69">
        <f>IF(AND(I$4&gt;=$C12,I$4&lt;=$D12),"■","")</f>
        <v/>
      </c>
      <c r="J12" s="69">
        <f>IF(AND(J$4&gt;=$C12,J$4&lt;=$D12),"■","")</f>
        <v/>
      </c>
      <c r="K12" s="69">
        <f>IF(AND(K$4&gt;=$C12,K$4&lt;=$D12),"■","")</f>
        <v/>
      </c>
      <c r="L12" s="69">
        <f>IF(AND(L$4&gt;=$C12,L$4&lt;=$D12),"■","")</f>
        <v/>
      </c>
      <c r="M12" s="69">
        <f>IF(AND(M$4&gt;=$C12,M$4&lt;=$D12),"■","")</f>
        <v/>
      </c>
      <c r="N12" s="69">
        <f>IF(AND(N$4&gt;=$C12,N$4&lt;=$D12),"■","")</f>
        <v/>
      </c>
    </row>
    <row r="13">
      <c r="A13" s="75">
        <f>'Gestion des tâches'!D18</f>
        <v/>
      </c>
      <c r="B13">
        <f>'Gestion des tâches'!E18</f>
        <v/>
      </c>
      <c r="C13" s="84">
        <f>'Gestion des tâches'!G18</f>
        <v/>
      </c>
      <c r="D13" s="84">
        <f>'Gestion des tâches'!H18</f>
        <v/>
      </c>
      <c r="E13" s="69">
        <f>IF(AND(E$4&gt;=$C13,E$4&lt;=$D13),"■","")</f>
        <v/>
      </c>
      <c r="F13" s="69">
        <f>IF(AND(F$4&gt;=$C13,F$4&lt;=$D13),"■","")</f>
        <v/>
      </c>
      <c r="G13" s="69">
        <f>IF(AND(G$4&gt;=$C13,G$4&lt;=$D13),"■","")</f>
        <v/>
      </c>
      <c r="H13" s="69">
        <f>IF(AND(H$4&gt;=$C13,H$4&lt;=$D13),"■","")</f>
        <v/>
      </c>
      <c r="I13" s="69">
        <f>IF(AND(I$4&gt;=$C13,I$4&lt;=$D13),"■","")</f>
        <v/>
      </c>
      <c r="J13" s="69">
        <f>IF(AND(J$4&gt;=$C13,J$4&lt;=$D13),"■","")</f>
        <v/>
      </c>
      <c r="K13" s="69">
        <f>IF(AND(K$4&gt;=$C13,K$4&lt;=$D13),"■","")</f>
        <v/>
      </c>
      <c r="L13" s="69">
        <f>IF(AND(L$4&gt;=$C13,L$4&lt;=$D13),"■","")</f>
        <v/>
      </c>
      <c r="M13" s="69">
        <f>IF(AND(M$4&gt;=$C13,M$4&lt;=$D13),"■","")</f>
        <v/>
      </c>
      <c r="N13" s="69">
        <f>IF(AND(N$4&gt;=$C13,N$4&lt;=$D13),"■","")</f>
        <v/>
      </c>
    </row>
    <row r="14">
      <c r="A14" s="75">
        <f>'Gestion des tâches'!D19</f>
        <v/>
      </c>
      <c r="B14">
        <f>'Gestion des tâches'!E19</f>
        <v/>
      </c>
      <c r="C14" s="84">
        <f>'Gestion des tâches'!G19</f>
        <v/>
      </c>
      <c r="D14" s="84">
        <f>'Gestion des tâches'!H19</f>
        <v/>
      </c>
      <c r="E14" s="69">
        <f>IF(AND(E$4&gt;=$C14,E$4&lt;=$D14),"■","")</f>
        <v/>
      </c>
      <c r="F14" s="69">
        <f>IF(AND(F$4&gt;=$C14,F$4&lt;=$D14),"■","")</f>
        <v/>
      </c>
      <c r="G14" s="69">
        <f>IF(AND(G$4&gt;=$C14,G$4&lt;=$D14),"■","")</f>
        <v/>
      </c>
      <c r="H14" s="69">
        <f>IF(AND(H$4&gt;=$C14,H$4&lt;=$D14),"■","")</f>
        <v/>
      </c>
      <c r="I14" s="69">
        <f>IF(AND(I$4&gt;=$C14,I$4&lt;=$D14),"■","")</f>
        <v/>
      </c>
      <c r="J14" s="69">
        <f>IF(AND(J$4&gt;=$C14,J$4&lt;=$D14),"■","")</f>
        <v/>
      </c>
      <c r="K14" s="69">
        <f>IF(AND(K$4&gt;=$C14,K$4&lt;=$D14),"■","")</f>
        <v/>
      </c>
      <c r="L14" s="69">
        <f>IF(AND(L$4&gt;=$C14,L$4&lt;=$D14),"■","")</f>
        <v/>
      </c>
      <c r="M14" s="69">
        <f>IF(AND(M$4&gt;=$C14,M$4&lt;=$D14),"■","")</f>
        <v/>
      </c>
      <c r="N14" s="69">
        <f>IF(AND(N$4&gt;=$C14,N$4&lt;=$D14),"■","")</f>
        <v/>
      </c>
    </row>
    <row r="15">
      <c r="A15" s="75">
        <f>'Gestion des tâches'!D20</f>
        <v/>
      </c>
      <c r="B15">
        <f>'Gestion des tâches'!E20</f>
        <v/>
      </c>
      <c r="C15" s="84">
        <f>'Gestion des tâches'!G20</f>
        <v/>
      </c>
      <c r="D15" s="84">
        <f>'Gestion des tâches'!H20</f>
        <v/>
      </c>
      <c r="E15" s="69">
        <f>IF(AND(E$4&gt;=$C15,E$4&lt;=$D15),"■","")</f>
        <v/>
      </c>
      <c r="F15" s="69">
        <f>IF(AND(F$4&gt;=$C15,F$4&lt;=$D15),"■","")</f>
        <v/>
      </c>
      <c r="G15" s="69">
        <f>IF(AND(G$4&gt;=$C15,G$4&lt;=$D15),"■","")</f>
        <v/>
      </c>
      <c r="H15" s="69">
        <f>IF(AND(H$4&gt;=$C15,H$4&lt;=$D15),"■","")</f>
        <v/>
      </c>
      <c r="I15" s="69">
        <f>IF(AND(I$4&gt;=$C15,I$4&lt;=$D15),"■","")</f>
        <v/>
      </c>
      <c r="J15" s="69">
        <f>IF(AND(J$4&gt;=$C15,J$4&lt;=$D15),"■","")</f>
        <v/>
      </c>
      <c r="K15" s="69">
        <f>IF(AND(K$4&gt;=$C15,K$4&lt;=$D15),"■","")</f>
        <v/>
      </c>
      <c r="L15" s="69">
        <f>IF(AND(L$4&gt;=$C15,L$4&lt;=$D15),"■","")</f>
        <v/>
      </c>
      <c r="M15" s="69">
        <f>IF(AND(M$4&gt;=$C15,M$4&lt;=$D15),"■","")</f>
        <v/>
      </c>
      <c r="N15" s="69">
        <f>IF(AND(N$4&gt;=$C15,N$4&lt;=$D15),"■","")</f>
        <v/>
      </c>
    </row>
    <row r="16">
      <c r="A16" s="75">
        <f>'Gestion des tâches'!D21</f>
        <v/>
      </c>
      <c r="B16">
        <f>'Gestion des tâches'!E21</f>
        <v/>
      </c>
      <c r="C16" s="84">
        <f>'Gestion des tâches'!G21</f>
        <v/>
      </c>
      <c r="D16" s="84">
        <f>'Gestion des tâches'!H21</f>
        <v/>
      </c>
      <c r="E16" s="69">
        <f>IF(AND(E$4&gt;=$C16,E$4&lt;=$D16),"■","")</f>
        <v/>
      </c>
      <c r="F16" s="69">
        <f>IF(AND(F$4&gt;=$C16,F$4&lt;=$D16),"■","")</f>
        <v/>
      </c>
      <c r="G16" s="69">
        <f>IF(AND(G$4&gt;=$C16,G$4&lt;=$D16),"■","")</f>
        <v/>
      </c>
      <c r="H16" s="69">
        <f>IF(AND(H$4&gt;=$C16,H$4&lt;=$D16),"■","")</f>
        <v/>
      </c>
      <c r="I16" s="69">
        <f>IF(AND(I$4&gt;=$C16,I$4&lt;=$D16),"■","")</f>
        <v/>
      </c>
      <c r="J16" s="69">
        <f>IF(AND(J$4&gt;=$C16,J$4&lt;=$D16),"■","")</f>
        <v/>
      </c>
      <c r="K16" s="69">
        <f>IF(AND(K$4&gt;=$C16,K$4&lt;=$D16),"■","")</f>
        <v/>
      </c>
      <c r="L16" s="69">
        <f>IF(AND(L$4&gt;=$C16,L$4&lt;=$D16),"■","")</f>
        <v/>
      </c>
      <c r="M16" s="69">
        <f>IF(AND(M$4&gt;=$C16,M$4&lt;=$D16),"■","")</f>
        <v/>
      </c>
      <c r="N16" s="69">
        <f>IF(AND(N$4&gt;=$C16,N$4&lt;=$D16),"■","")</f>
        <v/>
      </c>
    </row>
    <row r="17">
      <c r="A17" s="75">
        <f>'Gestion des tâches'!D22</f>
        <v/>
      </c>
      <c r="B17">
        <f>'Gestion des tâches'!E22</f>
        <v/>
      </c>
      <c r="C17" s="84">
        <f>'Gestion des tâches'!G22</f>
        <v/>
      </c>
      <c r="D17" s="84">
        <f>'Gestion des tâches'!H22</f>
        <v/>
      </c>
      <c r="E17" s="69">
        <f>IF(AND(E$4&gt;=$C17,E$4&lt;=$D17),"■","")</f>
        <v/>
      </c>
      <c r="F17" s="69">
        <f>IF(AND(F$4&gt;=$C17,F$4&lt;=$D17),"■","")</f>
        <v/>
      </c>
      <c r="G17" s="69">
        <f>IF(AND(G$4&gt;=$C17,G$4&lt;=$D17),"■","")</f>
        <v/>
      </c>
      <c r="H17" s="69">
        <f>IF(AND(H$4&gt;=$C17,H$4&lt;=$D17),"■","")</f>
        <v/>
      </c>
      <c r="I17" s="69">
        <f>IF(AND(I$4&gt;=$C17,I$4&lt;=$D17),"■","")</f>
        <v/>
      </c>
      <c r="J17" s="69">
        <f>IF(AND(J$4&gt;=$C17,J$4&lt;=$D17),"■","")</f>
        <v/>
      </c>
      <c r="K17" s="69">
        <f>IF(AND(K$4&gt;=$C17,K$4&lt;=$D17),"■","")</f>
        <v/>
      </c>
      <c r="L17" s="69">
        <f>IF(AND(L$4&gt;=$C17,L$4&lt;=$D17),"■","")</f>
        <v/>
      </c>
      <c r="M17" s="69">
        <f>IF(AND(M$4&gt;=$C17,M$4&lt;=$D17),"■","")</f>
        <v/>
      </c>
      <c r="N17" s="69">
        <f>IF(AND(N$4&gt;=$C17,N$4&lt;=$D17),"■","")</f>
        <v/>
      </c>
    </row>
    <row r="18">
      <c r="A18" s="75">
        <f>'Gestion des tâches'!D23</f>
        <v/>
      </c>
      <c r="B18">
        <f>'Gestion des tâches'!E23</f>
        <v/>
      </c>
      <c r="C18" s="84">
        <f>'Gestion des tâches'!G23</f>
        <v/>
      </c>
      <c r="D18" s="84">
        <f>'Gestion des tâches'!H23</f>
        <v/>
      </c>
      <c r="E18" s="69">
        <f>IF(AND(E$4&gt;=$C18,E$4&lt;=$D18),"■","")</f>
        <v/>
      </c>
      <c r="F18" s="69">
        <f>IF(AND(F$4&gt;=$C18,F$4&lt;=$D18),"■","")</f>
        <v/>
      </c>
      <c r="G18" s="69">
        <f>IF(AND(G$4&gt;=$C18,G$4&lt;=$D18),"■","")</f>
        <v/>
      </c>
      <c r="H18" s="69">
        <f>IF(AND(H$4&gt;=$C18,H$4&lt;=$D18),"■","")</f>
        <v/>
      </c>
      <c r="I18" s="69">
        <f>IF(AND(I$4&gt;=$C18,I$4&lt;=$D18),"■","")</f>
        <v/>
      </c>
      <c r="J18" s="69">
        <f>IF(AND(J$4&gt;=$C18,J$4&lt;=$D18),"■","")</f>
        <v/>
      </c>
      <c r="K18" s="69">
        <f>IF(AND(K$4&gt;=$C18,K$4&lt;=$D18),"■","")</f>
        <v/>
      </c>
      <c r="L18" s="69">
        <f>IF(AND(L$4&gt;=$C18,L$4&lt;=$D18),"■","")</f>
        <v/>
      </c>
      <c r="M18" s="69">
        <f>IF(AND(M$4&gt;=$C18,M$4&lt;=$D18),"■","")</f>
        <v/>
      </c>
      <c r="N18" s="69">
        <f>IF(AND(N$4&gt;=$C18,N$4&lt;=$D18),"■","")</f>
        <v/>
      </c>
    </row>
    <row r="19">
      <c r="A19" s="75">
        <f>'Gestion des tâches'!D24</f>
        <v/>
      </c>
      <c r="B19">
        <f>'Gestion des tâches'!E24</f>
        <v/>
      </c>
      <c r="C19" s="84">
        <f>'Gestion des tâches'!G24</f>
        <v/>
      </c>
      <c r="D19" s="84">
        <f>'Gestion des tâches'!H24</f>
        <v/>
      </c>
      <c r="E19" s="69">
        <f>IF(AND(E$4&gt;=$C19,E$4&lt;=$D19),"■","")</f>
        <v/>
      </c>
      <c r="F19" s="69">
        <f>IF(AND(F$4&gt;=$C19,F$4&lt;=$D19),"■","")</f>
        <v/>
      </c>
      <c r="G19" s="69">
        <f>IF(AND(G$4&gt;=$C19,G$4&lt;=$D19),"■","")</f>
        <v/>
      </c>
      <c r="H19" s="69">
        <f>IF(AND(H$4&gt;=$C19,H$4&lt;=$D19),"■","")</f>
        <v/>
      </c>
      <c r="I19" s="69">
        <f>IF(AND(I$4&gt;=$C19,I$4&lt;=$D19),"■","")</f>
        <v/>
      </c>
      <c r="J19" s="69">
        <f>IF(AND(J$4&gt;=$C19,J$4&lt;=$D19),"■","")</f>
        <v/>
      </c>
      <c r="K19" s="69">
        <f>IF(AND(K$4&gt;=$C19,K$4&lt;=$D19),"■","")</f>
        <v/>
      </c>
      <c r="L19" s="69">
        <f>IF(AND(L$4&gt;=$C19,L$4&lt;=$D19),"■","")</f>
        <v/>
      </c>
      <c r="M19" s="69">
        <f>IF(AND(M$4&gt;=$C19,M$4&lt;=$D19),"■","")</f>
        <v/>
      </c>
      <c r="N19" s="69">
        <f>IF(AND(N$4&gt;=$C19,N$4&lt;=$D19),"■","")</f>
        <v/>
      </c>
    </row>
    <row r="20">
      <c r="A20" s="75">
        <f>'Gestion des tâches'!D25</f>
        <v/>
      </c>
      <c r="B20">
        <f>'Gestion des tâches'!E25</f>
        <v/>
      </c>
      <c r="C20" s="84">
        <f>'Gestion des tâches'!G25</f>
        <v/>
      </c>
      <c r="D20" s="84">
        <f>'Gestion des tâches'!H25</f>
        <v/>
      </c>
      <c r="E20" s="69">
        <f>IF(AND(E$4&gt;=$C20,E$4&lt;=$D20),"■","")</f>
        <v/>
      </c>
      <c r="F20" s="69">
        <f>IF(AND(F$4&gt;=$C20,F$4&lt;=$D20),"■","")</f>
        <v/>
      </c>
      <c r="G20" s="69">
        <f>IF(AND(G$4&gt;=$C20,G$4&lt;=$D20),"■","")</f>
        <v/>
      </c>
      <c r="H20" s="69">
        <f>IF(AND(H$4&gt;=$C20,H$4&lt;=$D20),"■","")</f>
        <v/>
      </c>
      <c r="I20" s="69">
        <f>IF(AND(I$4&gt;=$C20,I$4&lt;=$D20),"■","")</f>
        <v/>
      </c>
      <c r="J20" s="69">
        <f>IF(AND(J$4&gt;=$C20,J$4&lt;=$D20),"■","")</f>
        <v/>
      </c>
      <c r="K20" s="69">
        <f>IF(AND(K$4&gt;=$C20,K$4&lt;=$D20),"■","")</f>
        <v/>
      </c>
      <c r="L20" s="69">
        <f>IF(AND(L$4&gt;=$C20,L$4&lt;=$D20),"■","")</f>
        <v/>
      </c>
      <c r="M20" s="69">
        <f>IF(AND(M$4&gt;=$C20,M$4&lt;=$D20),"■","")</f>
        <v/>
      </c>
      <c r="N20" s="69">
        <f>IF(AND(N$4&gt;=$C20,N$4&lt;=$D20),"■","")</f>
        <v/>
      </c>
    </row>
    <row r="21">
      <c r="A21" s="75">
        <f>'Gestion des tâches'!D26</f>
        <v/>
      </c>
      <c r="B21">
        <f>'Gestion des tâches'!E26</f>
        <v/>
      </c>
      <c r="C21" s="84">
        <f>'Gestion des tâches'!G26</f>
        <v/>
      </c>
      <c r="D21" s="84">
        <f>'Gestion des tâches'!H26</f>
        <v/>
      </c>
      <c r="E21" s="69">
        <f>IF(AND(E$4&gt;=$C21,E$4&lt;=$D21),"■","")</f>
        <v/>
      </c>
      <c r="F21" s="69">
        <f>IF(AND(F$4&gt;=$C21,F$4&lt;=$D21),"■","")</f>
        <v/>
      </c>
      <c r="G21" s="69">
        <f>IF(AND(G$4&gt;=$C21,G$4&lt;=$D21),"■","")</f>
        <v/>
      </c>
      <c r="H21" s="69">
        <f>IF(AND(H$4&gt;=$C21,H$4&lt;=$D21),"■","")</f>
        <v/>
      </c>
      <c r="I21" s="69">
        <f>IF(AND(I$4&gt;=$C21,I$4&lt;=$D21),"■","")</f>
        <v/>
      </c>
      <c r="J21" s="69">
        <f>IF(AND(J$4&gt;=$C21,J$4&lt;=$D21),"■","")</f>
        <v/>
      </c>
      <c r="K21" s="69">
        <f>IF(AND(K$4&gt;=$C21,K$4&lt;=$D21),"■","")</f>
        <v/>
      </c>
      <c r="L21" s="69">
        <f>IF(AND(L$4&gt;=$C21,L$4&lt;=$D21),"■","")</f>
        <v/>
      </c>
      <c r="M21" s="69">
        <f>IF(AND(M$4&gt;=$C21,M$4&lt;=$D21),"■","")</f>
        <v/>
      </c>
      <c r="N21" s="69">
        <f>IF(AND(N$4&gt;=$C21,N$4&lt;=$D21),"■","")</f>
        <v/>
      </c>
    </row>
    <row r="22">
      <c r="A22" s="75">
        <f>'Gestion des tâches'!D27</f>
        <v/>
      </c>
      <c r="B22">
        <f>'Gestion des tâches'!E27</f>
        <v/>
      </c>
      <c r="C22" s="84">
        <f>'Gestion des tâches'!G27</f>
        <v/>
      </c>
      <c r="D22" s="84">
        <f>'Gestion des tâches'!H27</f>
        <v/>
      </c>
      <c r="E22" s="69">
        <f>IF(AND(E$4&gt;=$C22,E$4&lt;=$D22),"■","")</f>
        <v/>
      </c>
      <c r="F22" s="69">
        <f>IF(AND(F$4&gt;=$C22,F$4&lt;=$D22),"■","")</f>
        <v/>
      </c>
      <c r="G22" s="69">
        <f>IF(AND(G$4&gt;=$C22,G$4&lt;=$D22),"■","")</f>
        <v/>
      </c>
      <c r="H22" s="69">
        <f>IF(AND(H$4&gt;=$C22,H$4&lt;=$D22),"■","")</f>
        <v/>
      </c>
      <c r="I22" s="69">
        <f>IF(AND(I$4&gt;=$C22,I$4&lt;=$D22),"■","")</f>
        <v/>
      </c>
      <c r="J22" s="69">
        <f>IF(AND(J$4&gt;=$C22,J$4&lt;=$D22),"■","")</f>
        <v/>
      </c>
      <c r="K22" s="69">
        <f>IF(AND(K$4&gt;=$C22,K$4&lt;=$D22),"■","")</f>
        <v/>
      </c>
      <c r="L22" s="69">
        <f>IF(AND(L$4&gt;=$C22,L$4&lt;=$D22),"■","")</f>
        <v/>
      </c>
      <c r="M22" s="69">
        <f>IF(AND(M$4&gt;=$C22,M$4&lt;=$D22),"■","")</f>
        <v/>
      </c>
      <c r="N22" s="69">
        <f>IF(AND(N$4&gt;=$C22,N$4&lt;=$D22),"■","")</f>
        <v/>
      </c>
    </row>
    <row r="23">
      <c r="A23" s="75">
        <f>'Gestion des tâches'!D28</f>
        <v/>
      </c>
      <c r="B23">
        <f>'Gestion des tâches'!E28</f>
        <v/>
      </c>
      <c r="C23" s="84">
        <f>'Gestion des tâches'!G28</f>
        <v/>
      </c>
      <c r="D23" s="84">
        <f>'Gestion des tâches'!H28</f>
        <v/>
      </c>
      <c r="E23" s="69">
        <f>IF(AND(E$4&gt;=$C23,E$4&lt;=$D23),"■","")</f>
        <v/>
      </c>
      <c r="F23" s="69">
        <f>IF(AND(F$4&gt;=$C23,F$4&lt;=$D23),"■","")</f>
        <v/>
      </c>
      <c r="G23" s="69">
        <f>IF(AND(G$4&gt;=$C23,G$4&lt;=$D23),"■","")</f>
        <v/>
      </c>
      <c r="H23" s="69">
        <f>IF(AND(H$4&gt;=$C23,H$4&lt;=$D23),"■","")</f>
        <v/>
      </c>
      <c r="I23" s="69">
        <f>IF(AND(I$4&gt;=$C23,I$4&lt;=$D23),"■","")</f>
        <v/>
      </c>
      <c r="J23" s="69">
        <f>IF(AND(J$4&gt;=$C23,J$4&lt;=$D23),"■","")</f>
        <v/>
      </c>
      <c r="K23" s="69">
        <f>IF(AND(K$4&gt;=$C23,K$4&lt;=$D23),"■","")</f>
        <v/>
      </c>
      <c r="L23" s="69">
        <f>IF(AND(L$4&gt;=$C23,L$4&lt;=$D23),"■","")</f>
        <v/>
      </c>
      <c r="M23" s="69">
        <f>IF(AND(M$4&gt;=$C23,M$4&lt;=$D23),"■","")</f>
        <v/>
      </c>
      <c r="N23" s="69">
        <f>IF(AND(N$4&gt;=$C23,N$4&lt;=$D23),"■","")</f>
        <v/>
      </c>
    </row>
    <row r="24">
      <c r="A24" s="75">
        <f>'Gestion des tâches'!D29</f>
        <v/>
      </c>
      <c r="B24">
        <f>'Gestion des tâches'!E29</f>
        <v/>
      </c>
      <c r="C24" s="84">
        <f>'Gestion des tâches'!G29</f>
        <v/>
      </c>
      <c r="D24" s="84">
        <f>'Gestion des tâches'!H29</f>
        <v/>
      </c>
      <c r="E24" s="69">
        <f>IF(AND(E$4&gt;=$C24,E$4&lt;=$D24),"■","")</f>
        <v/>
      </c>
      <c r="F24" s="69">
        <f>IF(AND(F$4&gt;=$C24,F$4&lt;=$D24),"■","")</f>
        <v/>
      </c>
      <c r="G24" s="69">
        <f>IF(AND(G$4&gt;=$C24,G$4&lt;=$D24),"■","")</f>
        <v/>
      </c>
      <c r="H24" s="69">
        <f>IF(AND(H$4&gt;=$C24,H$4&lt;=$D24),"■","")</f>
        <v/>
      </c>
      <c r="I24" s="69">
        <f>IF(AND(I$4&gt;=$C24,I$4&lt;=$D24),"■","")</f>
        <v/>
      </c>
      <c r="J24" s="69">
        <f>IF(AND(J$4&gt;=$C24,J$4&lt;=$D24),"■","")</f>
        <v/>
      </c>
      <c r="K24" s="69">
        <f>IF(AND(K$4&gt;=$C24,K$4&lt;=$D24),"■","")</f>
        <v/>
      </c>
      <c r="L24" s="69">
        <f>IF(AND(L$4&gt;=$C24,L$4&lt;=$D24),"■","")</f>
        <v/>
      </c>
      <c r="M24" s="69">
        <f>IF(AND(M$4&gt;=$C24,M$4&lt;=$D24),"■","")</f>
        <v/>
      </c>
      <c r="N24" s="69">
        <f>IF(AND(N$4&gt;=$C24,N$4&lt;=$D24),"■","")</f>
        <v/>
      </c>
    </row>
    <row r="25">
      <c r="A25" s="75" t="n"/>
    </row>
    <row r="26">
      <c r="A26" s="75" t="n"/>
    </row>
    <row r="27">
      <c r="A27" s="75" t="n"/>
    </row>
    <row r="28">
      <c r="A28" s="75" t="n"/>
    </row>
    <row r="29">
      <c r="A29" s="75" t="n"/>
    </row>
    <row r="30">
      <c r="A30" s="75" t="n"/>
    </row>
    <row r="31">
      <c r="A31" s="75" t="n"/>
    </row>
    <row r="32">
      <c r="A32" s="75" t="n"/>
    </row>
    <row r="33">
      <c r="A33" s="75" t="n"/>
    </row>
    <row r="34">
      <c r="A34" s="75" t="n"/>
    </row>
    <row r="35">
      <c r="A35" s="75" t="n"/>
    </row>
    <row r="36">
      <c r="A36" s="75" t="n"/>
    </row>
    <row r="37">
      <c r="A37" s="75" t="n"/>
    </row>
    <row r="38">
      <c r="A38" s="75" t="n"/>
    </row>
    <row r="39">
      <c r="A39" s="75" t="n"/>
    </row>
    <row r="40">
      <c r="A40" s="75" t="n"/>
    </row>
    <row r="41">
      <c r="A41" s="75" t="n"/>
    </row>
    <row r="42">
      <c r="A42" s="75" t="n"/>
    </row>
    <row r="43">
      <c r="A43" s="75" t="n"/>
    </row>
    <row r="44">
      <c r="A44" s="75" t="n"/>
    </row>
    <row r="45">
      <c r="A45" s="75" t="n"/>
    </row>
    <row r="46">
      <c r="A46" s="75" t="n"/>
    </row>
    <row r="47">
      <c r="A47" s="75" t="n"/>
    </row>
    <row r="48">
      <c r="A48" s="75" t="n"/>
    </row>
    <row r="49">
      <c r="A49" s="75" t="n"/>
    </row>
    <row r="50">
      <c r="A50" s="75" t="n"/>
    </row>
    <row r="51">
      <c r="A51" s="75" t="n"/>
    </row>
    <row r="52">
      <c r="A52" s="75" t="n"/>
    </row>
    <row r="53">
      <c r="A53" s="75" t="n"/>
    </row>
    <row r="54">
      <c r="A54" s="75" t="n"/>
    </row>
    <row r="55">
      <c r="A55" s="75" t="n"/>
    </row>
    <row r="56">
      <c r="A56" s="75" t="n"/>
    </row>
    <row r="57">
      <c r="A57" s="75" t="n"/>
    </row>
    <row r="58">
      <c r="A58" s="75" t="n"/>
    </row>
    <row r="59">
      <c r="A59" s="75" t="n"/>
    </row>
    <row r="60">
      <c r="A60" s="75" t="n"/>
    </row>
    <row r="61">
      <c r="A61" s="75" t="n"/>
    </row>
    <row r="62">
      <c r="A62" s="75" t="n"/>
    </row>
    <row r="63">
      <c r="A63" s="75" t="n"/>
    </row>
    <row r="64">
      <c r="A64" s="75" t="n"/>
    </row>
    <row r="65">
      <c r="A65" s="75" t="n"/>
    </row>
    <row r="66">
      <c r="A66" s="75" t="n"/>
    </row>
    <row r="67">
      <c r="A67" s="75" t="n"/>
    </row>
    <row r="68">
      <c r="A68" s="75" t="n"/>
    </row>
    <row r="69">
      <c r="A69" s="75" t="n"/>
    </row>
    <row r="70">
      <c r="A70" s="75" t="n"/>
    </row>
    <row r="71">
      <c r="A71" s="75" t="n"/>
    </row>
    <row r="72">
      <c r="A72" s="75" t="n"/>
    </row>
    <row r="73">
      <c r="A73" s="75" t="n"/>
    </row>
    <row r="74">
      <c r="A74" s="75" t="n"/>
    </row>
    <row r="75">
      <c r="A75" s="75" t="n"/>
    </row>
    <row r="76">
      <c r="A76" s="75" t="n"/>
    </row>
    <row r="77">
      <c r="A77" s="75" t="n"/>
    </row>
    <row r="78">
      <c r="A78" s="75" t="n"/>
    </row>
    <row r="79">
      <c r="A79" s="75" t="n"/>
    </row>
    <row r="80">
      <c r="A80" s="75" t="n"/>
    </row>
    <row r="81">
      <c r="A81" s="75" t="n"/>
    </row>
    <row r="82">
      <c r="A82" s="75" t="n"/>
    </row>
    <row r="83">
      <c r="A83" s="75" t="n"/>
    </row>
    <row r="84">
      <c r="A84" s="75" t="n"/>
    </row>
    <row r="85">
      <c r="A85" s="75" t="n"/>
    </row>
    <row r="86">
      <c r="A86" s="75" t="n"/>
    </row>
    <row r="87">
      <c r="A87" s="75" t="n"/>
    </row>
    <row r="88">
      <c r="A88" s="75" t="n"/>
    </row>
    <row r="89">
      <c r="A89" s="75" t="n"/>
    </row>
    <row r="90">
      <c r="A90" s="75" t="n"/>
    </row>
    <row r="91">
      <c r="A91" s="75" t="n"/>
    </row>
    <row r="92">
      <c r="A92" s="75" t="n"/>
    </row>
    <row r="93">
      <c r="A93" s="75" t="n"/>
    </row>
    <row r="94">
      <c r="A94" s="75" t="n"/>
    </row>
    <row r="95">
      <c r="A95" s="75" t="n"/>
    </row>
    <row r="96">
      <c r="A96" s="75" t="n"/>
    </row>
    <row r="97">
      <c r="A97" s="75" t="n"/>
    </row>
    <row r="98">
      <c r="A98" s="75" t="n"/>
    </row>
    <row r="99">
      <c r="A99" s="75" t="n"/>
    </row>
    <row r="100">
      <c r="A100" s="75" t="n"/>
    </row>
    <row r="101">
      <c r="A101" s="75" t="n"/>
    </row>
    <row r="102">
      <c r="A102" s="75" t="n"/>
    </row>
    <row r="103">
      <c r="A103" s="75" t="n"/>
    </row>
    <row r="104">
      <c r="A104" s="75" t="n"/>
    </row>
    <row r="105">
      <c r="A105" s="75" t="n"/>
    </row>
    <row r="106">
      <c r="A106" s="75" t="n"/>
    </row>
    <row r="107">
      <c r="A107" s="75" t="n"/>
    </row>
    <row r="108">
      <c r="A108" s="75" t="n"/>
    </row>
    <row r="109">
      <c r="A109" s="75" t="n"/>
    </row>
    <row r="110">
      <c r="A110" s="75" t="n"/>
    </row>
    <row r="111">
      <c r="A111" s="75" t="n"/>
    </row>
    <row r="112">
      <c r="A112" s="75" t="n"/>
    </row>
    <row r="113">
      <c r="A113" s="75" t="n"/>
    </row>
    <row r="114">
      <c r="A114" s="75" t="n"/>
    </row>
    <row r="115">
      <c r="A115" s="75" t="n"/>
    </row>
    <row r="116">
      <c r="A116" s="75" t="n"/>
    </row>
    <row r="117">
      <c r="A117" s="75" t="n"/>
    </row>
    <row r="118">
      <c r="A118" s="75" t="n"/>
    </row>
    <row r="119">
      <c r="A119" s="75" t="n"/>
    </row>
    <row r="120">
      <c r="A120" s="75" t="n"/>
    </row>
  </sheetData>
  <mergeCells count="1">
    <mergeCell ref="A1:N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20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6" t="inlineStr">
        <is>
          <t>Statuts</t>
        </is>
      </c>
      <c r="B1" s="6" t="inlineStr">
        <is>
          <t>Priorités</t>
        </is>
      </c>
      <c r="C1" s="6" t="inlineStr">
        <is>
          <t>Risques</t>
        </is>
      </c>
      <c r="D1" s="6" t="inlineStr">
        <is>
          <t>Catégories</t>
        </is>
      </c>
      <c r="E1" s="6" t="inlineStr">
        <is>
          <t>Responsables</t>
        </is>
      </c>
      <c r="F1" s="6" t="inlineStr">
        <is>
          <t>Projets</t>
        </is>
      </c>
      <c r="H1" s="72" t="inlineStr">
        <is>
          <t>Feuille technique : listes utilisées par les menus déroulants.</t>
        </is>
      </c>
    </row>
    <row r="2">
      <c r="A2" s="75" t="inlineStr">
        <is>
          <t>À planifier</t>
        </is>
      </c>
      <c r="B2" t="inlineStr">
        <is>
          <t>Critique</t>
        </is>
      </c>
      <c r="C2" t="inlineStr">
        <is>
          <t>Très élevé</t>
        </is>
      </c>
      <c r="D2" t="inlineStr">
        <is>
          <t>Administratif</t>
        </is>
      </c>
      <c r="E2" t="inlineStr">
        <is>
          <t>A. Martin</t>
        </is>
      </c>
      <c r="F2" t="inlineStr">
        <is>
          <t>Refonte site</t>
        </is>
      </c>
    </row>
    <row r="3">
      <c r="A3" s="75" t="inlineStr">
        <is>
          <t>En attente</t>
        </is>
      </c>
      <c r="B3" t="inlineStr">
        <is>
          <t>Haute</t>
        </is>
      </c>
      <c r="C3" t="inlineStr">
        <is>
          <t>Élevé</t>
        </is>
      </c>
      <c r="D3" t="inlineStr">
        <is>
          <t>Commercial</t>
        </is>
      </c>
      <c r="E3" t="inlineStr">
        <is>
          <t>S. Karim</t>
        </is>
      </c>
      <c r="F3" t="inlineStr">
        <is>
          <t>Audit qualité</t>
        </is>
      </c>
    </row>
    <row r="4">
      <c r="A4" s="75" t="inlineStr">
        <is>
          <t>En cours</t>
        </is>
      </c>
      <c r="B4" t="inlineStr">
        <is>
          <t>Moyenne</t>
        </is>
      </c>
      <c r="C4" t="inlineStr">
        <is>
          <t>Moyen</t>
        </is>
      </c>
      <c r="D4" t="inlineStr">
        <is>
          <t>RH</t>
        </is>
      </c>
      <c r="E4" t="inlineStr">
        <is>
          <t>L. Dupont</t>
        </is>
      </c>
      <c r="F4" t="inlineStr">
        <is>
          <t>Campagne SEO</t>
        </is>
      </c>
    </row>
    <row r="5">
      <c r="A5" s="75" t="inlineStr">
        <is>
          <t>Validation</t>
        </is>
      </c>
      <c r="B5" t="inlineStr">
        <is>
          <t>Faible</t>
        </is>
      </c>
      <c r="C5" t="inlineStr">
        <is>
          <t>Faible</t>
        </is>
      </c>
      <c r="D5" t="inlineStr">
        <is>
          <t>IT</t>
        </is>
      </c>
      <c r="E5" t="inlineStr">
        <is>
          <t>M. Haddad</t>
        </is>
      </c>
      <c r="F5" t="inlineStr">
        <is>
          <t>Clôture mensuelle</t>
        </is>
      </c>
    </row>
    <row r="6">
      <c r="A6" s="75" t="inlineStr">
        <is>
          <t>Terminée</t>
        </is>
      </c>
      <c r="D6" t="inlineStr">
        <is>
          <t>QHSE</t>
        </is>
      </c>
      <c r="E6" t="inlineStr">
        <is>
          <t>N. Bernard</t>
        </is>
      </c>
      <c r="F6" t="inlineStr">
        <is>
          <t>Projet client</t>
        </is>
      </c>
    </row>
    <row r="7">
      <c r="A7" s="75" t="inlineStr">
        <is>
          <t>Reportée</t>
        </is>
      </c>
      <c r="D7" t="inlineStr">
        <is>
          <t>Finance</t>
        </is>
      </c>
      <c r="E7" t="inlineStr">
        <is>
          <t>Y. Cohen</t>
        </is>
      </c>
      <c r="F7" t="inlineStr">
        <is>
          <t>Maintenance</t>
        </is>
      </c>
    </row>
    <row r="8">
      <c r="A8" s="75" t="inlineStr">
        <is>
          <t>Bloquée</t>
        </is>
      </c>
      <c r="D8" t="inlineStr">
        <is>
          <t>Marketing</t>
        </is>
      </c>
      <c r="E8" t="inlineStr">
        <is>
          <t>R. El Amrani</t>
        </is>
      </c>
      <c r="F8" t="inlineStr">
        <is>
          <t>Formation interne</t>
        </is>
      </c>
    </row>
    <row r="9">
      <c r="A9" s="75" t="n"/>
    </row>
    <row r="10">
      <c r="A10" s="75" t="n"/>
    </row>
    <row r="11">
      <c r="A11" s="75" t="n"/>
    </row>
    <row r="12">
      <c r="A12" s="75" t="n"/>
    </row>
    <row r="13">
      <c r="A13" s="75" t="n"/>
    </row>
    <row r="14">
      <c r="A14" s="75" t="n"/>
    </row>
    <row r="15">
      <c r="A15" s="75" t="n"/>
    </row>
    <row r="16">
      <c r="A16" s="75" t="n"/>
    </row>
    <row r="17">
      <c r="A17" s="75" t="n"/>
    </row>
    <row r="18">
      <c r="A18" s="75" t="n"/>
    </row>
    <row r="19">
      <c r="A19" s="75" t="n"/>
    </row>
    <row r="20">
      <c r="A20" s="75" t="n"/>
    </row>
    <row r="21">
      <c r="A21" s="75" t="n"/>
    </row>
    <row r="22">
      <c r="A22" s="75" t="n"/>
    </row>
    <row r="23">
      <c r="A23" s="75" t="n"/>
    </row>
    <row r="24">
      <c r="A24" s="75" t="n"/>
    </row>
    <row r="25">
      <c r="A25" s="75" t="n"/>
    </row>
    <row r="26">
      <c r="A26" s="75" t="n"/>
    </row>
    <row r="27">
      <c r="A27" s="75" t="n"/>
    </row>
    <row r="28">
      <c r="A28" s="75" t="n"/>
    </row>
    <row r="29">
      <c r="A29" s="75" t="n"/>
    </row>
    <row r="30">
      <c r="A30" s="75" t="n"/>
    </row>
    <row r="31">
      <c r="A31" s="75" t="n"/>
    </row>
    <row r="32">
      <c r="A32" s="75" t="n"/>
    </row>
    <row r="33">
      <c r="A33" s="75" t="n"/>
    </row>
    <row r="34">
      <c r="A34" s="75" t="n"/>
    </row>
    <row r="35">
      <c r="A35" s="75" t="n"/>
    </row>
    <row r="36">
      <c r="A36" s="75" t="n"/>
    </row>
    <row r="37">
      <c r="A37" s="75" t="n"/>
    </row>
    <row r="38">
      <c r="A38" s="75" t="n"/>
    </row>
    <row r="39">
      <c r="A39" s="75" t="n"/>
    </row>
    <row r="40">
      <c r="A40" s="75" t="n"/>
    </row>
    <row r="41">
      <c r="A41" s="75" t="n"/>
    </row>
    <row r="42">
      <c r="A42" s="75" t="n"/>
    </row>
    <row r="43">
      <c r="A43" s="75" t="n"/>
    </row>
    <row r="44">
      <c r="A44" s="75" t="n"/>
    </row>
    <row r="45">
      <c r="A45" s="75" t="n"/>
    </row>
    <row r="46">
      <c r="A46" s="75" t="n"/>
    </row>
    <row r="47">
      <c r="A47" s="75" t="n"/>
    </row>
    <row r="48">
      <c r="A48" s="75" t="n"/>
    </row>
    <row r="49">
      <c r="A49" s="75" t="n"/>
    </row>
    <row r="50">
      <c r="A50" s="75" t="n"/>
    </row>
    <row r="51">
      <c r="A51" s="75" t="n"/>
    </row>
    <row r="52">
      <c r="A52" s="75" t="n"/>
    </row>
    <row r="53">
      <c r="A53" s="75" t="n"/>
    </row>
    <row r="54">
      <c r="A54" s="75" t="n"/>
    </row>
    <row r="55">
      <c r="A55" s="75" t="n"/>
    </row>
    <row r="56">
      <c r="A56" s="75" t="n"/>
    </row>
    <row r="57">
      <c r="A57" s="75" t="n"/>
    </row>
    <row r="58">
      <c r="A58" s="75" t="n"/>
    </row>
    <row r="59">
      <c r="A59" s="75" t="n"/>
    </row>
    <row r="60">
      <c r="A60" s="75" t="n"/>
    </row>
    <row r="61">
      <c r="A61" s="75" t="n"/>
    </row>
    <row r="62">
      <c r="A62" s="75" t="n"/>
    </row>
    <row r="63">
      <c r="A63" s="75" t="n"/>
    </row>
    <row r="64">
      <c r="A64" s="75" t="n"/>
    </row>
    <row r="65">
      <c r="A65" s="75" t="n"/>
    </row>
    <row r="66">
      <c r="A66" s="75" t="n"/>
    </row>
    <row r="67">
      <c r="A67" s="75" t="n"/>
    </row>
    <row r="68">
      <c r="A68" s="75" t="n"/>
    </row>
    <row r="69">
      <c r="A69" s="75" t="n"/>
    </row>
    <row r="70">
      <c r="A70" s="75" t="n"/>
    </row>
    <row r="71">
      <c r="A71" s="75" t="n"/>
    </row>
    <row r="72">
      <c r="A72" s="75" t="n"/>
    </row>
    <row r="73">
      <c r="A73" s="75" t="n"/>
    </row>
    <row r="74">
      <c r="A74" s="75" t="n"/>
    </row>
    <row r="75">
      <c r="A75" s="75" t="n"/>
    </row>
    <row r="76">
      <c r="A76" s="75" t="n"/>
    </row>
    <row r="77">
      <c r="A77" s="75" t="n"/>
    </row>
    <row r="78">
      <c r="A78" s="75" t="n"/>
    </row>
    <row r="79">
      <c r="A79" s="75" t="n"/>
    </row>
    <row r="80">
      <c r="A80" s="75" t="n"/>
    </row>
    <row r="81">
      <c r="A81" s="75" t="n"/>
    </row>
    <row r="82">
      <c r="A82" s="75" t="n"/>
    </row>
    <row r="83">
      <c r="A83" s="75" t="n"/>
    </row>
    <row r="84">
      <c r="A84" s="75" t="n"/>
    </row>
    <row r="85">
      <c r="A85" s="75" t="n"/>
    </row>
    <row r="86">
      <c r="A86" s="75" t="n"/>
    </row>
    <row r="87">
      <c r="A87" s="75" t="n"/>
    </row>
    <row r="88">
      <c r="A88" s="75" t="n"/>
    </row>
    <row r="89">
      <c r="A89" s="75" t="n"/>
    </row>
    <row r="90">
      <c r="A90" s="75" t="n"/>
    </row>
    <row r="91">
      <c r="A91" s="75" t="n"/>
    </row>
    <row r="92">
      <c r="A92" s="75" t="n"/>
    </row>
    <row r="93">
      <c r="A93" s="75" t="n"/>
    </row>
    <row r="94">
      <c r="A94" s="75" t="n"/>
    </row>
    <row r="95">
      <c r="A95" s="75" t="n"/>
    </row>
    <row r="96">
      <c r="A96" s="75" t="n"/>
    </row>
    <row r="97">
      <c r="A97" s="75" t="n"/>
    </row>
    <row r="98">
      <c r="A98" s="75" t="n"/>
    </row>
    <row r="99">
      <c r="A99" s="75" t="n"/>
    </row>
    <row r="100">
      <c r="A100" s="75" t="n"/>
    </row>
    <row r="101">
      <c r="A101" s="75" t="n"/>
    </row>
    <row r="102">
      <c r="A102" s="75" t="n"/>
    </row>
    <row r="103">
      <c r="A103" s="75" t="n"/>
    </row>
    <row r="104">
      <c r="A104" s="75" t="n"/>
    </row>
    <row r="105">
      <c r="A105" s="75" t="n"/>
    </row>
    <row r="106">
      <c r="A106" s="75" t="n"/>
    </row>
    <row r="107">
      <c r="A107" s="75" t="n"/>
    </row>
    <row r="108">
      <c r="A108" s="75" t="n"/>
    </row>
    <row r="109">
      <c r="A109" s="75" t="n"/>
    </row>
    <row r="110">
      <c r="A110" s="75" t="n"/>
    </row>
    <row r="111">
      <c r="A111" s="75" t="n"/>
    </row>
    <row r="112">
      <c r="A112" s="75" t="n"/>
    </row>
    <row r="113">
      <c r="A113" s="75" t="n"/>
    </row>
    <row r="114">
      <c r="A114" s="75" t="n"/>
    </row>
    <row r="115">
      <c r="A115" s="75" t="n"/>
    </row>
    <row r="116">
      <c r="A116" s="75" t="n"/>
    </row>
    <row r="117">
      <c r="A117" s="75" t="n"/>
    </row>
    <row r="118">
      <c r="A118" s="75" t="n"/>
    </row>
    <row r="119">
      <c r="A119" s="75" t="n"/>
    </row>
    <row r="120">
      <c r="A120" s="75" t="n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2026-07-01T04:13:37Z</dcterms:created>
  <dcterms:modified xmlns:dcterms="http://purl.org/dc/terms/" xmlns:xsi="http://www.w3.org/2001/XMLSchema-instance" xsi:type="dcterms:W3CDTF">2026-07-01T04:13:37Z</dcterms:modified>
</cp:coreProperties>
</file>