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cheancier_client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dd/mm/yyyy"/>
    <numFmt numFmtId="165" formatCode="0.0%"/>
  </numFmts>
  <fonts count="7">
    <font>
      <name val="Calibri"/>
      <family val="2"/>
      <color theme="1"/>
      <sz val="11"/>
      <scheme val="minor"/>
    </font>
    <font>
      <name val="Calibri"/>
      <b val="1"/>
      <color rgb="00FFFFFF"/>
      <sz val="16"/>
    </font>
    <font>
      <name val="Calibri"/>
      <b val="1"/>
      <sz val="11"/>
    </font>
    <font>
      <name val="Calibri"/>
      <b val="1"/>
      <color rgb="00333333"/>
      <sz val="11"/>
    </font>
    <font>
      <name val="Calibri"/>
      <sz val="10"/>
    </font>
    <font>
      <name val="Calibri"/>
      <b val="1"/>
      <sz val="10"/>
    </font>
    <font>
      <name val="Calibri"/>
      <b val="1"/>
      <color rgb="00FFFFFF"/>
      <sz val="11"/>
    </font>
  </fonts>
  <fills count="6">
    <fill>
      <patternFill/>
    </fill>
    <fill>
      <patternFill patternType="gray125"/>
    </fill>
    <fill>
      <patternFill patternType="solid">
        <fgColor rgb="00305496"/>
      </patternFill>
    </fill>
    <fill>
      <patternFill patternType="solid">
        <fgColor rgb="00DDEBF7"/>
      </patternFill>
    </fill>
    <fill>
      <patternFill patternType="solid">
        <fgColor rgb="00F2F2F2"/>
      </patternFill>
    </fill>
    <fill>
      <patternFill patternType="solid">
        <fgColor rgb="00BDD7EE"/>
      </patternFill>
    </fill>
  </fills>
  <borders count="2">
    <border>
      <left/>
      <right/>
      <top/>
      <bottom/>
      <diagonal/>
    </border>
    <border>
      <left style="thin">
        <color rgb="00D9D9D9"/>
      </left>
      <right style="thin">
        <color rgb="00D9D9D9"/>
      </right>
      <top style="thin">
        <color rgb="00D9D9D9"/>
      </top>
      <bottom style="thin">
        <color rgb="00D9D9D9"/>
      </bottom>
    </border>
  </borders>
  <cellStyleXfs count="1">
    <xf numFmtId="0" fontId="0" fillId="0" borderId="0"/>
  </cellStyleXfs>
  <cellXfs count="19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 vertical="center" wrapText="1"/>
    </xf>
    <xf numFmtId="4" fontId="2" fillId="0" borderId="1" applyAlignment="1" pivotButton="0" quotePrefix="0" xfId="0">
      <alignment horizontal="center" vertical="center"/>
    </xf>
    <xf numFmtId="1" fontId="2" fillId="0" borderId="1" applyAlignment="1" pivotButton="0" quotePrefix="0" xfId="0">
      <alignment horizontal="center" vertical="center"/>
    </xf>
    <xf numFmtId="0" fontId="3" fillId="4" borderId="1" applyAlignment="1" pivotButton="0" quotePrefix="0" xfId="0">
      <alignment horizontal="center" vertical="center" wrapText="1"/>
    </xf>
    <xf numFmtId="164" fontId="0" fillId="0" borderId="0" pivotButton="0" quotePrefix="0" xfId="0"/>
    <xf numFmtId="164" fontId="4" fillId="0" borderId="0" pivotButton="0" quotePrefix="0" xfId="0"/>
    <xf numFmtId="4" fontId="0" fillId="0" borderId="0" pivotButton="0" quotePrefix="0" xfId="0"/>
    <xf numFmtId="10" fontId="0" fillId="0" borderId="0" pivotButton="0" quotePrefix="0" xfId="0"/>
    <xf numFmtId="4" fontId="4" fillId="0" borderId="0" pivotButton="0" quotePrefix="0" xfId="0"/>
    <xf numFmtId="1" fontId="4" fillId="0" borderId="0" pivotButton="0" quotePrefix="0" xfId="0"/>
    <xf numFmtId="0" fontId="4" fillId="0" borderId="0" pivotButton="0" quotePrefix="0" xfId="0"/>
    <xf numFmtId="4" fontId="6" fillId="5" borderId="1" applyAlignment="1" pivotButton="0" quotePrefix="0" xfId="0">
      <alignment horizontal="center" vertical="center"/>
    </xf>
    <xf numFmtId="1" fontId="6" fillId="5" borderId="1" applyAlignment="1" pivotButton="0" quotePrefix="0" xfId="0">
      <alignment horizontal="center" vertical="center"/>
    </xf>
    <xf numFmtId="0" fontId="5" fillId="3" borderId="1" applyAlignment="1" pivotButton="0" quotePrefix="0" xfId="0">
      <alignment horizontal="center" vertical="center" wrapText="1"/>
    </xf>
    <xf numFmtId="165" fontId="6" fillId="5" borderId="1" applyAlignment="1" pivotButton="0" quotePrefix="0" xfId="0">
      <alignment horizontal="center" vertical="center"/>
    </xf>
    <xf numFmtId="1" fontId="0" fillId="0" borderId="0" pivotButton="0" quotePrefix="0" xfId="0"/>
    <xf numFmtId="0" fontId="2" fillId="0" borderId="0" applyAlignment="1" pivotButton="0" quotePrefix="0" xfId="0">
      <alignment horizontal="left" vertical="center"/>
    </xf>
  </cellXfs>
  <cellStyles count="1">
    <cellStyle name="Normal" xfId="0" builtinId="0" hidden="0"/>
  </cellStyles>
  <dxfs count="4">
    <dxf>
      <fill>
        <patternFill patternType="solid">
          <fgColor rgb="00F8CBAD"/>
        </patternFill>
      </fill>
    </dxf>
    <dxf>
      <fill>
        <patternFill patternType="solid">
          <fgColor rgb="00FFE699"/>
        </patternFill>
      </fill>
    </dxf>
    <dxf>
      <fill>
        <patternFill patternType="solid">
          <fgColor rgb="00DDEBF7"/>
        </patternFill>
      </fill>
    </dxf>
    <dxf>
      <fill>
        <patternFill patternType="solid">
          <fgColor rgb="00C6EF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charts/chart1.xml><?xml version="1.0" encoding="utf-8"?>
<chartSpace xmlns="http://schemas.openxmlformats.org/drawingml/2006/chart">
  <style val="10"/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Benchmark du portefeuille clients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'Echeancier_clients'!I2</f>
            </strRef>
          </tx>
          <spPr>
            <a:ln xmlns:a="http://schemas.openxmlformats.org/drawingml/2006/main">
              <a:prstDash val="solid"/>
            </a:ln>
          </spPr>
          <cat>
            <numRef>
              <f>'Echeancier_clients'!$H$3:$H$5</f>
            </numRef>
          </cat>
          <val>
            <numRef>
              <f>'Echeancier_clients'!$I$3:$I$5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Statut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Montant TTC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7</col>
      <colOff>0</colOff>
      <row>6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ables/table1.xml><?xml version="1.0" encoding="utf-8"?>
<table xmlns="http://schemas.openxmlformats.org/spreadsheetml/2006/main" id="1" name="T_Echeancier" displayName="T_Echeancier" ref="A11:P12" headerRowCount="1">
  <autoFilter ref="A11:P12"/>
  <tableColumns count="16">
    <tableColumn id="1" name="Client"/>
    <tableColumn id="2" name="N° facture"/>
    <tableColumn id="3" name="Date facture"/>
    <tableColumn id="4" name="Cond. règlement"/>
    <tableColumn id="5" name="Date d’échéance"/>
    <tableColumn id="6" name="Montant HT"/>
    <tableColumn id="7" name="Taux TVA"/>
    <tableColumn id="8" name="Montant TVA"/>
    <tableColumn id="9" name="Montant TTC"/>
    <tableColumn id="10" name="Date règlement"/>
    <tableColumn id="11" name="Montant réglé"/>
    <tableColumn id="12" name="Solde"/>
    <tableColumn id="13" name="Retard (jours)"/>
    <tableColumn id="14" name="Statut"/>
    <tableColumn id="15" name="Niveau de relance"/>
    <tableColumn id="16" name="Commentaires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Relationship Type="http://schemas.openxmlformats.org/officeDocument/2006/relationships/table" Target="/xl/tables/table1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P25"/>
  <sheetViews>
    <sheetView workbookViewId="0">
      <pane ySplit="11" topLeftCell="A12" activePane="bottomLeft" state="frozen"/>
      <selection pane="bottomLeft" activeCell="A1" sqref="A1"/>
    </sheetView>
  </sheetViews>
  <sheetFormatPr baseColWidth="8" defaultRowHeight="15"/>
  <cols>
    <col width="22" customWidth="1" min="1" max="1"/>
    <col width="14" customWidth="1" min="2" max="2"/>
    <col width="12" customWidth="1" min="3" max="3"/>
    <col width="16" customWidth="1" min="4" max="4"/>
    <col width="14" customWidth="1" min="5" max="5"/>
    <col width="14" customWidth="1" min="6" max="6"/>
    <col width="10" customWidth="1" min="7" max="7"/>
    <col width="14" customWidth="1" min="8" max="8"/>
    <col width="14" customWidth="1" min="9" max="9"/>
    <col width="12" customWidth="1" min="10" max="10"/>
    <col width="14" customWidth="1" min="11" max="11"/>
    <col width="14" customWidth="1" min="12" max="12"/>
    <col width="12" customWidth="1" min="13" max="13"/>
    <col width="16" customWidth="1" min="14" max="14"/>
    <col width="18" customWidth="1" min="15" max="15"/>
    <col width="24" customWidth="1" min="16" max="16"/>
  </cols>
  <sheetData>
    <row r="1" ht="28" customHeight="1">
      <c r="A1" s="1" t="inlineStr">
        <is>
          <t>ÉCHÉANCIER CLIENTS – SUIVI DES RÈGLEMENTS</t>
        </is>
      </c>
    </row>
    <row r="2">
      <c r="H2" s="18" t="inlineStr">
        <is>
          <t>Répartition du portefeuille (TTC)</t>
        </is>
      </c>
    </row>
    <row r="3">
      <c r="B3" s="2" t="inlineStr">
        <is>
          <t>Total TTC facturé</t>
        </is>
      </c>
      <c r="D3" s="2" t="inlineStr">
        <is>
          <t>Total TTC encaissé</t>
        </is>
      </c>
      <c r="F3" s="2" t="inlineStr">
        <is>
          <t>Solde TTC restant</t>
        </is>
      </c>
      <c r="H3" s="12" t="inlineStr">
        <is>
          <t>Non échus</t>
        </is>
      </c>
      <c r="I3" s="8">
        <f>SUMIFS(T_Echeancier[Solde],T_Echeancier[Statut],"À venir") + SUMIFS(T_Echeancier[Solde],T_Echeancier[Statut],"À l'échéance")</f>
        <v/>
      </c>
    </row>
    <row r="4">
      <c r="B4" s="13">
        <f>SUM(T_Echeancier[Montant TTC])</f>
        <v/>
      </c>
      <c r="D4" s="13">
        <f>SUM(T_Echeancier[Montant réglé])</f>
        <v/>
      </c>
      <c r="F4" s="13">
        <f>SUM(T_Echeancier[Solde])</f>
        <v/>
      </c>
      <c r="H4" s="12" t="inlineStr">
        <is>
          <t>En retard</t>
        </is>
      </c>
      <c r="I4" s="8">
        <f>SUMIFS(T_Echeancier[Solde],T_Echeancier[Statut],"En retard")</f>
        <v/>
      </c>
    </row>
    <row r="5">
      <c r="H5" s="12" t="inlineStr">
        <is>
          <t>Soldés</t>
        </is>
      </c>
      <c r="I5" s="8">
        <f>SUMIFS(T_Echeancier[Montant TTC],T_Echeancier[Statut],"Soldée")</f>
        <v/>
      </c>
    </row>
    <row r="6">
      <c r="B6" s="2" t="inlineStr">
        <is>
          <t>Encours non échus (à venir + à l’échéance)</t>
        </is>
      </c>
      <c r="D6" s="2" t="inlineStr">
        <is>
          <t>Encours en retard</t>
        </is>
      </c>
      <c r="F6" s="2" t="inlineStr">
        <is>
          <t>Nombre de factures en retard</t>
        </is>
      </c>
    </row>
    <row r="7">
      <c r="B7" s="13">
        <f>SUMIFS(T_Echeancier[Solde],T_Echeancier[Statut],"À venir") + SUMIFS(T_Echeancier[Solde],T_Echeancier[Statut],"À l'échéance")</f>
        <v/>
      </c>
      <c r="D7" s="13">
        <f>SUMIFS(T_Echeancier[Solde],T_Echeancier[Statut],"En retard")</f>
        <v/>
      </c>
      <c r="F7" s="14">
        <f>COUNTIF(T_Echeancier[Statut],"En retard")</f>
        <v/>
      </c>
    </row>
    <row r="9">
      <c r="B9" s="15" t="inlineStr">
        <is>
          <t>Taux de factures en retard</t>
        </is>
      </c>
      <c r="D9" s="15" t="inlineStr">
        <is>
          <t>Part de l’encours en retard</t>
        </is>
      </c>
      <c r="F9" s="15" t="inlineStr">
        <is>
          <t>Délai moyen de paiement (factures soldées)</t>
        </is>
      </c>
    </row>
    <row r="10">
      <c r="B10" s="16">
        <f>IF(SUMPRODUCT(--(T_Echeancier[Montant TTC]&gt;0))=0,"",ROUND(COUNTIFS(T_Echeancier[Statut],"En retard")/SUMPRODUCT(--(T_Echeancier[Montant TTC]&gt;0))*100,1))</f>
        <v/>
      </c>
      <c r="D10" s="16">
        <f>IF(SUM(T_Echeancier[Solde])=0,"",ROUND(SUMIFS(T_Echeancier[Solde],T_Echeancier[Statut],"En retard")/SUM(T_Echeancier[Solde])*100,1))</f>
        <v/>
      </c>
      <c r="F10" s="14">
        <f>IF(COUNTIFS(T_Echeancier[Solde],0,T_Echeancier[Date règlement],"&gt;0")=0,"",AVERAGEIFS(T_Echeancier[Date règlement]-T_Echeancier[Date facture],T_Echeancier[Solde],0,T_Echeancier[Date règlement],"&gt;0"))</f>
        <v/>
      </c>
    </row>
    <row r="11" ht="24" customHeight="1">
      <c r="A11" s="5" t="inlineStr">
        <is>
          <t>Client</t>
        </is>
      </c>
      <c r="B11" s="5" t="inlineStr">
        <is>
          <t>N° facture</t>
        </is>
      </c>
      <c r="C11" s="5" t="inlineStr">
        <is>
          <t>Date facture</t>
        </is>
      </c>
      <c r="D11" s="5" t="inlineStr">
        <is>
          <t>Cond. règlement</t>
        </is>
      </c>
      <c r="E11" s="5" t="inlineStr">
        <is>
          <t>Date d’échéance</t>
        </is>
      </c>
      <c r="F11" s="5" t="inlineStr">
        <is>
          <t>Montant HT</t>
        </is>
      </c>
      <c r="G11" s="5" t="inlineStr">
        <is>
          <t>Taux TVA</t>
        </is>
      </c>
      <c r="H11" s="5" t="inlineStr">
        <is>
          <t>Montant TVA</t>
        </is>
      </c>
      <c r="I11" s="5" t="inlineStr">
        <is>
          <t>Montant TTC</t>
        </is>
      </c>
      <c r="J11" s="5" t="inlineStr">
        <is>
          <t>Date règlement</t>
        </is>
      </c>
      <c r="K11" s="5" t="inlineStr">
        <is>
          <t>Montant réglé</t>
        </is>
      </c>
      <c r="L11" s="5" t="inlineStr">
        <is>
          <t>Solde</t>
        </is>
      </c>
      <c r="M11" s="5" t="inlineStr">
        <is>
          <t>Retard (jours)</t>
        </is>
      </c>
      <c r="N11" s="5" t="inlineStr">
        <is>
          <t>Statut</t>
        </is>
      </c>
      <c r="O11" s="5" t="inlineStr">
        <is>
          <t>Niveau de relance</t>
        </is>
      </c>
      <c r="P11" s="5" t="inlineStr">
        <is>
          <t>Commentaires</t>
        </is>
      </c>
    </row>
    <row r="12">
      <c r="A12" t="inlineStr">
        <is>
          <t>Société Alpha</t>
        </is>
      </c>
      <c r="B12" t="inlineStr">
        <is>
          <t>F2025-001</t>
        </is>
      </c>
      <c r="C12" s="6" t="n">
        <v>45662</v>
      </c>
      <c r="D12" t="inlineStr">
        <is>
          <t>30J</t>
        </is>
      </c>
      <c r="E12" s="7">
        <f>IF(OR(C12="",D12=""),"",IF(D12="COMPTANT",C12,IF(D12="30J",C12+30,IF(D12="30JFM",EOMONTH(C12,0)+30,IF(D12="45JFM",EOMONTH(C12,0)+45,IF(D12="60J",C12+60,""))))))</f>
        <v/>
      </c>
      <c r="F12" s="8" t="n">
        <v>2500</v>
      </c>
      <c r="G12" s="9" t="n">
        <v>0.2</v>
      </c>
      <c r="H12" s="10">
        <f>IF(F12="","",ROUND(F12*G12,2))</f>
        <v/>
      </c>
      <c r="I12" s="10">
        <f>IF(F12="","",F12+H12)</f>
        <v/>
      </c>
      <c r="J12" s="6" t="n"/>
      <c r="K12" s="8" t="n">
        <v>0</v>
      </c>
      <c r="L12" s="10">
        <f>IF(I12="","",MAX(0,I12-K12))</f>
        <v/>
      </c>
      <c r="M12" s="11">
        <f>IF(OR(E12="",L12=0),"",MAX(0,TODAY()-E12))</f>
        <v/>
      </c>
      <c r="N12" s="12">
        <f>IF(I12="","",IF(L12=0,"Soldée",IF(TODAY()&lt;E12,"À venir",IF(TODAY()=E12,"À l'échéance","En retard"))))</f>
        <v/>
      </c>
    </row>
    <row r="13">
      <c r="A13" t="inlineStr">
        <is>
          <t>Société Alpha</t>
        </is>
      </c>
      <c r="B13" t="inlineStr">
        <is>
          <t>F2025-014</t>
        </is>
      </c>
      <c r="C13" s="6" t="n">
        <v>45700</v>
      </c>
      <c r="D13" t="inlineStr">
        <is>
          <t>45JFM</t>
        </is>
      </c>
      <c r="E13" s="6">
        <f>IF(OR(C13="",D13=""),"",IF(D13="COMPTANT",C13,IF(D13="30J",C13+30,IF(D13="30JFM",EOMONTH(C13,0)+30,IF(D13="45JFM",EOMONTH(C13,0)+45,IF(D13="60J",C13+60,""))))))</f>
        <v/>
      </c>
      <c r="F13" s="8" t="n">
        <v>1800</v>
      </c>
      <c r="G13" s="9" t="n">
        <v>0.2</v>
      </c>
      <c r="H13" s="8">
        <f>IF(F13="","",ROUND(F13*G13,2))</f>
        <v/>
      </c>
      <c r="I13" s="8">
        <f>IF(F13="","",F13+H13)</f>
        <v/>
      </c>
      <c r="J13" s="6" t="n">
        <v>45752</v>
      </c>
      <c r="K13" s="8" t="n">
        <v>2160</v>
      </c>
      <c r="L13" s="8">
        <f>IF(I13="","",MAX(0,I13-K13))</f>
        <v/>
      </c>
      <c r="M13" s="17">
        <f>IF(OR(E13="",L13=0),"",MAX(0,TODAY()-E13))</f>
        <v/>
      </c>
      <c r="N13">
        <f>IF(I13="","",IF(L13=0,"Soldée",IF(TODAY()&lt;E13,"À venir",IF(TODAY()=E13,"À l'échéance","En retard"))))</f>
        <v/>
      </c>
    </row>
    <row r="14">
      <c r="A14" t="inlineStr">
        <is>
          <t>Groupe Beta</t>
        </is>
      </c>
      <c r="B14" t="inlineStr">
        <is>
          <t>FA-2025-07</t>
        </is>
      </c>
      <c r="C14" s="6" t="n">
        <v>45685</v>
      </c>
      <c r="D14" t="inlineStr">
        <is>
          <t>60J</t>
        </is>
      </c>
      <c r="E14" s="6">
        <f>IF(OR(C14="",D14=""),"",IF(D14="COMPTANT",C14,IF(D14="30J",C14+30,IF(D14="30JFM",EOMONTH(C14,0)+30,IF(D14="45JFM",EOMONTH(C14,0)+45,IF(D14="60J",C14+60,""))))))</f>
        <v/>
      </c>
      <c r="F14" s="8" t="n">
        <v>5200</v>
      </c>
      <c r="G14" s="9" t="n">
        <v>0.2</v>
      </c>
      <c r="H14" s="8">
        <f>IF(F14="","",ROUND(F14*G14,2))</f>
        <v/>
      </c>
      <c r="I14" s="8">
        <f>IF(F14="","",F14+H14)</f>
        <v/>
      </c>
      <c r="J14" s="6" t="n"/>
      <c r="K14" s="8" t="n">
        <v>0</v>
      </c>
      <c r="L14" s="8">
        <f>IF(I14="","",MAX(0,I14-K14))</f>
        <v/>
      </c>
      <c r="M14" s="17">
        <f>IF(OR(E14="",L14=0),"",MAX(0,TODAY()-E14))</f>
        <v/>
      </c>
      <c r="N14">
        <f>IF(I14="","",IF(L14=0,"Soldée",IF(TODAY()&lt;E14,"À venir",IF(TODAY()=E14,"À l'échéance","En retard"))))</f>
        <v/>
      </c>
    </row>
    <row r="15">
      <c r="A15" t="inlineStr">
        <is>
          <t>Groupe Beta</t>
        </is>
      </c>
      <c r="B15" t="inlineStr">
        <is>
          <t>FA-2025-18</t>
        </is>
      </c>
      <c r="C15" s="6" t="n">
        <v>45719</v>
      </c>
      <c r="D15" t="inlineStr">
        <is>
          <t>30JFM</t>
        </is>
      </c>
      <c r="E15" s="6">
        <f>IF(OR(C15="",D15=""),"",IF(D15="COMPTANT",C15,IF(D15="30J",C15+30,IF(D15="30JFM",EOMONTH(C15,0)+30,IF(D15="45JFM",EOMONTH(C15,0)+45,IF(D15="60J",C15+60,""))))))</f>
        <v/>
      </c>
      <c r="F15" s="8" t="n">
        <v>3100</v>
      </c>
      <c r="G15" s="9" t="n">
        <v>0.2</v>
      </c>
      <c r="H15" s="8">
        <f>IF(F15="","",ROUND(F15*G15,2))</f>
        <v/>
      </c>
      <c r="I15" s="8">
        <f>IF(F15="","",F15+H15)</f>
        <v/>
      </c>
      <c r="J15" s="6" t="n"/>
      <c r="K15" s="8" t="n">
        <v>0</v>
      </c>
      <c r="L15" s="8">
        <f>IF(I15="","",MAX(0,I15-K15))</f>
        <v/>
      </c>
      <c r="M15" s="17">
        <f>IF(OR(E15="",L15=0),"",MAX(0,TODAY()-E15))</f>
        <v/>
      </c>
      <c r="N15">
        <f>IF(I15="","",IF(L15=0,"Soldée",IF(TODAY()&lt;E15,"À venir",IF(TODAY()=E15,"À l'échéance","En retard"))))</f>
        <v/>
      </c>
    </row>
    <row r="16">
      <c r="A16" t="inlineStr">
        <is>
          <t>Atelier Gamma</t>
        </is>
      </c>
      <c r="B16" t="inlineStr">
        <is>
          <t>AG-25003</t>
        </is>
      </c>
      <c r="C16" s="6" t="n">
        <v>45698</v>
      </c>
      <c r="D16" t="inlineStr">
        <is>
          <t>COMPTANT</t>
        </is>
      </c>
      <c r="E16" s="6">
        <f>IF(OR(C16="",D16=""),"",IF(D16="COMPTANT",C16,IF(D16="30J",C16+30,IF(D16="30JFM",EOMONTH(C16,0)+30,IF(D16="45JFM",EOMONTH(C16,0)+45,IF(D16="60J",C16+60,""))))))</f>
        <v/>
      </c>
      <c r="F16" s="8" t="n">
        <v>950</v>
      </c>
      <c r="G16" s="9" t="n">
        <v>0.2</v>
      </c>
      <c r="H16" s="8">
        <f>IF(F16="","",ROUND(F16*G16,2))</f>
        <v/>
      </c>
      <c r="I16" s="8">
        <f>IF(F16="","",F16+H16)</f>
        <v/>
      </c>
      <c r="J16" s="6" t="n">
        <v>45698</v>
      </c>
      <c r="K16" s="8" t="n">
        <v>1140</v>
      </c>
      <c r="L16" s="8">
        <f>IF(I16="","",MAX(0,I16-K16))</f>
        <v/>
      </c>
      <c r="M16" s="17">
        <f>IF(OR(E16="",L16=0),"",MAX(0,TODAY()-E16))</f>
        <v/>
      </c>
      <c r="N16">
        <f>IF(I16="","",IF(L16=0,"Soldée",IF(TODAY()&lt;E16,"À venir",IF(TODAY()=E16,"À l'échéance","En retard"))))</f>
        <v/>
      </c>
    </row>
    <row r="17">
      <c r="A17" t="inlineStr">
        <is>
          <t>Atelier Gamma</t>
        </is>
      </c>
      <c r="B17" t="inlineStr">
        <is>
          <t>AG-25019</t>
        </is>
      </c>
      <c r="C17" s="6" t="n">
        <v>45738</v>
      </c>
      <c r="D17" t="inlineStr">
        <is>
          <t>30J</t>
        </is>
      </c>
      <c r="E17" s="6">
        <f>IF(OR(C17="",D17=""),"",IF(D17="COMPTANT",C17,IF(D17="30J",C17+30,IF(D17="30JFM",EOMONTH(C17,0)+30,IF(D17="45JFM",EOMONTH(C17,0)+45,IF(D17="60J",C17+60,""))))))</f>
        <v/>
      </c>
      <c r="F17" s="8" t="n">
        <v>1450</v>
      </c>
      <c r="G17" s="9" t="n">
        <v>0.2</v>
      </c>
      <c r="H17" s="8">
        <f>IF(F17="","",ROUND(F17*G17,2))</f>
        <v/>
      </c>
      <c r="I17" s="8">
        <f>IF(F17="","",F17+H17)</f>
        <v/>
      </c>
      <c r="J17" s="6" t="n">
        <v>45777</v>
      </c>
      <c r="K17" s="8" t="n">
        <v>1740</v>
      </c>
      <c r="L17" s="8">
        <f>IF(I17="","",MAX(0,I17-K17))</f>
        <v/>
      </c>
      <c r="M17" s="17">
        <f>IF(OR(E17="",L17=0),"",MAX(0,TODAY()-E17))</f>
        <v/>
      </c>
      <c r="N17">
        <f>IF(I17="","",IF(L17=0,"Soldée",IF(TODAY()&lt;E17,"À venir",IF(TODAY()=E17,"À l'échéance","En retard"))))</f>
        <v/>
      </c>
    </row>
    <row r="18">
      <c r="A18" t="inlineStr">
        <is>
          <t>Client Delta</t>
        </is>
      </c>
      <c r="B18" t="inlineStr">
        <is>
          <t>CD-2025-02</t>
        </is>
      </c>
      <c r="C18" s="6" t="n">
        <v>45672</v>
      </c>
      <c r="D18" t="inlineStr">
        <is>
          <t>30J</t>
        </is>
      </c>
      <c r="E18" s="6">
        <f>IF(OR(C18="",D18=""),"",IF(D18="COMPTANT",C18,IF(D18="30J",C18+30,IF(D18="30JFM",EOMONTH(C18,0)+30,IF(D18="45JFM",EOMONTH(C18,0)+45,IF(D18="60J",C18+60,""))))))</f>
        <v/>
      </c>
      <c r="F18" s="8" t="n">
        <v>800</v>
      </c>
      <c r="G18" s="9" t="n">
        <v>0.2</v>
      </c>
      <c r="H18" s="8">
        <f>IF(F18="","",ROUND(F18*G18,2))</f>
        <v/>
      </c>
      <c r="I18" s="8">
        <f>IF(F18="","",F18+H18)</f>
        <v/>
      </c>
      <c r="J18" s="6" t="n"/>
      <c r="K18" s="8" t="n">
        <v>0</v>
      </c>
      <c r="L18" s="8">
        <f>IF(I18="","",MAX(0,I18-K18))</f>
        <v/>
      </c>
      <c r="M18" s="17">
        <f>IF(OR(E18="",L18=0),"",MAX(0,TODAY()-E18))</f>
        <v/>
      </c>
      <c r="N18">
        <f>IF(I18="","",IF(L18=0,"Soldée",IF(TODAY()&lt;E18,"À venir",IF(TODAY()=E18,"À l'échéance","En retard"))))</f>
        <v/>
      </c>
    </row>
    <row r="19">
      <c r="A19" t="inlineStr">
        <is>
          <t>Client Delta</t>
        </is>
      </c>
      <c r="B19" t="inlineStr">
        <is>
          <t>CD-2025-09</t>
        </is>
      </c>
      <c r="C19" s="6" t="n">
        <v>45749</v>
      </c>
      <c r="D19" t="inlineStr">
        <is>
          <t>45JFM</t>
        </is>
      </c>
      <c r="E19" s="6">
        <f>IF(OR(C19="",D19=""),"",IF(D19="COMPTANT",C19,IF(D19="30J",C19+30,IF(D19="30JFM",EOMONTH(C19,0)+30,IF(D19="45JFM",EOMONTH(C19,0)+45,IF(D19="60J",C19+60,""))))))</f>
        <v/>
      </c>
      <c r="F19" s="8" t="n">
        <v>2200</v>
      </c>
      <c r="G19" s="9" t="n">
        <v>0.2</v>
      </c>
      <c r="H19" s="8">
        <f>IF(F19="","",ROUND(F19*G19,2))</f>
        <v/>
      </c>
      <c r="I19" s="8">
        <f>IF(F19="","",F19+H19)</f>
        <v/>
      </c>
      <c r="J19" s="6" t="n"/>
      <c r="K19" s="8" t="n">
        <v>0</v>
      </c>
      <c r="L19" s="8">
        <f>IF(I19="","",MAX(0,I19-K19))</f>
        <v/>
      </c>
      <c r="M19" s="17">
        <f>IF(OR(E19="",L19=0),"",MAX(0,TODAY()-E19))</f>
        <v/>
      </c>
      <c r="N19">
        <f>IF(I19="","",IF(L19=0,"Soldée",IF(TODAY()&lt;E19,"À venir",IF(TODAY()=E19,"À l'échéance","En retard"))))</f>
        <v/>
      </c>
    </row>
    <row r="20">
      <c r="A20" t="inlineStr">
        <is>
          <t>Maison Epsilon</t>
        </is>
      </c>
      <c r="B20" t="inlineStr">
        <is>
          <t>ME-25011</t>
        </is>
      </c>
      <c r="C20" s="6" t="n">
        <v>45693</v>
      </c>
      <c r="D20" t="inlineStr">
        <is>
          <t>30J</t>
        </is>
      </c>
      <c r="E20" s="6">
        <f>IF(OR(C20="",D20=""),"",IF(D20="COMPTANT",C20,IF(D20="30J",C20+30,IF(D20="30JFM",EOMONTH(C20,0)+30,IF(D20="45JFM",EOMONTH(C20,0)+45,IF(D20="60J",C20+60,""))))))</f>
        <v/>
      </c>
      <c r="F20" s="8" t="n">
        <v>1300</v>
      </c>
      <c r="G20" s="9" t="n">
        <v>0.2</v>
      </c>
      <c r="H20" s="8">
        <f>IF(F20="","",ROUND(F20*G20,2))</f>
        <v/>
      </c>
      <c r="I20" s="8">
        <f>IF(F20="","",F20+H20)</f>
        <v/>
      </c>
      <c r="J20" s="6" t="n">
        <v>45726</v>
      </c>
      <c r="K20" s="8" t="n">
        <v>1560</v>
      </c>
      <c r="L20" s="8">
        <f>IF(I20="","",MAX(0,I20-K20))</f>
        <v/>
      </c>
      <c r="M20" s="17">
        <f>IF(OR(E20="",L20=0),"",MAX(0,TODAY()-E20))</f>
        <v/>
      </c>
      <c r="N20">
        <f>IF(I20="","",IF(L20=0,"Soldée",IF(TODAY()&lt;E20,"À venir",IF(TODAY()=E20,"À l'échéance","En retard"))))</f>
        <v/>
      </c>
    </row>
    <row r="21">
      <c r="A21" t="inlineStr">
        <is>
          <t>Maison Epsilon</t>
        </is>
      </c>
      <c r="B21" t="inlineStr">
        <is>
          <t>ME-25024</t>
        </is>
      </c>
      <c r="C21" s="6" t="n">
        <v>45765</v>
      </c>
      <c r="D21" t="inlineStr">
        <is>
          <t>60J</t>
        </is>
      </c>
      <c r="E21" s="6">
        <f>IF(OR(C21="",D21=""),"",IF(D21="COMPTANT",C21,IF(D21="30J",C21+30,IF(D21="30JFM",EOMONTH(C21,0)+30,IF(D21="45JFM",EOMONTH(C21,0)+45,IF(D21="60J",C21+60,""))))))</f>
        <v/>
      </c>
      <c r="F21" s="8" t="n">
        <v>4100</v>
      </c>
      <c r="G21" s="9" t="n">
        <v>0.2</v>
      </c>
      <c r="H21" s="8">
        <f>IF(F21="","",ROUND(F21*G21,2))</f>
        <v/>
      </c>
      <c r="I21" s="8">
        <f>IF(F21="","",F21+H21)</f>
        <v/>
      </c>
      <c r="J21" s="6" t="n"/>
      <c r="K21" s="8" t="n">
        <v>0</v>
      </c>
      <c r="L21" s="8">
        <f>IF(I21="","",MAX(0,I21-K21))</f>
        <v/>
      </c>
      <c r="M21" s="17">
        <f>IF(OR(E21="",L21=0),"",MAX(0,TODAY()-E21))</f>
        <v/>
      </c>
      <c r="N21">
        <f>IF(I21="","",IF(L21=0,"Soldée",IF(TODAY()&lt;E21,"À venir",IF(TODAY()=E21,"À l'échéance","En retard"))))</f>
        <v/>
      </c>
    </row>
    <row r="22">
      <c r="A22" t="inlineStr">
        <is>
          <t>Agence Zeta</t>
        </is>
      </c>
      <c r="B22" t="inlineStr">
        <is>
          <t>AZ-25-03</t>
        </is>
      </c>
      <c r="C22" s="6" t="n">
        <v>45717</v>
      </c>
      <c r="D22" t="inlineStr">
        <is>
          <t>30JFM</t>
        </is>
      </c>
      <c r="E22" s="6">
        <f>IF(OR(C22="",D22=""),"",IF(D22="COMPTANT",C22,IF(D22="30J",C22+30,IF(D22="30JFM",EOMONTH(C22,0)+30,IF(D22="45JFM",EOMONTH(C22,0)+45,IF(D22="60J",C22+60,""))))))</f>
        <v/>
      </c>
      <c r="F22" s="8" t="n">
        <v>2750</v>
      </c>
      <c r="G22" s="9" t="n">
        <v>0.2</v>
      </c>
      <c r="H22" s="8">
        <f>IF(F22="","",ROUND(F22*G22,2))</f>
        <v/>
      </c>
      <c r="I22" s="8">
        <f>IF(F22="","",F22+H22)</f>
        <v/>
      </c>
      <c r="J22" s="6" t="n"/>
      <c r="K22" s="8" t="n">
        <v>0</v>
      </c>
      <c r="L22" s="8">
        <f>IF(I22="","",MAX(0,I22-K22))</f>
        <v/>
      </c>
      <c r="M22" s="17">
        <f>IF(OR(E22="",L22=0),"",MAX(0,TODAY()-E22))</f>
        <v/>
      </c>
      <c r="N22">
        <f>IF(I22="","",IF(L22=0,"Soldée",IF(TODAY()&lt;E22,"À venir",IF(TODAY()=E22,"À l'échéance","En retard"))))</f>
        <v/>
      </c>
    </row>
    <row r="23">
      <c r="A23" t="inlineStr">
        <is>
          <t>Agence Zeta</t>
        </is>
      </c>
      <c r="B23" t="inlineStr">
        <is>
          <t>AZ-25-15</t>
        </is>
      </c>
      <c r="C23" s="6" t="n">
        <v>45755</v>
      </c>
      <c r="D23" t="inlineStr">
        <is>
          <t>30J</t>
        </is>
      </c>
      <c r="E23" s="6">
        <f>IF(OR(C23="",D23=""),"",IF(D23="COMPTANT",C23,IF(D23="30J",C23+30,IF(D23="30JFM",EOMONTH(C23,0)+30,IF(D23="45JFM",EOMONTH(C23,0)+45,IF(D23="60J",C23+60,""))))))</f>
        <v/>
      </c>
      <c r="F23" s="8" t="n">
        <v>1900</v>
      </c>
      <c r="G23" s="9" t="n">
        <v>0.2</v>
      </c>
      <c r="H23" s="8">
        <f>IF(F23="","",ROUND(F23*G23,2))</f>
        <v/>
      </c>
      <c r="I23" s="8">
        <f>IF(F23="","",F23+H23)</f>
        <v/>
      </c>
      <c r="J23" s="6" t="n">
        <v>45789</v>
      </c>
      <c r="K23" s="8" t="n">
        <v>2280</v>
      </c>
      <c r="L23" s="8">
        <f>IF(I23="","",MAX(0,I23-K23))</f>
        <v/>
      </c>
      <c r="M23" s="17">
        <f>IF(OR(E23="",L23=0),"",MAX(0,TODAY()-E23))</f>
        <v/>
      </c>
      <c r="N23">
        <f>IF(I23="","",IF(L23=0,"Soldée",IF(TODAY()&lt;E23,"À venir",IF(TODAY()=E23,"À l'échéance","En retard"))))</f>
        <v/>
      </c>
    </row>
    <row r="24">
      <c r="A24" t="inlineStr">
        <is>
          <t>Client Oméga</t>
        </is>
      </c>
      <c r="B24" t="inlineStr">
        <is>
          <t>CO-2025-01</t>
        </is>
      </c>
      <c r="C24" s="6" t="n">
        <v>45666</v>
      </c>
      <c r="D24" t="inlineStr">
        <is>
          <t>45JFM</t>
        </is>
      </c>
      <c r="E24" s="6">
        <f>IF(OR(C24="",D24=""),"",IF(D24="COMPTANT",C24,IF(D24="30J",C24+30,IF(D24="30JFM",EOMONTH(C24,0)+30,IF(D24="45JFM",EOMONTH(C24,0)+45,IF(D24="60J",C24+60,""))))))</f>
        <v/>
      </c>
      <c r="F24" s="8" t="n">
        <v>3600</v>
      </c>
      <c r="G24" s="9" t="n">
        <v>0.2</v>
      </c>
      <c r="H24" s="8">
        <f>IF(F24="","",ROUND(F24*G24,2))</f>
        <v/>
      </c>
      <c r="I24" s="8">
        <f>IF(F24="","",F24+H24)</f>
        <v/>
      </c>
      <c r="J24" s="6" t="n"/>
      <c r="K24" s="8" t="n">
        <v>0</v>
      </c>
      <c r="L24" s="8">
        <f>IF(I24="","",MAX(0,I24-K24))</f>
        <v/>
      </c>
      <c r="M24" s="17">
        <f>IF(OR(E24="",L24=0),"",MAX(0,TODAY()-E24))</f>
        <v/>
      </c>
      <c r="N24">
        <f>IF(I24="","",IF(L24=0,"Soldée",IF(TODAY()&lt;E24,"À venir",IF(TODAY()=E24,"À l'échéance","En retard"))))</f>
        <v/>
      </c>
    </row>
    <row r="25">
      <c r="A25" t="inlineStr">
        <is>
          <t>Client Oméga</t>
        </is>
      </c>
      <c r="B25" t="inlineStr">
        <is>
          <t>CO-2025-05</t>
        </is>
      </c>
      <c r="C25" s="6" t="n">
        <v>45744</v>
      </c>
      <c r="D25" t="inlineStr">
        <is>
          <t>30J</t>
        </is>
      </c>
      <c r="E25" s="6">
        <f>IF(OR(C25="",D25=""),"",IF(D25="COMPTANT",C25,IF(D25="30J",C25+30,IF(D25="30JFM",EOMONTH(C25,0)+30,IF(D25="45JFM",EOMONTH(C25,0)+45,IF(D25="60J",C25+60,""))))))</f>
        <v/>
      </c>
      <c r="F25" s="8" t="n">
        <v>1500</v>
      </c>
      <c r="G25" s="9" t="n">
        <v>0.2</v>
      </c>
      <c r="H25" s="8">
        <f>IF(F25="","",ROUND(F25*G25,2))</f>
        <v/>
      </c>
      <c r="I25" s="8">
        <f>IF(F25="","",F25+H25)</f>
        <v/>
      </c>
      <c r="J25" s="6" t="n"/>
      <c r="K25" s="8" t="n">
        <v>0</v>
      </c>
      <c r="L25" s="8">
        <f>IF(I25="","",MAX(0,I25-K25))</f>
        <v/>
      </c>
      <c r="M25" s="17">
        <f>IF(OR(E25="",L25=0),"",MAX(0,TODAY()-E25))</f>
        <v/>
      </c>
      <c r="N25">
        <f>IF(I25="","",IF(L25=0,"Soldée",IF(TODAY()&lt;E25,"À venir",IF(TODAY()=E25,"À l'échéance","En retard"))))</f>
        <v/>
      </c>
    </row>
  </sheetData>
  <mergeCells count="1">
    <mergeCell ref="A1:P1"/>
  </mergeCells>
  <conditionalFormatting sqref="A12:P200">
    <cfRule type="expression" priority="1" dxfId="0">
      <formula>$N12="En retard"</formula>
    </cfRule>
    <cfRule type="expression" priority="2" dxfId="1">
      <formula>$N12="À l'échéance"</formula>
    </cfRule>
    <cfRule type="expression" priority="3" dxfId="2">
      <formula>$N12="À venir"</formula>
    </cfRule>
    <cfRule type="expression" priority="4" dxfId="3">
      <formula>$N12="Soldée"</formula>
    </cfRule>
  </conditionalFormatting>
  <dataValidations count="2">
    <dataValidation sqref="D12:D200" showErrorMessage="1" showInputMessage="1" allowBlank="1" errorTitle="Condition de règlement invalide" error="Choisissez une condition de règlement dans la liste." type="list">
      <formula1>"COMPTANT,30J,30JFM,45JFM,60J"</formula1>
    </dataValidation>
    <dataValidation sqref="O12:O200" showErrorMessage="1" showInputMessage="1" allowBlank="1" errorTitle="Niveau de relance invalide" error="Choisissez un niveau de relance dans la liste." type="list">
      <formula1>"Prévenance avant échéance,Relance Niv. 1,Relance Niv. 2,Mise en demeure"</formula1>
    </dataValidation>
  </dataValidations>
  <pageMargins left="0.75" right="0.75" top="1" bottom="1" header="0.5" footer="0.5"/>
  <pageSetup orientation="landscape" fitToHeight="1" fitToWidth="1"/>
  <drawing xmlns:r="http://schemas.openxmlformats.org/officeDocument/2006/relationships" r:id="rId1"/>
  <tableParts count="1">
    <tablePart xmlns:r="http://schemas.openxmlformats.org/officeDocument/2006/relationships" r:id="rId2"/>
  </tableParts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2025-12-11T18:05:05Z</dcterms:created>
  <dcterms:modified xmlns:dcterms="http://purl.org/dc/terms/" xmlns:xsi="http://www.w3.org/2001/XMLSchema-instance" xsi:type="dcterms:W3CDTF">2025-12-11T18:05:05Z</dcterms:modified>
</cp:coreProperties>
</file>