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omments/comment1.xml" ContentType="application/vnd.openxmlformats-officedocument.spreadsheetml.comments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Dashboard OnePage" sheetId="1" state="visible" r:id="rId1"/>
    <sheet xmlns:r="http://schemas.openxmlformats.org/officeDocument/2006/relationships" name="Donnees" sheetId="2" state="visible" r:id="rId2"/>
    <sheet xmlns:r="http://schemas.openxmlformats.org/officeDocument/2006/relationships" name="Calculs" sheetId="3" state="visible" r:id="rId3"/>
    <sheet xmlns:r="http://schemas.openxmlformats.org/officeDocument/2006/relationships" name="BI_Data" sheetId="4" state="visible" r:id="rId4"/>
    <sheet xmlns:r="http://schemas.openxmlformats.org/officeDocument/2006/relationships" name="Dashboard BI" sheetId="5" state="visible" r:id="rId5"/>
  </sheets>
  <definedNames>
    <definedName name="_xlnm.Print_Area" localSheetId="0">'Dashboard OnePage'!$A$1:$M$40</definedName>
  </definedNames>
</workbook>
</file>

<file path=xl/styles.xml><?xml version="1.0" encoding="utf-8"?>
<styleSheet xmlns="http://schemas.openxmlformats.org/spreadsheetml/2006/main">
  <numFmts count="2">
    <numFmt numFmtId="164" formatCode="dd/mm/yyyy"/>
    <numFmt numFmtId="165" formatCode="0.0%"/>
  </numFmts>
  <fonts count="25">
    <font>
      <name val="Calibri"/>
      <family val="2"/>
      <color theme="1"/>
      <sz val="11"/>
      <scheme val="minor"/>
    </font>
    <font>
      <b val="1"/>
      <color rgb="000E7490"/>
      <sz val="12"/>
    </font>
    <font>
      <color rgb="000E7490"/>
      <u val="single"/>
    </font>
    <font>
      <b val="1"/>
      <color rgb="00FFFFFF"/>
    </font>
    <font>
      <color rgb="001F2937"/>
    </font>
    <font>
      <color rgb="000000FF"/>
    </font>
    <font>
      <color rgb="00000000"/>
    </font>
    <font>
      <b val="1"/>
      <color rgb="00FFFFFF"/>
      <sz val="20"/>
    </font>
    <font>
      <i val="1"/>
      <color rgb="000E7490"/>
      <sz val="11"/>
    </font>
    <font>
      <b val="1"/>
      <color rgb="006B7280"/>
    </font>
    <font>
      <b val="1"/>
      <color rgb="001F2937"/>
    </font>
    <font>
      <b val="1"/>
      <color rgb="006B7280"/>
      <sz val="11"/>
    </font>
    <font>
      <b val="1"/>
      <color rgb="000E7490"/>
      <sz val="24"/>
    </font>
    <font>
      <color rgb="006B7280"/>
      <sz val="10"/>
    </font>
    <font>
      <b val="1"/>
      <color rgb="00F59E0B"/>
      <sz val="24"/>
    </font>
    <font>
      <b val="1"/>
      <color rgb="0016A34A"/>
      <sz val="24"/>
    </font>
    <font>
      <b val="1"/>
      <color rgb="000B1F3A"/>
      <sz val="24"/>
    </font>
    <font>
      <b val="1"/>
      <color rgb="000E7490"/>
      <sz val="18"/>
    </font>
    <font>
      <b val="1"/>
      <color rgb="00F59E0B"/>
      <sz val="18"/>
    </font>
    <font>
      <b val="1"/>
      <color rgb="0016A34A"/>
      <sz val="18"/>
    </font>
    <font>
      <i val="1"/>
      <color rgb="006B7280"/>
      <sz val="9"/>
    </font>
    <font>
      <b val="1"/>
      <color rgb="00FFFFFF"/>
      <sz val="14"/>
    </font>
    <font>
      <b val="1"/>
    </font>
    <font>
      <b val="1"/>
      <color rgb="00FFFFFF"/>
      <sz val="16"/>
    </font>
    <font>
      <b val="1"/>
      <sz val="13"/>
    </font>
  </fonts>
  <fills count="8">
    <fill>
      <patternFill/>
    </fill>
    <fill>
      <patternFill patternType="gray125"/>
    </fill>
    <fill>
      <patternFill patternType="solid">
        <fgColor rgb="000B1F3A"/>
      </patternFill>
    </fill>
    <fill>
      <patternFill patternType="solid">
        <fgColor rgb="00F5F7FA"/>
      </patternFill>
    </fill>
    <fill>
      <patternFill patternType="solid">
        <fgColor rgb="00FFFFFF"/>
      </patternFill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E2F0D9"/>
      </patternFill>
    </fill>
  </fills>
  <borders count="13">
    <border>
      <left/>
      <right/>
      <top/>
      <bottom/>
      <diagonal/>
    </border>
    <border>
      <left style="thin">
        <color rgb="00D9E0EA"/>
      </left>
      <right style="thin">
        <color rgb="00D9E0EA"/>
      </right>
      <top style="thin">
        <color rgb="00D9E0EA"/>
      </top>
      <bottom style="thin">
        <color rgb="00D9E0EA"/>
      </bottom>
    </border>
    <border>
      <bottom style="thin">
        <color rgb="00D9E0EA"/>
      </bottom>
    </border>
    <border>
      <left/>
      <right/>
      <top style="thin">
        <color rgb="00D9E0EA"/>
      </top>
      <bottom/>
      <diagonal/>
    </border>
    <border>
      <left/>
      <right style="thin">
        <color rgb="00D9E0EA"/>
      </right>
      <top style="thin">
        <color rgb="00D9E0EA"/>
      </top>
      <bottom/>
      <diagonal/>
    </border>
    <border>
      <left/>
      <right/>
      <top style="thin">
        <color rgb="00D9E0EA"/>
      </top>
      <bottom style="thin">
        <color rgb="00D9E0EA"/>
      </bottom>
      <diagonal/>
    </border>
    <border>
      <left/>
      <right style="thin">
        <color rgb="00D9E0EA"/>
      </right>
      <top style="thin">
        <color rgb="00D9E0EA"/>
      </top>
      <bottom style="thin">
        <color rgb="00D9E0EA"/>
      </bottom>
      <diagonal/>
    </border>
    <border>
      <left style="thin">
        <color rgb="00D9E0EA"/>
      </left>
      <right/>
      <top/>
      <bottom/>
      <diagonal/>
    </border>
    <border>
      <left/>
      <right style="thin">
        <color rgb="00D9E0EA"/>
      </right>
      <top/>
      <bottom/>
      <diagonal/>
    </border>
    <border>
      <left style="thin">
        <color rgb="00D9E0EA"/>
      </left>
      <right/>
      <top/>
      <bottom style="thin">
        <color rgb="00D9E0EA"/>
      </bottom>
      <diagonal/>
    </border>
    <border>
      <left/>
      <right/>
      <top/>
      <bottom style="thin">
        <color rgb="00D9E0EA"/>
      </bottom>
      <diagonal/>
    </border>
    <border>
      <left/>
      <right style="thin">
        <color rgb="00D9E0EA"/>
      </right>
      <top/>
      <bottom style="thin">
        <color rgb="00D9E0EA"/>
      </bottom>
      <diagonal/>
    </border>
    <border>
      <bottom style="thin">
        <color rgb="00A6A6A6"/>
      </bottom>
    </border>
  </borders>
  <cellStyleXfs count="1">
    <xf numFmtId="0" fontId="0" fillId="0" borderId="0"/>
  </cellStyleXfs>
  <cellXfs count="57">
    <xf numFmtId="0" fontId="0" fillId="0" borderId="0" pivotButton="0" quotePrefix="0" xfId="0"/>
    <xf numFmtId="0" fontId="7" fillId="2" borderId="0" applyAlignment="1" pivotButton="0" quotePrefix="0" xfId="0">
      <alignment horizontal="center" vertical="center"/>
    </xf>
    <xf numFmtId="0" fontId="0" fillId="2" borderId="0" pivotButton="0" quotePrefix="0" xfId="0"/>
    <xf numFmtId="0" fontId="8" fillId="3" borderId="0" applyAlignment="1" pivotButton="0" quotePrefix="0" xfId="0">
      <alignment horizontal="center"/>
    </xf>
    <xf numFmtId="0" fontId="9" fillId="4" borderId="1" applyAlignment="1" pivotButton="0" quotePrefix="0" xfId="0">
      <alignment horizontal="center"/>
    </xf>
    <xf numFmtId="164" fontId="10" fillId="4" borderId="1" applyAlignment="1" pivotButton="0" quotePrefix="0" xfId="0">
      <alignment horizontal="center"/>
    </xf>
    <xf numFmtId="3" fontId="10" fillId="4" borderId="1" applyAlignment="1" pivotButton="0" quotePrefix="0" xfId="0">
      <alignment horizontal="center"/>
    </xf>
    <xf numFmtId="0" fontId="10" fillId="4" borderId="1" applyAlignment="1" pivotButton="0" quotePrefix="0" xfId="0">
      <alignment horizontal="center"/>
    </xf>
    <xf numFmtId="0" fontId="0" fillId="4" borderId="1" pivotButton="0" quotePrefix="0" xfId="0"/>
    <xf numFmtId="0" fontId="11" fillId="4" borderId="1" applyAlignment="1" pivotButton="0" quotePrefix="0" xfId="0">
      <alignment horizontal="center" vertical="center"/>
    </xf>
    <xf numFmtId="0" fontId="0" fillId="0" borderId="5" pivotButton="0" quotePrefix="0" xfId="0"/>
    <xf numFmtId="0" fontId="0" fillId="0" borderId="6" pivotButton="0" quotePrefix="0" xfId="0"/>
    <xf numFmtId="3" fontId="12" fillId="4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165" fontId="14" fillId="4" borderId="1" applyAlignment="1" pivotButton="0" quotePrefix="0" xfId="0">
      <alignment horizontal="center" vertical="center"/>
    </xf>
    <xf numFmtId="165" fontId="15" fillId="4" borderId="1" applyAlignment="1" pivotButton="0" quotePrefix="0" xfId="0">
      <alignment horizontal="center" vertical="center"/>
    </xf>
    <xf numFmtId="165" fontId="16" fillId="4" borderId="1" applyAlignment="1" pivotButton="0" quotePrefix="0" xfId="0">
      <alignment horizontal="center" vertical="center"/>
    </xf>
    <xf numFmtId="0" fontId="0" fillId="0" borderId="7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11" pivotButton="0" quotePrefix="0" xfId="0"/>
    <xf numFmtId="0" fontId="13" fillId="4" borderId="1" applyAlignment="1" pivotButton="0" quotePrefix="0" xfId="0">
      <alignment horizontal="center" vertical="center"/>
    </xf>
    <xf numFmtId="0" fontId="0" fillId="3" borderId="0" pivotButton="0" quotePrefix="0" xfId="0"/>
    <xf numFmtId="0" fontId="11" fillId="4" borderId="1" applyAlignment="1" pivotButton="0" quotePrefix="0" xfId="0">
      <alignment horizontal="center"/>
    </xf>
    <xf numFmtId="165" fontId="17" fillId="4" borderId="1" applyAlignment="1" pivotButton="0" quotePrefix="0" xfId="0">
      <alignment horizontal="center"/>
    </xf>
    <xf numFmtId="165" fontId="18" fillId="4" borderId="1" applyAlignment="1" pivotButton="0" quotePrefix="0" xfId="0">
      <alignment horizontal="center"/>
    </xf>
    <xf numFmtId="165" fontId="19" fillId="4" borderId="1" applyAlignment="1" pivotButton="0" quotePrefix="0" xfId="0">
      <alignment horizontal="center"/>
    </xf>
    <xf numFmtId="0" fontId="20" fillId="3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 vertical="center" wrapText="1"/>
    </xf>
    <xf numFmtId="164" fontId="4" fillId="0" borderId="2" applyAlignment="1" pivotButton="0" quotePrefix="0" xfId="0">
      <alignment horizontal="center" vertical="center"/>
    </xf>
    <xf numFmtId="3" fontId="5" fillId="0" borderId="2" applyAlignment="1" pivotButton="0" quotePrefix="0" xfId="0">
      <alignment horizontal="center" vertical="center"/>
    </xf>
    <xf numFmtId="3" fontId="6" fillId="0" borderId="2" applyAlignment="1" pivotButton="0" quotePrefix="0" xfId="0">
      <alignment horizontal="center" vertical="center"/>
    </xf>
    <xf numFmtId="0" fontId="5" fillId="0" borderId="2" applyAlignment="1" pivotButton="0" quotePrefix="0" xfId="0">
      <alignment horizontal="left" vertical="center"/>
    </xf>
    <xf numFmtId="164" fontId="10" fillId="4" borderId="1" applyAlignment="1" pivotButton="0" quotePrefix="0" xfId="0">
      <alignment horizontal="center"/>
    </xf>
    <xf numFmtId="165" fontId="14" fillId="4" borderId="1" applyAlignment="1" pivotButton="0" quotePrefix="0" xfId="0">
      <alignment horizontal="center" vertical="center"/>
    </xf>
    <xf numFmtId="165" fontId="15" fillId="4" borderId="1" applyAlignment="1" pivotButton="0" quotePrefix="0" xfId="0">
      <alignment horizontal="center" vertical="center"/>
    </xf>
    <xf numFmtId="165" fontId="16" fillId="4" borderId="1" applyAlignment="1" pivotButton="0" quotePrefix="0" xfId="0">
      <alignment horizontal="center" vertical="center"/>
    </xf>
    <xf numFmtId="165" fontId="17" fillId="4" borderId="1" applyAlignment="1" pivotButton="0" quotePrefix="0" xfId="0">
      <alignment horizontal="center"/>
    </xf>
    <xf numFmtId="165" fontId="18" fillId="4" borderId="1" applyAlignment="1" pivotButton="0" quotePrefix="0" xfId="0">
      <alignment horizontal="center"/>
    </xf>
    <xf numFmtId="165" fontId="19" fillId="4" borderId="1" applyAlignment="1" pivotButton="0" quotePrefix="0" xfId="0">
      <alignment horizontal="center"/>
    </xf>
    <xf numFmtId="164" fontId="4" fillId="0" borderId="2" applyAlignment="1" pivotButton="0" quotePrefix="0" xfId="0">
      <alignment horizontal="center" vertical="center"/>
    </xf>
    <xf numFmtId="0" fontId="21" fillId="5" borderId="0" pivotButton="0" quotePrefix="0" xfId="0"/>
    <xf numFmtId="0" fontId="3" fillId="5" borderId="12" applyAlignment="1" pivotButton="0" quotePrefix="0" xfId="0">
      <alignment horizontal="center"/>
    </xf>
    <xf numFmtId="0" fontId="0" fillId="0" borderId="12" pivotButton="0" quotePrefix="0" xfId="0"/>
    <xf numFmtId="165" fontId="0" fillId="0" borderId="12" pivotButton="0" quotePrefix="0" xfId="0"/>
    <xf numFmtId="0" fontId="3" fillId="5" borderId="0" pivotButton="0" quotePrefix="0" xfId="0"/>
    <xf numFmtId="0" fontId="22" fillId="6" borderId="0" pivotButton="0" quotePrefix="0" xfId="0"/>
    <xf numFmtId="165" fontId="0" fillId="0" borderId="0" pivotButton="0" quotePrefix="0" xfId="0"/>
    <xf numFmtId="0" fontId="23" fillId="5" borderId="0" pivotButton="0" quotePrefix="0" xfId="0"/>
    <xf numFmtId="0" fontId="0" fillId="7" borderId="0" pivotButton="0" quotePrefix="0" xfId="0"/>
    <xf numFmtId="0" fontId="3" fillId="5" borderId="0" applyAlignment="1" pivotButton="0" quotePrefix="0" xfId="0">
      <alignment horizontal="center"/>
    </xf>
    <xf numFmtId="0" fontId="24" fillId="6" borderId="0" applyAlignment="1" pivotButton="0" quotePrefix="0" xfId="0">
      <alignment horizontal="center"/>
    </xf>
    <xf numFmtId="165" fontId="24" fillId="6" borderId="0" applyAlignment="1" pivotButton="0" quotePrefix="0" xfId="0">
      <alignment horizontal="center"/>
    </xf>
  </cellXfs>
  <cellStyles count="1">
    <cellStyle name="Normal" xf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plotArea>
      <layout/>
      <doughnutChart>
        <varyColors val="0"/>
        <ser>
          <idx val="0"/>
          <order val="0"/>
          <spPr>
            <a:ln xmlns:a="http://schemas.openxmlformats.org/drawingml/2006/main">
              <a:prstDash val="solid"/>
            </a:ln>
          </spPr>
          <dPt>
            <idx val="0"/>
            <spPr>
              <a:solidFill xmlns:a="http://schemas.openxmlformats.org/drawingml/2006/main">
                <a:srgbClr val="0E7490"/>
              </a:solidFill>
              <a:ln xmlns:a="http://schemas.openxmlformats.org/drawingml/2006/main">
                <a:prstDash val="solid"/>
              </a:ln>
            </spPr>
          </dPt>
          <dPt>
            <idx val="1"/>
            <spPr>
              <a:solidFill xmlns:a="http://schemas.openxmlformats.org/drawingml/2006/main">
                <a:srgbClr val="E5E7EB"/>
              </a:solidFill>
              <a:ln xmlns:a="http://schemas.openxmlformats.org/drawingml/2006/main">
                <a:prstDash val="solid"/>
              </a:ln>
            </spPr>
          </dPt>
          <dPt>
            <idx val="2"/>
            <spPr>
              <a:noFill xmlns:a="http://schemas.openxmlformats.org/drawingml/2006/main"/>
              <a:ln xmlns:a="http://schemas.openxmlformats.org/drawingml/2006/main">
                <a:prstDash val="solid"/>
              </a:ln>
            </spPr>
          </dPt>
          <cat>
            <strRef>
              <f>'Calculs'!$A$1:$C$1</f>
              <strCache>
                <ptCount val="0"/>
              </strCache>
            </strRef>
          </cat>
          <val>
            <numRef>
              <f>'Calculs'!$A$2:$C$2</f>
              <numCache>
                <formatCode>General</formatCode>
                <ptCount val="0"/>
              </numCache>
            </numRef>
          </val>
        </ser>
        <firstSliceAng val="270"/>
        <holeSize val="72"/>
      </doughnutChart>
    </plotArea>
    <plotVisOnly val="1"/>
    <dispBlanksAs val="gap"/>
  </chart>
</chartSpace>
</file>

<file path=xl/charts/chart2.xml><?xml version="1.0" encoding="utf-8"?>
<chartSpace xmlns="http://schemas.openxmlformats.org/drawingml/2006/chart">
  <chart>
    <plotArea>
      <layout/>
      <doughnutChart>
        <varyColors val="0"/>
        <ser>
          <idx val="0"/>
          <order val="0"/>
          <spPr>
            <a:ln xmlns:a="http://schemas.openxmlformats.org/drawingml/2006/main">
              <a:prstDash val="solid"/>
            </a:ln>
          </spPr>
          <dPt>
            <idx val="0"/>
            <spPr>
              <a:solidFill xmlns:a="http://schemas.openxmlformats.org/drawingml/2006/main">
                <a:srgbClr val="F59E0B"/>
              </a:solidFill>
              <a:ln xmlns:a="http://schemas.openxmlformats.org/drawingml/2006/main">
                <a:prstDash val="solid"/>
              </a:ln>
            </spPr>
          </dPt>
          <dPt>
            <idx val="1"/>
            <spPr>
              <a:solidFill xmlns:a="http://schemas.openxmlformats.org/drawingml/2006/main">
                <a:srgbClr val="E5E7EB"/>
              </a:solidFill>
              <a:ln xmlns:a="http://schemas.openxmlformats.org/drawingml/2006/main">
                <a:prstDash val="solid"/>
              </a:ln>
            </spPr>
          </dPt>
          <dPt>
            <idx val="2"/>
            <spPr>
              <a:noFill xmlns:a="http://schemas.openxmlformats.org/drawingml/2006/main"/>
              <a:ln xmlns:a="http://schemas.openxmlformats.org/drawingml/2006/main">
                <a:prstDash val="solid"/>
              </a:ln>
            </spPr>
          </dPt>
          <cat>
            <strRef>
              <f>'Calculs'!$A$1:$C$1</f>
              <strCache>
                <ptCount val="0"/>
              </strCache>
            </strRef>
          </cat>
          <val>
            <numRef>
              <f>'Calculs'!$A$3:$C$3</f>
              <numCache>
                <formatCode>General</formatCode>
                <ptCount val="0"/>
              </numCache>
            </numRef>
          </val>
        </ser>
        <firstSliceAng val="270"/>
        <holeSize val="72"/>
      </doughnutChart>
    </plotArea>
    <plotVisOnly val="1"/>
    <dispBlanksAs val="gap"/>
  </chart>
</chartSpace>
</file>

<file path=xl/charts/chart3.xml><?xml version="1.0" encoding="utf-8"?>
<chartSpace xmlns="http://schemas.openxmlformats.org/drawingml/2006/chart">
  <chart>
    <plotArea>
      <layout/>
      <doughnutChart>
        <varyColors val="0"/>
        <ser>
          <idx val="0"/>
          <order val="0"/>
          <spPr>
            <a:ln xmlns:a="http://schemas.openxmlformats.org/drawingml/2006/main">
              <a:prstDash val="solid"/>
            </a:ln>
          </spPr>
          <dPt>
            <idx val="0"/>
            <spPr>
              <a:solidFill xmlns:a="http://schemas.openxmlformats.org/drawingml/2006/main">
                <a:srgbClr val="16A34A"/>
              </a:solidFill>
              <a:ln xmlns:a="http://schemas.openxmlformats.org/drawingml/2006/main">
                <a:prstDash val="solid"/>
              </a:ln>
            </spPr>
          </dPt>
          <dPt>
            <idx val="1"/>
            <spPr>
              <a:solidFill xmlns:a="http://schemas.openxmlformats.org/drawingml/2006/main">
                <a:srgbClr val="E5E7EB"/>
              </a:solidFill>
              <a:ln xmlns:a="http://schemas.openxmlformats.org/drawingml/2006/main">
                <a:prstDash val="solid"/>
              </a:ln>
            </spPr>
          </dPt>
          <dPt>
            <idx val="2"/>
            <spPr>
              <a:noFill xmlns:a="http://schemas.openxmlformats.org/drawingml/2006/main"/>
              <a:ln xmlns:a="http://schemas.openxmlformats.org/drawingml/2006/main">
                <a:prstDash val="solid"/>
              </a:ln>
            </spPr>
          </dPt>
          <cat>
            <strRef>
              <f>'Calculs'!$A$1:$C$1</f>
              <strCache>
                <ptCount val="0"/>
              </strCache>
            </strRef>
          </cat>
          <val>
            <numRef>
              <f>'Calculs'!$A$4:$C$4</f>
              <numCache>
                <formatCode>General</formatCode>
                <ptCount val="0"/>
              </numCache>
            </numRef>
          </val>
        </ser>
        <firstSliceAng val="270"/>
        <holeSize val="72"/>
      </doughnutChart>
    </plotArea>
    <plotVisOnly val="1"/>
    <dispBlanksAs val="gap"/>
  </chart>
</chartSpace>
</file>

<file path=xl/charts/chart4.xml><?xml version="1.0" encoding="utf-8"?>
<chartSpace xmlns="http://schemas.openxmlformats.org/drawingml/2006/chart">
  <chart>
    <plotArea>
      <layout/>
      <barChart>
        <barDir val="col"/>
        <grouping val="clustered"/>
        <varyColors val="0"/>
        <ser>
          <idx val="0"/>
          <order val="0"/>
          <tx>
            <strRef>
              <f>'Donnees'!B5</f>
              <strCache>
                <ptCount val="1"/>
                <pt idx="0">
                  <v>None</v>
                </pt>
              </strCache>
            </strRef>
          </tx>
          <spPr>
            <a:solidFill xmlns:a="http://schemas.openxmlformats.org/drawingml/2006/main">
              <a:srgbClr val="F59E0B"/>
            </a:solidFill>
            <a:ln xmlns:a="http://schemas.openxmlformats.org/drawingml/2006/main">
              <a:prstDash val="solid"/>
            </a:ln>
          </spPr>
          <cat>
            <strRef>
              <f>'Donnees'!$A$6:$A$35</f>
              <strCache>
                <ptCount val="0"/>
              </strCache>
            </strRef>
          </cat>
          <val>
            <numRef>
              <f>'Donnees'!$B$6:$B$35</f>
              <numCache>
                <ptCount val="0"/>
              </numCache>
            </numRef>
          </val>
        </ser>
        <ser>
          <idx val="1"/>
          <order val="1"/>
          <tx>
            <strRef>
              <f>'Donnees'!C5</f>
              <strCache>
                <ptCount val="1"/>
                <pt idx="0">
                  <v>None</v>
                </pt>
              </strCache>
            </strRef>
          </tx>
          <spPr>
            <a:solidFill xmlns:a="http://schemas.openxmlformats.org/drawingml/2006/main">
              <a:srgbClr val="0E7490"/>
            </a:solidFill>
            <a:ln xmlns:a="http://schemas.openxmlformats.org/drawingml/2006/main">
              <a:prstDash val="solid"/>
            </a:ln>
          </spPr>
          <cat>
            <strRef>
              <f>'Donnees'!$A$6:$A$35</f>
              <strCache>
                <ptCount val="0"/>
              </strCache>
            </strRef>
          </cat>
          <val>
            <numRef>
              <f>'Donnees'!$C$6:$C$35</f>
              <numCache>
                <ptCount val="0"/>
              </numCache>
            </numRef>
          </val>
        </ser>
        <gapWidth val="45"/>
        <axId val="48650112"/>
        <axId val="48672768"/>
      </barChart>
      <catAx>
        <axId val="48650112"/>
        <scaling>
          <orientation val="minMax"/>
        </scaling>
        <delete val="0"/>
        <axPos val="l"/>
        <title>
          <tx>
            <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Jour</a:t>
                </a:r>
              </a:p>
            </rich>
          </tx>
        </title>
        <numFmt formatCode="dd/mm" sourceLinked="0"/>
        <majorTickMark val="none"/>
        <minorTickMark val="none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title>
          <tx>
            <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Unités</a:t>
                </a:r>
              </a:p>
            </rich>
          </tx>
        </title>
        <numFmt formatCode="" sourceLinked="0"/>
        <majorTickMark val="none"/>
        <minorTickMark val="none"/>
        <crossAx val="48650112"/>
        <crosses val="autoZero"/>
        <crossBetween val="between"/>
      </valAx>
    </plotArea>
    <legend>
      <legendPos val="b"/>
    </legend>
    <plotVisOnly val="1"/>
    <dispBlanksAs val="gap"/>
  </chart>
</chartSpace>
</file>

<file path=xl/charts/chart5.xml><?xml version="1.0" encoding="utf-8"?>
<chartSpace xmlns="http://schemas.openxmlformats.org/drawingml/2006/chart">
  <chart>
    <plotArea>
      <layout/>
      <barChart>
        <barDir val="bar"/>
        <grouping val="clustered"/>
        <ser>
          <idx val="0"/>
          <order val="0"/>
          <tx>
            <strRef>
              <f>'Calculs'!B9</f>
              <strCache>
                <ptCount val="1"/>
                <pt idx="0">
                  <v>None</v>
                </pt>
              </strCache>
            </strRef>
          </tx>
          <spPr>
            <a:solidFill xmlns:a="http://schemas.openxmlformats.org/drawingml/2006/main">
              <a:srgbClr val="0B1F3A"/>
            </a:solidFill>
            <a:ln xmlns:a="http://schemas.openxmlformats.org/drawingml/2006/main">
              <a:prstDash val="solid"/>
            </a:ln>
          </spPr>
          <cat>
            <strRef>
              <f>'Calculs'!$A$10:$A$14</f>
              <strCache>
                <ptCount val="0"/>
              </strCache>
            </strRef>
          </cat>
          <val>
            <numRef>
              <f>'Calculs'!$B$10:$B$14</f>
              <numCache>
                <ptCount val="0"/>
              </numCache>
            </numRef>
          </val>
        </ser>
        <gapWidth val="35"/>
        <axId val="48650112"/>
        <axId val="48672768"/>
      </barChart>
      <catAx>
        <axId val="48650112"/>
        <scaling>
          <orientation val="minMax"/>
        </scaling>
        <delete val="0"/>
        <axPos val="l"/>
        <title>
          <tx>
            <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Minutes</a:t>
                </a:r>
              </a:p>
            </rich>
          </tx>
        </title>
        <numFmt formatCode="" sourceLinked="0"/>
        <majorTickMark val="none"/>
        <minorTickMark val="none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b"/>
        <numFmt formatCode="" sourceLinked="0"/>
        <majorTickMark val="none"/>
        <minorTickMark val="none"/>
        <crossAx val="48650112"/>
        <crosses val="autoZero"/>
        <crossBetween val="between"/>
      </valAx>
    </plotArea>
    <plotVisOnly val="1"/>
    <dispBlanksAs val="gap"/>
  </chart>
</chartSpace>
</file>

<file path=xl/charts/chart6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Production vs objectif</a:t>
            </a:r>
          </a:p>
        </rich>
      </tx>
    </title>
    <plotArea>
      <lineChart>
        <grouping val="standard"/>
        <ser>
          <idx val="0"/>
          <order val="0"/>
          <tx>
            <strRef>
              <f>'BI_Data'!D2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'BI_Data'!$A$3:$A$7</f>
            </numRef>
          </cat>
          <val>
            <numRef>
              <f>'BI_Data'!$D$3:$D$7</f>
            </numRef>
          </val>
        </ser>
        <ser>
          <idx val="1"/>
          <order val="1"/>
          <tx>
            <strRef>
              <f>'BI_Data'!E2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'BI_Data'!$A$3:$A$7</f>
            </numRef>
          </cat>
          <val>
            <numRef>
              <f>'BI_Data'!$E$3:$E$7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Unités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7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Taux qualité</a:t>
            </a:r>
          </a:p>
        </rich>
      </tx>
    </title>
    <plotArea>
      <lineChart>
        <grouping val="standard"/>
        <ser>
          <idx val="0"/>
          <order val="0"/>
          <tx>
            <strRef>
              <f>'BI_Data'!L2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'BI_Data'!$A$3:$A$7</f>
            </numRef>
          </cat>
          <val>
            <numRef>
              <f>'BI_Data'!$L$3:$L$7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%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8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Rebuts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'BI_Data'!G2</f>
            </strRef>
          </tx>
          <spPr>
            <a:ln xmlns:a="http://schemas.openxmlformats.org/drawingml/2006/main">
              <a:prstDash val="solid"/>
            </a:ln>
          </spPr>
          <cat>
            <numRef>
              <f>'BI_Data'!$A$3:$A$7</f>
            </numRef>
          </cat>
          <val>
            <numRef>
              <f>'BI_Data'!$G$3:$G$7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Unités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9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Arrêts non planifiés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'BI_Data'!H2</f>
            </strRef>
          </tx>
          <spPr>
            <a:ln xmlns:a="http://schemas.openxmlformats.org/drawingml/2006/main">
              <a:prstDash val="solid"/>
            </a:ln>
          </spPr>
          <cat>
            <numRef>
              <f>'BI_Data'!$A$3:$A$7</f>
            </numRef>
          </cat>
          <val>
            <numRef>
              <f>'BI_Data'!$H$3:$H$7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Minutes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10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Commandes vs livraisons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'BI_Data'!I2</f>
            </strRef>
          </tx>
          <spPr>
            <a:ln xmlns:a="http://schemas.openxmlformats.org/drawingml/2006/main">
              <a:prstDash val="solid"/>
            </a:ln>
          </spPr>
          <cat>
            <numRef>
              <f>'BI_Data'!$A$3:$A$7</f>
            </numRef>
          </cat>
          <val>
            <numRef>
              <f>'BI_Data'!$I$3:$I$7</f>
            </numRef>
          </val>
        </ser>
        <ser>
          <idx val="1"/>
          <order val="1"/>
          <tx>
            <strRef>
              <f>'BI_Data'!J2</f>
            </strRef>
          </tx>
          <spPr>
            <a:ln xmlns:a="http://schemas.openxmlformats.org/drawingml/2006/main">
              <a:prstDash val="solid"/>
            </a:ln>
          </spPr>
          <cat>
            <numRef>
              <f>'BI_Data'!$A$3:$A$7</f>
            </numRef>
          </cat>
          <val>
            <numRef>
              <f>'BI_Data'!$J$3:$J$7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Unités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1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Taux de service</a:t>
            </a:r>
          </a:p>
        </rich>
      </tx>
    </title>
    <plotArea>
      <lineChart>
        <grouping val="standard"/>
        <ser>
          <idx val="0"/>
          <order val="0"/>
          <tx>
            <strRef>
              <f>'BI_Data'!M2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'BI_Data'!$A$3:$A$7</f>
            </numRef>
          </cat>
          <val>
            <numRef>
              <f>'BI_Data'!$M$3:$M$7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%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12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Stock final</a:t>
            </a:r>
          </a:p>
        </rich>
      </tx>
    </title>
    <plotArea>
      <lineChart>
        <grouping val="standard"/>
        <ser>
          <idx val="0"/>
          <order val="0"/>
          <tx>
            <strRef>
              <f>'BI_Data'!K2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'BI_Data'!$A$3:$A$7</f>
            </numRef>
          </cat>
          <val>
            <numRef>
              <f>'BI_Data'!$K$3:$K$7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Unités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13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OEE estimé</a:t>
            </a:r>
          </a:p>
        </rich>
      </tx>
    </title>
    <plotArea>
      <lineChart>
        <grouping val="standard"/>
        <ser>
          <idx val="0"/>
          <order val="0"/>
          <tx>
            <strRef>
              <f>'BI_Data'!N2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'BI_Data'!$A$3:$A$7</f>
            </numRef>
          </cat>
          <val>
            <numRef>
              <f>'BI_Data'!$N$3:$N$7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%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14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Écart production - objectif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'BI_Data'!O2</f>
            </strRef>
          </tx>
          <spPr>
            <a:ln xmlns:a="http://schemas.openxmlformats.org/drawingml/2006/main">
              <a:prstDash val="solid"/>
            </a:ln>
          </spPr>
          <cat>
            <numRef>
              <f>'BI_Data'!$A$3:$A$7</f>
            </numRef>
          </cat>
          <val>
            <numRef>
              <f>'BI_Data'!$O$3:$O$7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Unités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15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Production cumulée</a:t>
            </a:r>
          </a:p>
        </rich>
      </tx>
    </title>
    <plotArea>
      <lineChart>
        <grouping val="standard"/>
        <ser>
          <idx val="0"/>
          <order val="0"/>
          <tx>
            <strRef>
              <f>'BI_Data'!P2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'BI_Data'!$A$3:$A$7</f>
            </numRef>
          </cat>
          <val>
            <numRef>
              <f>'BI_Data'!$P$3:$P$7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Unités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16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Causes dominantes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'BI_Data'!$A$12:$A$15</f>
            </numRef>
          </cat>
          <val>
            <numRef>
              <f>'BI_Data'!$B$12:$B$15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17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Conformes vs rebuts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'BI_Data'!F2</f>
            </strRef>
          </tx>
          <spPr>
            <a:ln xmlns:a="http://schemas.openxmlformats.org/drawingml/2006/main">
              <a:prstDash val="solid"/>
            </a:ln>
          </spPr>
          <cat>
            <numRef>
              <f>'BI_Data'!$A$3:$A$7</f>
            </numRef>
          </cat>
          <val>
            <numRef>
              <f>'BI_Data'!$F$3:$F$7</f>
            </numRef>
          </val>
        </ser>
        <ser>
          <idx val="1"/>
          <order val="1"/>
          <tx>
            <strRef>
              <f>'BI_Data'!G2</f>
            </strRef>
          </tx>
          <spPr>
            <a:ln xmlns:a="http://schemas.openxmlformats.org/drawingml/2006/main">
              <a:prstDash val="solid"/>
            </a:ln>
          </spPr>
          <cat>
            <numRef>
              <f>'BI_Data'!$A$3:$A$7</f>
            </numRef>
          </cat>
          <val>
            <numRef>
              <f>'BI_Data'!$G$3:$G$7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Unités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B2" authorId="0" shapeId="0">
      <text>
        <t>Valeur de départ modifiable. Le stock final est calculé automatiquement.</t>
      </text>
    </comment>
    <comment ref="B3" authorId="0" shapeId="0">
      <text>
        <t>Source d’inspiration du tableau de bord.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Relationship Type="http://schemas.openxmlformats.org/officeDocument/2006/relationships/chart" Target="/xl/charts/chart5.xml" Id="rId5"/></Relationships>
</file>

<file path=xl/drawings/_rels/drawing2.xml.rels><Relationships xmlns="http://schemas.openxmlformats.org/package/2006/relationships"><Relationship Type="http://schemas.openxmlformats.org/officeDocument/2006/relationships/chart" Target="/xl/charts/chart6.xml" Id="rId1"/><Relationship Type="http://schemas.openxmlformats.org/officeDocument/2006/relationships/chart" Target="/xl/charts/chart7.xml" Id="rId2"/><Relationship Type="http://schemas.openxmlformats.org/officeDocument/2006/relationships/chart" Target="/xl/charts/chart8.xml" Id="rId3"/><Relationship Type="http://schemas.openxmlformats.org/officeDocument/2006/relationships/chart" Target="/xl/charts/chart9.xml" Id="rId4"/><Relationship Type="http://schemas.openxmlformats.org/officeDocument/2006/relationships/chart" Target="/xl/charts/chart10.xml" Id="rId5"/><Relationship Type="http://schemas.openxmlformats.org/officeDocument/2006/relationships/chart" Target="/xl/charts/chart11.xml" Id="rId6"/><Relationship Type="http://schemas.openxmlformats.org/officeDocument/2006/relationships/chart" Target="/xl/charts/chart12.xml" Id="rId7"/><Relationship Type="http://schemas.openxmlformats.org/officeDocument/2006/relationships/chart" Target="/xl/charts/chart13.xml" Id="rId8"/><Relationship Type="http://schemas.openxmlformats.org/officeDocument/2006/relationships/chart" Target="/xl/charts/chart14.xml" Id="rId9"/><Relationship Type="http://schemas.openxmlformats.org/officeDocument/2006/relationships/chart" Target="/xl/charts/chart15.xml" Id="rId10"/><Relationship Type="http://schemas.openxmlformats.org/officeDocument/2006/relationships/chart" Target="/xl/charts/chart16.xml" Id="rId11"/><Relationship Type="http://schemas.openxmlformats.org/officeDocument/2006/relationships/chart" Target="/xl/charts/chart17.xml" Id="rId12"/></Relationships>
</file>

<file path=xl/drawings/drawing1.xml><?xml version="1.0" encoding="utf-8"?>
<wsDr xmlns="http://schemas.openxmlformats.org/drawingml/2006/spreadsheetDrawing">
  <twoCellAnchor>
    <from>
      <col>0</col>
      <colOff>0</colOff>
      <row>13</row>
      <rowOff>0</rowOff>
    </from>
    <to>
      <col>2</col>
      <colOff>0</colOff>
      <row>10</row>
      <rowOff>0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  <twoCellAnchor>
    <from>
      <col>4</col>
      <colOff>0</colOff>
      <row>13</row>
      <rowOff>0</rowOff>
    </from>
    <to>
      <col>2</col>
      <colOff>0</colOff>
      <row>10</row>
      <rowOff>0</rowOff>
    </to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twoCellAnchor>
  <twoCellAnchor>
    <from>
      <col>8</col>
      <colOff>0</colOff>
      <row>13</row>
      <rowOff>0</rowOff>
    </from>
    <to>
      <col>2</col>
      <colOff>0</colOff>
      <row>10</row>
      <rowOff>0</rowOff>
    </to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twoCellAnchor>
  <twoCellAnchor>
    <from>
      <col>0</col>
      <colOff>0</colOff>
      <row>25</row>
      <rowOff>0</rowOff>
    </from>
    <to>
      <col>2</col>
      <colOff>0</colOff>
      <row>10</row>
      <rowOff>0</rowOff>
    </to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twoCellAnchor>
  <twoCellAnchor>
    <from>
      <col>8</col>
      <colOff>0</colOff>
      <row>25</row>
      <rowOff>0</rowOff>
    </from>
    <to>
      <col>2</col>
      <colOff>0</colOff>
      <row>10</row>
      <rowOff>0</rowOff>
    </to>
    <graphicFrame>
      <nvGraphicFramePr>
        <cNvPr id="5" name="Chart 5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graphicFrame>
    <clientData/>
  </twoCellAnchor>
</wsDr>
</file>

<file path=xl/drawings/drawing2.xml><?xml version="1.0" encoding="utf-8"?>
<wsDr xmlns="http://schemas.openxmlformats.org/drawingml/2006/spreadsheetDrawing">
  <oneCellAnchor>
    <from>
      <col>0</col>
      <colOff>0</colOff>
      <row>6</row>
      <rowOff>0</rowOff>
    </from>
    <ext cx="2700000" cy="19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6</row>
      <rowOff>0</rowOff>
    </from>
    <ext cx="2700000" cy="19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21</row>
      <rowOff>0</rowOff>
    </from>
    <ext cx="2700000" cy="198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7</col>
      <colOff>0</colOff>
      <row>21</row>
      <rowOff>0</rowOff>
    </from>
    <ext cx="2700000" cy="198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  <oneCellAnchor>
    <from>
      <col>0</col>
      <colOff>0</colOff>
      <row>36</row>
      <rowOff>0</rowOff>
    </from>
    <ext cx="2700000" cy="1980000"/>
    <graphicFrame>
      <nvGraphicFramePr>
        <cNvPr id="5" name="Chart 5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graphicFrame>
    <clientData/>
  </oneCellAnchor>
  <oneCellAnchor>
    <from>
      <col>7</col>
      <colOff>0</colOff>
      <row>36</row>
      <rowOff>0</rowOff>
    </from>
    <ext cx="2700000" cy="1980000"/>
    <graphicFrame>
      <nvGraphicFramePr>
        <cNvPr id="6" name="Chart 6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graphicFrame>
    <clientData/>
  </oneCellAnchor>
  <oneCellAnchor>
    <from>
      <col>0</col>
      <colOff>0</colOff>
      <row>51</row>
      <rowOff>0</rowOff>
    </from>
    <ext cx="2700000" cy="1980000"/>
    <graphicFrame>
      <nvGraphicFramePr>
        <cNvPr id="7" name="Chart 7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graphicFrame>
    <clientData/>
  </oneCellAnchor>
  <oneCellAnchor>
    <from>
      <col>7</col>
      <colOff>0</colOff>
      <row>51</row>
      <rowOff>0</rowOff>
    </from>
    <ext cx="2700000" cy="1980000"/>
    <graphicFrame>
      <nvGraphicFramePr>
        <cNvPr id="8" name="Chart 8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graphicFrame>
    <clientData/>
  </oneCellAnchor>
  <oneCellAnchor>
    <from>
      <col>0</col>
      <colOff>0</colOff>
      <row>66</row>
      <rowOff>0</rowOff>
    </from>
    <ext cx="2700000" cy="1980000"/>
    <graphicFrame>
      <nvGraphicFramePr>
        <cNvPr id="9" name="Chart 9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graphicFrame>
    <clientData/>
  </oneCellAnchor>
  <oneCellAnchor>
    <from>
      <col>7</col>
      <colOff>0</colOff>
      <row>66</row>
      <rowOff>0</rowOff>
    </from>
    <ext cx="2700000" cy="1980000"/>
    <graphicFrame>
      <nvGraphicFramePr>
        <cNvPr id="10" name="Chart 10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graphicFrame>
    <clientData/>
  </oneCellAnchor>
  <oneCellAnchor>
    <from>
      <col>0</col>
      <colOff>0</colOff>
      <row>81</row>
      <rowOff>0</rowOff>
    </from>
    <ext cx="2520000" cy="1872000"/>
    <graphicFrame>
      <nvGraphicFramePr>
        <cNvPr id="11" name="Chart 1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graphicFrame>
    <clientData/>
  </oneCellAnchor>
  <oneCellAnchor>
    <from>
      <col>7</col>
      <colOff>0</colOff>
      <row>81</row>
      <rowOff>0</rowOff>
    </from>
    <ext cx="2700000" cy="1980000"/>
    <graphicFrame>
      <nvGraphicFramePr>
        <cNvPr id="12" name="Chart 1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Production" displayName="tblProduction" ref="A5:N35" headerRowCount="1">
  <autoFilter ref="A5:N35"/>
  <tableColumns count="14">
    <tableColumn id="1" name="Date"/>
    <tableColumn id="2" name="Objectif (u)"/>
    <tableColumn id="3" name="Production réelle (u)"/>
    <tableColumn id="4" name="Pièces conformes (u)"/>
    <tableColumn id="5" name="Rebuts (u)"/>
    <tableColumn id="6" name="Temps planifié (min)"/>
    <tableColumn id="7" name="Arrêts planifiés (min)"/>
    <tableColumn id="8" name="Arrêts non planifiés (min)"/>
    <tableColumn id="9" name="Capacité théorique (u)"/>
    <tableColumn id="10" name="Commandes reçues (u)"/>
    <tableColumn id="11" name="Commandes livrées (u)"/>
    <tableColumn id="12" name="Stock final (u)"/>
    <tableColumn id="13" name="Cause dominante"/>
    <tableColumn id="14" name="Minutes cause"/>
  </tableColumns>
  <tableStyleInfo name="TableStyleMedium2" showRowStripes="1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40"/>
  <sheetViews>
    <sheetView showGridLines="0" workbookViewId="0">
      <selection activeCell="A1" sqref="A1"/>
    </sheetView>
  </sheetViews>
  <sheetFormatPr baseColWidth="8" defaultRowHeight="15"/>
  <cols>
    <col width="13" customWidth="1" min="1" max="1"/>
    <col width="12.5" customWidth="1" min="2" max="2"/>
    <col width="12.5" customWidth="1" min="3" max="3"/>
    <col width="12.5" customWidth="1" min="4" max="4"/>
    <col width="12.5" customWidth="1" min="5" max="5"/>
    <col width="12.5" customWidth="1" min="6" max="6"/>
    <col width="12.5" customWidth="1" min="7" max="7"/>
    <col width="12.5" customWidth="1" min="8" max="8"/>
    <col width="12.5" customWidth="1" min="9" max="9"/>
    <col width="12.5" customWidth="1" min="10" max="10"/>
    <col width="12.5" customWidth="1" min="11" max="11"/>
    <col width="12.5" customWidth="1" min="12" max="12"/>
    <col width="13" customWidth="1" min="13" max="13"/>
  </cols>
  <sheetData>
    <row r="1" ht="22" customHeight="1">
      <c r="A1" s="1" t="inlineStr">
        <is>
          <t>TABLEAU DE BORD GLOBAL DE PRODUCTION</t>
        </is>
      </c>
    </row>
    <row r="2" ht="22" customHeight="1"/>
    <row r="3" ht="22" customHeight="1"/>
    <row r="4" ht="22" customHeight="1">
      <c r="A4" s="3" t="inlineStr">
        <is>
          <t>One page • visualisation semi-circulaire • couleurs • modifier l'onglet Donnees pour actualiser</t>
        </is>
      </c>
    </row>
    <row r="5" ht="22" customHeight="1">
      <c r="A5" s="4" t="inlineStr">
        <is>
          <t>Date début</t>
        </is>
      </c>
      <c r="B5" s="37">
        <f>MIN(Donnees!A6:A35)</f>
        <v/>
      </c>
      <c r="C5" s="4" t="inlineStr">
        <is>
          <t>Date fin</t>
        </is>
      </c>
      <c r="D5" s="37">
        <f>MAX(Donnees!A6:A35)</f>
        <v/>
      </c>
      <c r="E5" s="4" t="inlineStr">
        <is>
          <t>Stock actuel</t>
        </is>
      </c>
      <c r="F5" s="6">
        <f>Donnees!L35</f>
        <v/>
      </c>
      <c r="G5" s="4" t="inlineStr">
        <is>
          <t>Lecture</t>
        </is>
      </c>
      <c r="H5" s="7" t="inlineStr">
        <is>
          <t>Synthèse pilotage usine / ligne</t>
        </is>
      </c>
      <c r="I5" s="8" t="n"/>
      <c r="J5" s="8" t="n"/>
      <c r="K5" s="8" t="n"/>
      <c r="L5" s="8" t="n"/>
      <c r="M5" s="8" t="n"/>
    </row>
    <row r="6" ht="22" customHeight="1">
      <c r="A6" s="9" t="inlineStr">
        <is>
          <t>Production totale</t>
        </is>
      </c>
      <c r="B6" s="10" t="n"/>
      <c r="C6" s="11" t="n"/>
      <c r="D6" s="9" t="inlineStr">
        <is>
          <t>Taux d'atteinte</t>
        </is>
      </c>
      <c r="E6" s="10" t="n"/>
      <c r="F6" s="11" t="n"/>
      <c r="G6" s="9" t="inlineStr">
        <is>
          <t>TRS / OEE</t>
        </is>
      </c>
      <c r="H6" s="10" t="n"/>
      <c r="I6" s="11" t="n"/>
      <c r="J6" s="9" t="inlineStr">
        <is>
          <t>Taux de service</t>
        </is>
      </c>
      <c r="K6" s="10" t="n"/>
      <c r="L6" s="10" t="n"/>
      <c r="M6" s="11" t="n"/>
    </row>
    <row r="7" ht="22" customHeight="1">
      <c r="A7" s="12">
        <f>SUM(Donnees!C6:C35)</f>
        <v/>
      </c>
      <c r="B7" s="13" t="n"/>
      <c r="C7" s="14" t="n"/>
      <c r="D7" s="38">
        <f>IFERROR(SUM(Donnees!C6:C35)/SUM(Donnees!B6:B35),0)</f>
        <v/>
      </c>
      <c r="E7" s="13" t="n"/>
      <c r="F7" s="14" t="n"/>
      <c r="G7" s="39">
        <f>A13*E13*I13</f>
        <v/>
      </c>
      <c r="H7" s="13" t="n"/>
      <c r="I7" s="14" t="n"/>
      <c r="J7" s="40">
        <f>IFERROR(SUM(Donnees!K6:K35)/SUM(Donnees!J6:J35),0)</f>
        <v/>
      </c>
      <c r="K7" s="13" t="n"/>
      <c r="L7" s="13" t="n"/>
      <c r="M7" s="14" t="n"/>
    </row>
    <row r="8" ht="22" customHeight="1">
      <c r="A8" s="18" t="n"/>
      <c r="C8" s="19" t="n"/>
      <c r="D8" s="18" t="n"/>
      <c r="F8" s="19" t="n"/>
      <c r="G8" s="18" t="n"/>
      <c r="I8" s="19" t="n"/>
      <c r="J8" s="18" t="n"/>
      <c r="M8" s="19" t="n"/>
    </row>
    <row r="9" ht="22" customHeight="1">
      <c r="A9" s="20" t="n"/>
      <c r="B9" s="21" t="n"/>
      <c r="C9" s="22" t="n"/>
      <c r="D9" s="20" t="n"/>
      <c r="E9" s="21" t="n"/>
      <c r="F9" s="22" t="n"/>
      <c r="G9" s="20" t="n"/>
      <c r="H9" s="21" t="n"/>
      <c r="I9" s="22" t="n"/>
      <c r="J9" s="20" t="n"/>
      <c r="K9" s="21" t="n"/>
      <c r="L9" s="21" t="n"/>
      <c r="M9" s="22" t="n"/>
    </row>
    <row r="10" ht="22" customHeight="1">
      <c r="A10" s="23" t="inlineStr">
        <is>
          <t>unités produites</t>
        </is>
      </c>
      <c r="B10" s="10" t="n"/>
      <c r="C10" s="11" t="n"/>
      <c r="D10" s="23" t="inlineStr">
        <is>
          <t>vs objectif</t>
        </is>
      </c>
      <c r="E10" s="10" t="n"/>
      <c r="F10" s="11" t="n"/>
      <c r="G10" s="23" t="inlineStr">
        <is>
          <t>Dispo × Perf × Qualité</t>
        </is>
      </c>
      <c r="H10" s="10" t="n"/>
      <c r="I10" s="11" t="n"/>
      <c r="J10" s="23" t="inlineStr">
        <is>
          <t>commandes livrées / reçues</t>
        </is>
      </c>
      <c r="K10" s="10" t="n"/>
      <c r="L10" s="10" t="n"/>
      <c r="M10" s="11" t="n"/>
    </row>
    <row r="11" ht="22" customHeight="1">
      <c r="A11" s="24" t="n"/>
      <c r="B11" s="24" t="n"/>
      <c r="C11" s="24" t="n"/>
      <c r="D11" s="24" t="n"/>
      <c r="E11" s="24" t="n"/>
      <c r="F11" s="24" t="n"/>
      <c r="G11" s="24" t="n"/>
      <c r="H11" s="24" t="n"/>
      <c r="I11" s="24" t="n"/>
      <c r="J11" s="24" t="n"/>
      <c r="K11" s="24" t="n"/>
      <c r="L11" s="24" t="n"/>
      <c r="M11" s="24" t="n"/>
    </row>
    <row r="12" ht="22" customHeight="1">
      <c r="A12" s="25" t="inlineStr">
        <is>
          <t>Disponibilité</t>
        </is>
      </c>
      <c r="B12" s="10" t="n"/>
      <c r="C12" s="10" t="n"/>
      <c r="D12" s="11" t="n"/>
      <c r="E12" s="25" t="inlineStr">
        <is>
          <t>Performance</t>
        </is>
      </c>
      <c r="F12" s="10" t="n"/>
      <c r="G12" s="10" t="n"/>
      <c r="H12" s="11" t="n"/>
      <c r="I12" s="25" t="inlineStr">
        <is>
          <t>Qualité</t>
        </is>
      </c>
      <c r="J12" s="10" t="n"/>
      <c r="K12" s="10" t="n"/>
      <c r="L12" s="11" t="n"/>
      <c r="M12" s="24" t="n"/>
    </row>
    <row r="13" ht="22" customHeight="1">
      <c r="A13" s="41">
        <f>IFERROR((SUM(Donnees!F6:F35)-SUM(Donnees!G6:G35)-SUM(Donnees!H6:H35))/(SUM(Donnees!F6:F35)-SUM(Donnees!G6:G35)),0)</f>
        <v/>
      </c>
      <c r="B13" s="10" t="n"/>
      <c r="C13" s="10" t="n"/>
      <c r="D13" s="11" t="n"/>
      <c r="E13" s="42">
        <f>IFERROR(SUM(Donnees!C6:C35)/SUM(Donnees!I6:I35),0)</f>
        <v/>
      </c>
      <c r="F13" s="10" t="n"/>
      <c r="G13" s="10" t="n"/>
      <c r="H13" s="11" t="n"/>
      <c r="I13" s="43">
        <f>IFERROR(SUM(Donnees!D6:D35)/SUM(Donnees!C6:C35),0)</f>
        <v/>
      </c>
      <c r="J13" s="10" t="n"/>
      <c r="K13" s="10" t="n"/>
      <c r="L13" s="11" t="n"/>
      <c r="M13" s="24" t="n"/>
    </row>
    <row r="14" ht="22" customHeight="1">
      <c r="A14" s="8" t="n"/>
      <c r="B14" s="8" t="n"/>
      <c r="C14" s="8" t="n"/>
      <c r="D14" s="8" t="n"/>
      <c r="E14" s="8" t="n"/>
      <c r="F14" s="8" t="n"/>
      <c r="G14" s="8" t="n"/>
      <c r="H14" s="8" t="n"/>
      <c r="I14" s="8" t="n"/>
      <c r="J14" s="8" t="n"/>
      <c r="K14" s="8" t="n"/>
      <c r="L14" s="8" t="n"/>
      <c r="M14" s="24" t="n"/>
    </row>
    <row r="15" ht="22" customHeight="1">
      <c r="A15" s="8" t="n"/>
      <c r="B15" s="8" t="n"/>
      <c r="C15" s="8" t="n"/>
      <c r="D15" s="8" t="n"/>
      <c r="E15" s="8" t="n"/>
      <c r="F15" s="8" t="n"/>
      <c r="G15" s="8" t="n"/>
      <c r="H15" s="8" t="n"/>
      <c r="I15" s="8" t="n"/>
      <c r="J15" s="8" t="n"/>
      <c r="K15" s="8" t="n"/>
      <c r="L15" s="8" t="n"/>
      <c r="M15" s="24" t="n"/>
    </row>
    <row r="16" ht="22" customHeight="1">
      <c r="A16" s="8" t="n"/>
      <c r="B16" s="8" t="n"/>
      <c r="C16" s="8" t="n"/>
      <c r="D16" s="8" t="n"/>
      <c r="E16" s="8" t="n"/>
      <c r="F16" s="8" t="n"/>
      <c r="G16" s="8" t="n"/>
      <c r="H16" s="8" t="n"/>
      <c r="I16" s="8" t="n"/>
      <c r="J16" s="8" t="n"/>
      <c r="K16" s="8" t="n"/>
      <c r="L16" s="8" t="n"/>
      <c r="M16" s="24" t="n"/>
    </row>
    <row r="17" ht="22" customHeight="1">
      <c r="A17" s="8" t="n"/>
      <c r="B17" s="8" t="n"/>
      <c r="C17" s="8" t="n"/>
      <c r="D17" s="8" t="n"/>
      <c r="E17" s="8" t="n"/>
      <c r="F17" s="8" t="n"/>
      <c r="G17" s="8" t="n"/>
      <c r="H17" s="8" t="n"/>
      <c r="I17" s="8" t="n"/>
      <c r="J17" s="8" t="n"/>
      <c r="K17" s="8" t="n"/>
      <c r="L17" s="8" t="n"/>
      <c r="M17" s="24" t="n"/>
    </row>
    <row r="18" ht="22" customHeight="1">
      <c r="A18" s="8" t="n"/>
      <c r="B18" s="8" t="n"/>
      <c r="C18" s="8" t="n"/>
      <c r="D18" s="8" t="n"/>
      <c r="E18" s="8" t="n"/>
      <c r="F18" s="8" t="n"/>
      <c r="G18" s="8" t="n"/>
      <c r="H18" s="8" t="n"/>
      <c r="I18" s="8" t="n"/>
      <c r="J18" s="8" t="n"/>
      <c r="K18" s="8" t="n"/>
      <c r="L18" s="8" t="n"/>
      <c r="M18" s="24" t="n"/>
    </row>
    <row r="19" ht="22" customHeight="1">
      <c r="A19" s="8" t="n"/>
      <c r="B19" s="8" t="n"/>
      <c r="C19" s="8" t="n"/>
      <c r="D19" s="8" t="n"/>
      <c r="E19" s="8" t="n"/>
      <c r="F19" s="8" t="n"/>
      <c r="G19" s="8" t="n"/>
      <c r="H19" s="8" t="n"/>
      <c r="I19" s="8" t="n"/>
      <c r="J19" s="8" t="n"/>
      <c r="K19" s="8" t="n"/>
      <c r="L19" s="8" t="n"/>
      <c r="M19" s="24" t="n"/>
    </row>
    <row r="20" ht="22" customHeight="1">
      <c r="A20" s="8" t="n"/>
      <c r="B20" s="8" t="n"/>
      <c r="C20" s="8" t="n"/>
      <c r="D20" s="8" t="n"/>
      <c r="E20" s="8" t="n"/>
      <c r="F20" s="8" t="n"/>
      <c r="G20" s="8" t="n"/>
      <c r="H20" s="8" t="n"/>
      <c r="I20" s="8" t="n"/>
      <c r="J20" s="8" t="n"/>
      <c r="K20" s="8" t="n"/>
      <c r="L20" s="8" t="n"/>
      <c r="M20" s="24" t="n"/>
    </row>
    <row r="21" ht="22" customHeight="1">
      <c r="A21" s="8" t="n"/>
      <c r="B21" s="8" t="n"/>
      <c r="C21" s="8" t="n"/>
      <c r="D21" s="8" t="n"/>
      <c r="E21" s="8" t="n"/>
      <c r="F21" s="8" t="n"/>
      <c r="G21" s="8" t="n"/>
      <c r="H21" s="8" t="n"/>
      <c r="I21" s="8" t="n"/>
      <c r="J21" s="8" t="n"/>
      <c r="K21" s="8" t="n"/>
      <c r="L21" s="8" t="n"/>
      <c r="M21" s="24" t="n"/>
    </row>
    <row r="22" ht="22" customHeight="1">
      <c r="A22" s="8" t="n"/>
      <c r="B22" s="8" t="n"/>
      <c r="C22" s="8" t="n"/>
      <c r="D22" s="8" t="n"/>
      <c r="E22" s="8" t="n"/>
      <c r="F22" s="8" t="n"/>
      <c r="G22" s="8" t="n"/>
      <c r="H22" s="8" t="n"/>
      <c r="I22" s="8" t="n"/>
      <c r="J22" s="8" t="n"/>
      <c r="K22" s="8" t="n"/>
      <c r="L22" s="8" t="n"/>
      <c r="M22" s="24" t="n"/>
    </row>
    <row r="23" ht="22" customHeight="1">
      <c r="A23" s="8" t="n"/>
      <c r="B23" s="8" t="n"/>
      <c r="C23" s="8" t="n"/>
      <c r="D23" s="8" t="n"/>
      <c r="E23" s="8" t="n"/>
      <c r="F23" s="8" t="n"/>
      <c r="G23" s="8" t="n"/>
      <c r="H23" s="8" t="n"/>
      <c r="I23" s="8" t="n"/>
      <c r="J23" s="8" t="n"/>
      <c r="K23" s="8" t="n"/>
      <c r="L23" s="8" t="n"/>
      <c r="M23" s="24" t="n"/>
    </row>
    <row r="24" ht="22" customHeight="1">
      <c r="A24" s="8" t="n"/>
      <c r="B24" s="8" t="n"/>
      <c r="C24" s="8" t="n"/>
      <c r="D24" s="8" t="n"/>
      <c r="E24" s="8" t="n"/>
      <c r="F24" s="8" t="n"/>
      <c r="G24" s="8" t="n"/>
      <c r="H24" s="8" t="n"/>
      <c r="I24" s="8" t="n"/>
      <c r="J24" s="8" t="n"/>
      <c r="K24" s="8" t="n"/>
      <c r="L24" s="8" t="n"/>
      <c r="M24" s="24" t="n"/>
    </row>
    <row r="25" ht="22" customHeight="1">
      <c r="A25" s="25" t="inlineStr">
        <is>
          <t>Production journalière vs objectif</t>
        </is>
      </c>
      <c r="B25" s="10" t="n"/>
      <c r="C25" s="10" t="n"/>
      <c r="D25" s="10" t="n"/>
      <c r="E25" s="10" t="n"/>
      <c r="F25" s="10" t="n"/>
      <c r="G25" s="10" t="n"/>
      <c r="H25" s="11" t="n"/>
      <c r="I25" s="25" t="inlineStr">
        <is>
          <t>Minutes d'arrêt par cause</t>
        </is>
      </c>
      <c r="J25" s="10" t="n"/>
      <c r="K25" s="10" t="n"/>
      <c r="L25" s="10" t="n"/>
      <c r="M25" s="11" t="n"/>
    </row>
    <row r="26" ht="22" customHeight="1">
      <c r="A26" s="8" t="n"/>
      <c r="B26" s="8" t="n"/>
      <c r="C26" s="8" t="n"/>
      <c r="D26" s="8" t="n"/>
      <c r="E26" s="8" t="n"/>
      <c r="F26" s="8" t="n"/>
      <c r="G26" s="8" t="n"/>
      <c r="H26" s="8" t="n"/>
      <c r="I26" s="8" t="n"/>
      <c r="J26" s="8" t="n"/>
      <c r="K26" s="8" t="n"/>
      <c r="L26" s="8" t="n"/>
      <c r="M26" s="8" t="n"/>
    </row>
    <row r="27" ht="22" customHeight="1">
      <c r="A27" s="8" t="n"/>
      <c r="B27" s="8" t="n"/>
      <c r="C27" s="8" t="n"/>
      <c r="D27" s="8" t="n"/>
      <c r="E27" s="8" t="n"/>
      <c r="F27" s="8" t="n"/>
      <c r="G27" s="8" t="n"/>
      <c r="H27" s="8" t="n"/>
      <c r="I27" s="8" t="n"/>
      <c r="J27" s="8" t="n"/>
      <c r="K27" s="8" t="n"/>
      <c r="L27" s="8" t="n"/>
      <c r="M27" s="8" t="n"/>
    </row>
    <row r="28" ht="22" customHeight="1">
      <c r="A28" s="8" t="n"/>
      <c r="B28" s="8" t="n"/>
      <c r="C28" s="8" t="n"/>
      <c r="D28" s="8" t="n"/>
      <c r="E28" s="8" t="n"/>
      <c r="F28" s="8" t="n"/>
      <c r="G28" s="8" t="n"/>
      <c r="H28" s="8" t="n"/>
      <c r="I28" s="8" t="n"/>
      <c r="J28" s="8" t="n"/>
      <c r="K28" s="8" t="n"/>
      <c r="L28" s="8" t="n"/>
      <c r="M28" s="8" t="n"/>
    </row>
    <row r="29" ht="22" customHeight="1">
      <c r="A29" s="8" t="n"/>
      <c r="B29" s="8" t="n"/>
      <c r="C29" s="8" t="n"/>
      <c r="D29" s="8" t="n"/>
      <c r="E29" s="8" t="n"/>
      <c r="F29" s="8" t="n"/>
      <c r="G29" s="8" t="n"/>
      <c r="H29" s="8" t="n"/>
      <c r="I29" s="8" t="n"/>
      <c r="J29" s="8" t="n"/>
      <c r="K29" s="8" t="n"/>
      <c r="L29" s="8" t="n"/>
      <c r="M29" s="8" t="n"/>
    </row>
    <row r="30" ht="22" customHeight="1">
      <c r="A30" s="8" t="n"/>
      <c r="B30" s="8" t="n"/>
      <c r="C30" s="8" t="n"/>
      <c r="D30" s="8" t="n"/>
      <c r="E30" s="8" t="n"/>
      <c r="F30" s="8" t="n"/>
      <c r="G30" s="8" t="n"/>
      <c r="H30" s="8" t="n"/>
      <c r="I30" s="8" t="n"/>
      <c r="J30" s="8" t="n"/>
      <c r="K30" s="8" t="n"/>
      <c r="L30" s="8" t="n"/>
      <c r="M30" s="8" t="n"/>
    </row>
    <row r="31" ht="22" customHeight="1">
      <c r="A31" s="8" t="n"/>
      <c r="B31" s="8" t="n"/>
      <c r="C31" s="8" t="n"/>
      <c r="D31" s="8" t="n"/>
      <c r="E31" s="8" t="n"/>
      <c r="F31" s="8" t="n"/>
      <c r="G31" s="8" t="n"/>
      <c r="H31" s="8" t="n"/>
      <c r="I31" s="8" t="n"/>
      <c r="J31" s="8" t="n"/>
      <c r="K31" s="8" t="n"/>
      <c r="L31" s="8" t="n"/>
      <c r="M31" s="8" t="n"/>
    </row>
    <row r="32" ht="22" customHeight="1">
      <c r="A32" s="8" t="n"/>
      <c r="B32" s="8" t="n"/>
      <c r="C32" s="8" t="n"/>
      <c r="D32" s="8" t="n"/>
      <c r="E32" s="8" t="n"/>
      <c r="F32" s="8" t="n"/>
      <c r="G32" s="8" t="n"/>
      <c r="H32" s="8" t="n"/>
      <c r="I32" s="8" t="n"/>
      <c r="J32" s="8" t="n"/>
      <c r="K32" s="8" t="n"/>
      <c r="L32" s="8" t="n"/>
      <c r="M32" s="8" t="n"/>
    </row>
    <row r="33" ht="22" customHeight="1">
      <c r="A33" s="8" t="n"/>
      <c r="B33" s="8" t="n"/>
      <c r="C33" s="8" t="n"/>
      <c r="D33" s="8" t="n"/>
      <c r="E33" s="8" t="n"/>
      <c r="F33" s="8" t="n"/>
      <c r="G33" s="8" t="n"/>
      <c r="H33" s="8" t="n"/>
      <c r="I33" s="8" t="n"/>
      <c r="J33" s="8" t="n"/>
      <c r="K33" s="8" t="n"/>
      <c r="L33" s="8" t="n"/>
      <c r="M33" s="8" t="n"/>
    </row>
    <row r="34" ht="22" customHeight="1">
      <c r="A34" s="8" t="n"/>
      <c r="B34" s="8" t="n"/>
      <c r="C34" s="8" t="n"/>
      <c r="D34" s="8" t="n"/>
      <c r="E34" s="8" t="n"/>
      <c r="F34" s="8" t="n"/>
      <c r="G34" s="8" t="n"/>
      <c r="H34" s="8" t="n"/>
      <c r="I34" s="8" t="n"/>
      <c r="J34" s="8" t="n"/>
      <c r="K34" s="8" t="n"/>
      <c r="L34" s="8" t="n"/>
      <c r="M34" s="8" t="n"/>
    </row>
    <row r="35" ht="22" customHeight="1">
      <c r="A35" s="8" t="n"/>
      <c r="B35" s="8" t="n"/>
      <c r="C35" s="8" t="n"/>
      <c r="D35" s="8" t="n"/>
      <c r="E35" s="8" t="n"/>
      <c r="F35" s="8" t="n"/>
      <c r="G35" s="8" t="n"/>
      <c r="H35" s="8" t="n"/>
      <c r="I35" s="8" t="n"/>
      <c r="J35" s="8" t="n"/>
      <c r="K35" s="8" t="n"/>
      <c r="L35" s="8" t="n"/>
      <c r="M35" s="8" t="n"/>
    </row>
    <row r="36" ht="22" customHeight="1">
      <c r="A36" s="8" t="n"/>
      <c r="B36" s="8" t="n"/>
      <c r="C36" s="8" t="n"/>
      <c r="D36" s="8" t="n"/>
      <c r="E36" s="8" t="n"/>
      <c r="F36" s="8" t="n"/>
      <c r="G36" s="8" t="n"/>
      <c r="H36" s="8" t="n"/>
      <c r="I36" s="8" t="n"/>
      <c r="J36" s="8" t="n"/>
      <c r="K36" s="8" t="n"/>
      <c r="L36" s="8" t="n"/>
      <c r="M36" s="8" t="n"/>
    </row>
    <row r="37" ht="22" customHeight="1">
      <c r="A37" s="8" t="n"/>
      <c r="B37" s="8" t="n"/>
      <c r="C37" s="8" t="n"/>
      <c r="D37" s="8" t="n"/>
      <c r="E37" s="8" t="n"/>
      <c r="F37" s="8" t="n"/>
      <c r="G37" s="8" t="n"/>
      <c r="H37" s="8" t="n"/>
      <c r="I37" s="8" t="n"/>
      <c r="J37" s="8" t="n"/>
      <c r="K37" s="8" t="n"/>
      <c r="L37" s="8" t="n"/>
      <c r="M37" s="8" t="n"/>
    </row>
    <row r="38" ht="22" customHeight="1">
      <c r="A38" s="8" t="n"/>
      <c r="B38" s="8" t="n"/>
      <c r="C38" s="8" t="n"/>
      <c r="D38" s="8" t="n"/>
      <c r="E38" s="8" t="n"/>
      <c r="F38" s="8" t="n"/>
      <c r="G38" s="8" t="n"/>
      <c r="H38" s="8" t="n"/>
      <c r="I38" s="8" t="n"/>
      <c r="J38" s="8" t="n"/>
      <c r="K38" s="8" t="n"/>
      <c r="L38" s="8" t="n"/>
      <c r="M38" s="8" t="n"/>
    </row>
    <row r="39" ht="22" customHeight="1">
      <c r="A39" s="8" t="n"/>
      <c r="B39" s="8" t="n"/>
      <c r="C39" s="8" t="n"/>
      <c r="D39" s="8" t="n"/>
      <c r="E39" s="8" t="n"/>
      <c r="F39" s="8" t="n"/>
      <c r="G39" s="8" t="n"/>
      <c r="H39" s="8" t="n"/>
      <c r="I39" s="8" t="n"/>
      <c r="J39" s="8" t="n"/>
      <c r="K39" s="8" t="n"/>
      <c r="L39" s="8" t="n"/>
      <c r="M39" s="8" t="n"/>
    </row>
    <row r="40" ht="22" customHeight="1">
      <c r="A40" s="29" t="inlineStr">
        <is>
          <t>Inspiration : https://lecoursgratuit.com/optimisez-votre-efficacite-avec-un-tableau-de-bord-de-production-globale/</t>
        </is>
      </c>
    </row>
  </sheetData>
  <mergeCells count="23">
    <mergeCell ref="G10:I10"/>
    <mergeCell ref="G6:I6"/>
    <mergeCell ref="J7:M9"/>
    <mergeCell ref="G7:I9"/>
    <mergeCell ref="A4:M4"/>
    <mergeCell ref="A7:C9"/>
    <mergeCell ref="A13:D13"/>
    <mergeCell ref="D7:F9"/>
    <mergeCell ref="I13:L13"/>
    <mergeCell ref="A25:H25"/>
    <mergeCell ref="I25:M25"/>
    <mergeCell ref="E12:H12"/>
    <mergeCell ref="A40:M40"/>
    <mergeCell ref="A10:C10"/>
    <mergeCell ref="J10:M10"/>
    <mergeCell ref="A1:M3"/>
    <mergeCell ref="J6:M6"/>
    <mergeCell ref="E13:H13"/>
    <mergeCell ref="D10:F10"/>
    <mergeCell ref="A12:D12"/>
    <mergeCell ref="A6:C6"/>
    <mergeCell ref="I12:L12"/>
    <mergeCell ref="D6:F6"/>
  </mergeCells>
  <pageMargins left="0.7" right="0.7" top="0.75" bottom="0.75" header="0.3" footer="0.3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35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3" customWidth="1" min="2" max="2"/>
    <col width="16" customWidth="1" min="3" max="3"/>
    <col width="16" customWidth="1" min="4" max="4"/>
    <col width="11" customWidth="1" min="5" max="5"/>
    <col width="16" customWidth="1" min="6" max="6"/>
    <col width="18" customWidth="1" min="7" max="7"/>
    <col width="21" customWidth="1" min="8" max="8"/>
    <col width="18" customWidth="1" min="9" max="9"/>
    <col width="17" customWidth="1" min="10" max="10"/>
    <col width="18" customWidth="1" min="11" max="11"/>
    <col width="14" customWidth="1" min="12" max="12"/>
    <col width="17" customWidth="1" min="13" max="13"/>
    <col width="13" customWidth="1" min="14" max="14"/>
  </cols>
  <sheetData>
    <row r="1">
      <c r="A1" s="30" t="inlineStr">
        <is>
          <t>Saisissez ou remplacez les données ci-dessous : le dashboard se met à jour automatiquement.</t>
        </is>
      </c>
    </row>
    <row r="2">
      <c r="A2" t="inlineStr">
        <is>
          <t>Stock initial</t>
        </is>
      </c>
      <c r="B2" t="n">
        <v>3500</v>
      </c>
    </row>
    <row r="3">
      <c r="A3" t="inlineStr">
        <is>
          <t>Inspiration du modèle</t>
        </is>
      </c>
      <c r="B3" s="31" t="inlineStr">
        <is>
          <t>https://lecoursgratuit.com/optimisez-votre-efficacite-avec-un-tableau-de-bord-de-production-globale/</t>
        </is>
      </c>
    </row>
    <row r="5">
      <c r="A5" s="32" t="inlineStr">
        <is>
          <t>Date</t>
        </is>
      </c>
      <c r="B5" s="32" t="inlineStr">
        <is>
          <t>Objectif (u)</t>
        </is>
      </c>
      <c r="C5" s="32" t="inlineStr">
        <is>
          <t>Production réelle (u)</t>
        </is>
      </c>
      <c r="D5" s="32" t="inlineStr">
        <is>
          <t>Pièces conformes (u)</t>
        </is>
      </c>
      <c r="E5" s="32" t="inlineStr">
        <is>
          <t>Rebuts (u)</t>
        </is>
      </c>
      <c r="F5" s="32" t="inlineStr">
        <is>
          <t>Temps planifié (min)</t>
        </is>
      </c>
      <c r="G5" s="32" t="inlineStr">
        <is>
          <t>Arrêts planifiés (min)</t>
        </is>
      </c>
      <c r="H5" s="32" t="inlineStr">
        <is>
          <t>Arrêts non planifiés (min)</t>
        </is>
      </c>
      <c r="I5" s="32" t="inlineStr">
        <is>
          <t>Capacité théorique (u)</t>
        </is>
      </c>
      <c r="J5" s="32" t="inlineStr">
        <is>
          <t>Commandes reçues (u)</t>
        </is>
      </c>
      <c r="K5" s="32" t="inlineStr">
        <is>
          <t>Commandes livrées (u)</t>
        </is>
      </c>
      <c r="L5" s="32" t="inlineStr">
        <is>
          <t>Stock final (u)</t>
        </is>
      </c>
      <c r="M5" s="32" t="inlineStr">
        <is>
          <t>Cause dominante</t>
        </is>
      </c>
      <c r="N5" s="32" t="inlineStr">
        <is>
          <t>Minutes cause</t>
        </is>
      </c>
    </row>
    <row r="6">
      <c r="A6" s="44" t="n">
        <v>46061</v>
      </c>
      <c r="B6" s="34" t="n">
        <v>1053</v>
      </c>
      <c r="C6" s="34" t="n">
        <v>1004</v>
      </c>
      <c r="D6" s="34" t="n">
        <v>979</v>
      </c>
      <c r="E6" s="35">
        <f>MAX(C6-D6,0)</f>
        <v/>
      </c>
      <c r="F6" s="34" t="n">
        <v>480</v>
      </c>
      <c r="G6" s="34" t="n">
        <v>31</v>
      </c>
      <c r="H6" s="34" t="n">
        <v>30</v>
      </c>
      <c r="I6" s="34" t="n">
        <v>1142</v>
      </c>
      <c r="J6" s="34" t="n">
        <v>1080</v>
      </c>
      <c r="K6" s="34" t="n">
        <v>976</v>
      </c>
      <c r="L6" s="35">
        <f>$B$2+C6-K6</f>
        <v/>
      </c>
      <c r="M6" s="36" t="inlineStr">
        <is>
          <t>Panne</t>
        </is>
      </c>
      <c r="N6" s="34" t="n">
        <v>14</v>
      </c>
    </row>
    <row r="7">
      <c r="A7" s="44" t="n">
        <v>46062</v>
      </c>
      <c r="B7" s="34" t="n">
        <v>1018</v>
      </c>
      <c r="C7" s="34" t="n">
        <v>1024</v>
      </c>
      <c r="D7" s="34" t="n">
        <v>1002</v>
      </c>
      <c r="E7" s="35">
        <f>MAX(C7-D7,0)</f>
        <v/>
      </c>
      <c r="F7" s="34" t="n">
        <v>480</v>
      </c>
      <c r="G7" s="34" t="n">
        <v>36</v>
      </c>
      <c r="H7" s="34" t="n">
        <v>32</v>
      </c>
      <c r="I7" s="34" t="n">
        <v>1101</v>
      </c>
      <c r="J7" s="34" t="n">
        <v>1075</v>
      </c>
      <c r="K7" s="34" t="n">
        <v>1010</v>
      </c>
      <c r="L7" s="35">
        <f>L6+C7-K7</f>
        <v/>
      </c>
      <c r="M7" s="36" t="inlineStr">
        <is>
          <t>Panne</t>
        </is>
      </c>
      <c r="N7" s="34" t="n">
        <v>22</v>
      </c>
    </row>
    <row r="8">
      <c r="A8" s="44" t="n">
        <v>46063</v>
      </c>
      <c r="B8" s="34" t="n">
        <v>955</v>
      </c>
      <c r="C8" s="34" t="n">
        <v>960</v>
      </c>
      <c r="D8" s="34" t="n">
        <v>952</v>
      </c>
      <c r="E8" s="35">
        <f>MAX(C8-D8,0)</f>
        <v/>
      </c>
      <c r="F8" s="34" t="n">
        <v>480</v>
      </c>
      <c r="G8" s="34" t="n">
        <v>24</v>
      </c>
      <c r="H8" s="34" t="n">
        <v>57</v>
      </c>
      <c r="I8" s="34" t="n">
        <v>1046</v>
      </c>
      <c r="J8" s="34" t="n">
        <v>1105</v>
      </c>
      <c r="K8" s="34" t="n">
        <v>948</v>
      </c>
      <c r="L8" s="35">
        <f>L7+C8-K8</f>
        <v/>
      </c>
      <c r="M8" s="36" t="inlineStr">
        <is>
          <t>Réglage</t>
        </is>
      </c>
      <c r="N8" s="34" t="n">
        <v>29</v>
      </c>
    </row>
    <row r="9">
      <c r="A9" s="44" t="n">
        <v>46064</v>
      </c>
      <c r="B9" s="34" t="n">
        <v>937</v>
      </c>
      <c r="C9" s="34" t="n">
        <v>881</v>
      </c>
      <c r="D9" s="34" t="n">
        <v>854</v>
      </c>
      <c r="E9" s="35">
        <f>MAX(C9-D9,0)</f>
        <v/>
      </c>
      <c r="F9" s="34" t="n">
        <v>480</v>
      </c>
      <c r="G9" s="34" t="n">
        <v>35</v>
      </c>
      <c r="H9" s="34" t="n">
        <v>52</v>
      </c>
      <c r="I9" s="34" t="n">
        <v>909</v>
      </c>
      <c r="J9" s="34" t="n">
        <v>936</v>
      </c>
      <c r="K9" s="34" t="n">
        <v>855</v>
      </c>
      <c r="L9" s="35">
        <f>L8+C9-K9</f>
        <v/>
      </c>
      <c r="M9" s="36" t="inlineStr">
        <is>
          <t>Qualité</t>
        </is>
      </c>
      <c r="N9" s="34" t="n">
        <v>45</v>
      </c>
    </row>
    <row r="10">
      <c r="A10" s="44" t="n">
        <v>46065</v>
      </c>
      <c r="B10" s="34" t="n">
        <v>924</v>
      </c>
      <c r="C10" s="34" t="n">
        <v>884</v>
      </c>
      <c r="D10" s="34" t="n">
        <v>869</v>
      </c>
      <c r="E10" s="35">
        <f>MAX(C10-D10,0)</f>
        <v/>
      </c>
      <c r="F10" s="34" t="n">
        <v>480</v>
      </c>
      <c r="G10" s="34" t="n">
        <v>44</v>
      </c>
      <c r="H10" s="34" t="n">
        <v>34</v>
      </c>
      <c r="I10" s="34" t="n">
        <v>1022</v>
      </c>
      <c r="J10" s="34" t="n">
        <v>1022</v>
      </c>
      <c r="K10" s="34" t="n">
        <v>842</v>
      </c>
      <c r="L10" s="35">
        <f>L9+C10-K10</f>
        <v/>
      </c>
      <c r="M10" s="36" t="inlineStr">
        <is>
          <t>Maintenance</t>
        </is>
      </c>
      <c r="N10" s="34" t="n">
        <v>19</v>
      </c>
    </row>
    <row r="11">
      <c r="A11" s="44" t="n">
        <v>46066</v>
      </c>
      <c r="B11" s="34" t="n">
        <v>1062</v>
      </c>
      <c r="C11" s="34" t="n">
        <v>985</v>
      </c>
      <c r="D11" s="34" t="n">
        <v>959</v>
      </c>
      <c r="E11" s="35">
        <f>MAX(C11-D11,0)</f>
        <v/>
      </c>
      <c r="F11" s="34" t="n">
        <v>480</v>
      </c>
      <c r="G11" s="34" t="n">
        <v>31</v>
      </c>
      <c r="H11" s="34" t="n">
        <v>15</v>
      </c>
      <c r="I11" s="34" t="n">
        <v>1108</v>
      </c>
      <c r="J11" s="34" t="n">
        <v>1101</v>
      </c>
      <c r="K11" s="34" t="n">
        <v>932</v>
      </c>
      <c r="L11" s="35">
        <f>L10+C11-K11</f>
        <v/>
      </c>
      <c r="M11" s="36" t="inlineStr">
        <is>
          <t>Maintenance</t>
        </is>
      </c>
      <c r="N11" s="34" t="n">
        <v>10</v>
      </c>
    </row>
    <row r="12">
      <c r="A12" s="44" t="n">
        <v>46067</v>
      </c>
      <c r="B12" s="34" t="n">
        <v>953</v>
      </c>
      <c r="C12" s="34" t="n">
        <v>889</v>
      </c>
      <c r="D12" s="34" t="n">
        <v>867</v>
      </c>
      <c r="E12" s="35">
        <f>MAX(C12-D12,0)</f>
        <v/>
      </c>
      <c r="F12" s="34" t="n">
        <v>480</v>
      </c>
      <c r="G12" s="34" t="n">
        <v>31</v>
      </c>
      <c r="H12" s="34" t="n">
        <v>32</v>
      </c>
      <c r="I12" s="34" t="n">
        <v>1012</v>
      </c>
      <c r="J12" s="34" t="n">
        <v>924</v>
      </c>
      <c r="K12" s="34" t="n">
        <v>875</v>
      </c>
      <c r="L12" s="35">
        <f>L11+C12-K12</f>
        <v/>
      </c>
      <c r="M12" s="36" t="inlineStr">
        <is>
          <t>Qualité</t>
        </is>
      </c>
      <c r="N12" s="34" t="n">
        <v>19</v>
      </c>
    </row>
    <row r="13">
      <c r="A13" s="44" t="n">
        <v>46068</v>
      </c>
      <c r="B13" s="34" t="n">
        <v>932</v>
      </c>
      <c r="C13" s="34" t="n">
        <v>930</v>
      </c>
      <c r="D13" s="34" t="n">
        <v>908</v>
      </c>
      <c r="E13" s="35">
        <f>MAX(C13-D13,0)</f>
        <v/>
      </c>
      <c r="F13" s="34" t="n">
        <v>480</v>
      </c>
      <c r="G13" s="34" t="n">
        <v>34</v>
      </c>
      <c r="H13" s="34" t="n">
        <v>29</v>
      </c>
      <c r="I13" s="34" t="n">
        <v>1020</v>
      </c>
      <c r="J13" s="34" t="n">
        <v>913</v>
      </c>
      <c r="K13" s="34" t="n">
        <v>906</v>
      </c>
      <c r="L13" s="35">
        <f>L12+C13-K13</f>
        <v/>
      </c>
      <c r="M13" s="36" t="inlineStr">
        <is>
          <t>Panne</t>
        </is>
      </c>
      <c r="N13" s="34" t="n">
        <v>23</v>
      </c>
    </row>
    <row r="14">
      <c r="A14" s="44" t="n">
        <v>46069</v>
      </c>
      <c r="B14" s="34" t="n">
        <v>1044</v>
      </c>
      <c r="C14" s="34" t="n">
        <v>942</v>
      </c>
      <c r="D14" s="34" t="n">
        <v>926</v>
      </c>
      <c r="E14" s="35">
        <f>MAX(C14-D14,0)</f>
        <v/>
      </c>
      <c r="F14" s="34" t="n">
        <v>480</v>
      </c>
      <c r="G14" s="34" t="n">
        <v>41</v>
      </c>
      <c r="H14" s="34" t="n">
        <v>20</v>
      </c>
      <c r="I14" s="34" t="n">
        <v>1042</v>
      </c>
      <c r="J14" s="34" t="n">
        <v>1087</v>
      </c>
      <c r="K14" s="34" t="n">
        <v>930</v>
      </c>
      <c r="L14" s="35">
        <f>L13+C14-K14</f>
        <v/>
      </c>
      <c r="M14" s="36" t="inlineStr">
        <is>
          <t>Qualité</t>
        </is>
      </c>
      <c r="N14" s="34" t="n">
        <v>11</v>
      </c>
    </row>
    <row r="15">
      <c r="A15" s="44" t="n">
        <v>46070</v>
      </c>
      <c r="B15" s="34" t="n">
        <v>984</v>
      </c>
      <c r="C15" s="34" t="n">
        <v>1009</v>
      </c>
      <c r="D15" s="34" t="n">
        <v>995</v>
      </c>
      <c r="E15" s="35">
        <f>MAX(C15-D15,0)</f>
        <v/>
      </c>
      <c r="F15" s="34" t="n">
        <v>480</v>
      </c>
      <c r="G15" s="34" t="n">
        <v>26</v>
      </c>
      <c r="H15" s="34" t="n">
        <v>15</v>
      </c>
      <c r="I15" s="34" t="n">
        <v>1060</v>
      </c>
      <c r="J15" s="34" t="n">
        <v>1037</v>
      </c>
      <c r="K15" s="34" t="n">
        <v>957</v>
      </c>
      <c r="L15" s="35">
        <f>L14+C15-K15</f>
        <v/>
      </c>
      <c r="M15" s="36" t="inlineStr">
        <is>
          <t>Qualité</t>
        </is>
      </c>
      <c r="N15" s="34" t="n">
        <v>7</v>
      </c>
    </row>
    <row r="16">
      <c r="A16" s="44" t="n">
        <v>46071</v>
      </c>
      <c r="B16" s="34" t="n">
        <v>1027</v>
      </c>
      <c r="C16" s="34" t="n">
        <v>937</v>
      </c>
      <c r="D16" s="34" t="n">
        <v>926</v>
      </c>
      <c r="E16" s="35">
        <f>MAX(C16-D16,0)</f>
        <v/>
      </c>
      <c r="F16" s="34" t="n">
        <v>480</v>
      </c>
      <c r="G16" s="34" t="n">
        <v>28</v>
      </c>
      <c r="H16" s="34" t="n">
        <v>54</v>
      </c>
      <c r="I16" s="34" t="n">
        <v>967</v>
      </c>
      <c r="J16" s="34" t="n">
        <v>1022</v>
      </c>
      <c r="K16" s="34" t="n">
        <v>876</v>
      </c>
      <c r="L16" s="35">
        <f>L15+C16-K16</f>
        <v/>
      </c>
      <c r="M16" s="36" t="inlineStr">
        <is>
          <t>Manque matière</t>
        </is>
      </c>
      <c r="N16" s="34" t="n">
        <v>48</v>
      </c>
    </row>
    <row r="17">
      <c r="A17" s="44" t="n">
        <v>46072</v>
      </c>
      <c r="B17" s="34" t="n">
        <v>977</v>
      </c>
      <c r="C17" s="34" t="n">
        <v>947</v>
      </c>
      <c r="D17" s="34" t="n">
        <v>923</v>
      </c>
      <c r="E17" s="35">
        <f>MAX(C17-D17,0)</f>
        <v/>
      </c>
      <c r="F17" s="34" t="n">
        <v>480</v>
      </c>
      <c r="G17" s="34" t="n">
        <v>25</v>
      </c>
      <c r="H17" s="34" t="n">
        <v>30</v>
      </c>
      <c r="I17" s="34" t="n">
        <v>1095</v>
      </c>
      <c r="J17" s="34" t="n">
        <v>1024</v>
      </c>
      <c r="K17" s="34" t="n">
        <v>914</v>
      </c>
      <c r="L17" s="35">
        <f>L16+C17-K17</f>
        <v/>
      </c>
      <c r="M17" s="36" t="inlineStr">
        <is>
          <t>Panne</t>
        </is>
      </c>
      <c r="N17" s="34" t="n">
        <v>19</v>
      </c>
    </row>
    <row r="18">
      <c r="A18" s="44" t="n">
        <v>46073</v>
      </c>
      <c r="B18" s="34" t="n">
        <v>1080</v>
      </c>
      <c r="C18" s="34" t="n">
        <v>1034</v>
      </c>
      <c r="D18" s="34" t="n">
        <v>1028</v>
      </c>
      <c r="E18" s="35">
        <f>MAX(C18-D18,0)</f>
        <v/>
      </c>
      <c r="F18" s="34" t="n">
        <v>480</v>
      </c>
      <c r="G18" s="34" t="n">
        <v>44</v>
      </c>
      <c r="H18" s="34" t="n">
        <v>25</v>
      </c>
      <c r="I18" s="34" t="n">
        <v>1169</v>
      </c>
      <c r="J18" s="34" t="n">
        <v>981</v>
      </c>
      <c r="K18" s="34" t="n">
        <v>1012</v>
      </c>
      <c r="L18" s="35">
        <f>L17+C18-K18</f>
        <v/>
      </c>
      <c r="M18" s="36" t="inlineStr">
        <is>
          <t>Manque matière</t>
        </is>
      </c>
      <c r="N18" s="34" t="n">
        <v>22</v>
      </c>
    </row>
    <row r="19">
      <c r="A19" s="44" t="n">
        <v>46074</v>
      </c>
      <c r="B19" s="34" t="n">
        <v>1067</v>
      </c>
      <c r="C19" s="34" t="n">
        <v>1039</v>
      </c>
      <c r="D19" s="34" t="n">
        <v>1017</v>
      </c>
      <c r="E19" s="35">
        <f>MAX(C19-D19,0)</f>
        <v/>
      </c>
      <c r="F19" s="34" t="n">
        <v>480</v>
      </c>
      <c r="G19" s="34" t="n">
        <v>30</v>
      </c>
      <c r="H19" s="34" t="n">
        <v>49</v>
      </c>
      <c r="I19" s="34" t="n">
        <v>1183</v>
      </c>
      <c r="J19" s="34" t="n">
        <v>1042</v>
      </c>
      <c r="K19" s="34" t="n">
        <v>981</v>
      </c>
      <c r="L19" s="35">
        <f>L18+C19-K19</f>
        <v/>
      </c>
      <c r="M19" s="36" t="inlineStr">
        <is>
          <t>Réglage</t>
        </is>
      </c>
      <c r="N19" s="34" t="n">
        <v>44</v>
      </c>
    </row>
    <row r="20">
      <c r="A20" s="44" t="n">
        <v>46075</v>
      </c>
      <c r="B20" s="34" t="n">
        <v>974</v>
      </c>
      <c r="C20" s="34" t="n">
        <v>915</v>
      </c>
      <c r="D20" s="34" t="n">
        <v>894</v>
      </c>
      <c r="E20" s="35">
        <f>MAX(C20-D20,0)</f>
        <v/>
      </c>
      <c r="F20" s="34" t="n">
        <v>480</v>
      </c>
      <c r="G20" s="34" t="n">
        <v>38</v>
      </c>
      <c r="H20" s="34" t="n">
        <v>17</v>
      </c>
      <c r="I20" s="34" t="n">
        <v>998</v>
      </c>
      <c r="J20" s="34" t="n">
        <v>1033</v>
      </c>
      <c r="K20" s="34" t="n">
        <v>852</v>
      </c>
      <c r="L20" s="35">
        <f>L19+C20-K20</f>
        <v/>
      </c>
      <c r="M20" s="36" t="inlineStr">
        <is>
          <t>Maintenance</t>
        </is>
      </c>
      <c r="N20" s="34" t="n">
        <v>12</v>
      </c>
    </row>
    <row r="21">
      <c r="A21" s="44" t="n">
        <v>46076</v>
      </c>
      <c r="B21" s="34" t="n">
        <v>965</v>
      </c>
      <c r="C21" s="34" t="n">
        <v>925</v>
      </c>
      <c r="D21" s="34" t="n">
        <v>906</v>
      </c>
      <c r="E21" s="35">
        <f>MAX(C21-D21,0)</f>
        <v/>
      </c>
      <c r="F21" s="34" t="n">
        <v>480</v>
      </c>
      <c r="G21" s="34" t="n">
        <v>36</v>
      </c>
      <c r="H21" s="34" t="n">
        <v>20</v>
      </c>
      <c r="I21" s="34" t="n">
        <v>1007</v>
      </c>
      <c r="J21" s="34" t="n">
        <v>1021</v>
      </c>
      <c r="K21" s="34" t="n">
        <v>885</v>
      </c>
      <c r="L21" s="35">
        <f>L20+C21-K21</f>
        <v/>
      </c>
      <c r="M21" s="36" t="inlineStr">
        <is>
          <t>Panne</t>
        </is>
      </c>
      <c r="N21" s="34" t="n">
        <v>18</v>
      </c>
    </row>
    <row r="22">
      <c r="A22" s="44" t="n">
        <v>46077</v>
      </c>
      <c r="B22" s="34" t="n">
        <v>1039</v>
      </c>
      <c r="C22" s="34" t="n">
        <v>981</v>
      </c>
      <c r="D22" s="34" t="n">
        <v>958</v>
      </c>
      <c r="E22" s="35">
        <f>MAX(C22-D22,0)</f>
        <v/>
      </c>
      <c r="F22" s="34" t="n">
        <v>480</v>
      </c>
      <c r="G22" s="34" t="n">
        <v>21</v>
      </c>
      <c r="H22" s="34" t="n">
        <v>29</v>
      </c>
      <c r="I22" s="34" t="n">
        <v>1127</v>
      </c>
      <c r="J22" s="34" t="n">
        <v>1070</v>
      </c>
      <c r="K22" s="34" t="n">
        <v>953</v>
      </c>
      <c r="L22" s="35">
        <f>L21+C22-K22</f>
        <v/>
      </c>
      <c r="M22" s="36" t="inlineStr">
        <is>
          <t>Panne</t>
        </is>
      </c>
      <c r="N22" s="34" t="n">
        <v>22</v>
      </c>
    </row>
    <row r="23">
      <c r="A23" s="44" t="n">
        <v>46078</v>
      </c>
      <c r="B23" s="34" t="n">
        <v>997</v>
      </c>
      <c r="C23" s="34" t="n">
        <v>977</v>
      </c>
      <c r="D23" s="34" t="n">
        <v>972</v>
      </c>
      <c r="E23" s="35">
        <f>MAX(C23-D23,0)</f>
        <v/>
      </c>
      <c r="F23" s="34" t="n">
        <v>480</v>
      </c>
      <c r="G23" s="34" t="n">
        <v>23</v>
      </c>
      <c r="H23" s="34" t="n">
        <v>13</v>
      </c>
      <c r="I23" s="34" t="n">
        <v>1074</v>
      </c>
      <c r="J23" s="34" t="n">
        <v>1110</v>
      </c>
      <c r="K23" s="34" t="n">
        <v>953</v>
      </c>
      <c r="L23" s="35">
        <f>L22+C23-K23</f>
        <v/>
      </c>
      <c r="M23" s="36" t="inlineStr">
        <is>
          <t>Maintenance</t>
        </is>
      </c>
      <c r="N23" s="34" t="n">
        <v>6</v>
      </c>
    </row>
    <row r="24">
      <c r="A24" s="44" t="n">
        <v>46079</v>
      </c>
      <c r="B24" s="34" t="n">
        <v>1022</v>
      </c>
      <c r="C24" s="34" t="n">
        <v>1025</v>
      </c>
      <c r="D24" s="34" t="n">
        <v>1003</v>
      </c>
      <c r="E24" s="35">
        <f>MAX(C24-D24,0)</f>
        <v/>
      </c>
      <c r="F24" s="34" t="n">
        <v>480</v>
      </c>
      <c r="G24" s="34" t="n">
        <v>21</v>
      </c>
      <c r="H24" s="34" t="n">
        <v>46</v>
      </c>
      <c r="I24" s="34" t="n">
        <v>1183</v>
      </c>
      <c r="J24" s="34" t="n">
        <v>1037</v>
      </c>
      <c r="K24" s="34" t="n">
        <v>969</v>
      </c>
      <c r="L24" s="35">
        <f>L23+C24-K24</f>
        <v/>
      </c>
      <c r="M24" s="36" t="inlineStr">
        <is>
          <t>Réglage</t>
        </is>
      </c>
      <c r="N24" s="34" t="n">
        <v>32</v>
      </c>
    </row>
    <row r="25">
      <c r="A25" s="44" t="n">
        <v>46080</v>
      </c>
      <c r="B25" s="34" t="n">
        <v>1026</v>
      </c>
      <c r="C25" s="34" t="n">
        <v>977</v>
      </c>
      <c r="D25" s="34" t="n">
        <v>945</v>
      </c>
      <c r="E25" s="35">
        <f>MAX(C25-D25,0)</f>
        <v/>
      </c>
      <c r="F25" s="34" t="n">
        <v>480</v>
      </c>
      <c r="G25" s="34" t="n">
        <v>44</v>
      </c>
      <c r="H25" s="34" t="n">
        <v>33</v>
      </c>
      <c r="I25" s="34" t="n">
        <v>1125</v>
      </c>
      <c r="J25" s="34" t="n">
        <v>1091</v>
      </c>
      <c r="K25" s="34" t="n">
        <v>957</v>
      </c>
      <c r="L25" s="35">
        <f>L24+C25-K25</f>
        <v/>
      </c>
      <c r="M25" s="36" t="inlineStr">
        <is>
          <t>Manque matière</t>
        </is>
      </c>
      <c r="N25" s="34" t="n">
        <v>28</v>
      </c>
    </row>
    <row r="26">
      <c r="A26" s="44" t="n">
        <v>46081</v>
      </c>
      <c r="B26" s="34" t="n">
        <v>1003</v>
      </c>
      <c r="C26" s="34" t="n">
        <v>945</v>
      </c>
      <c r="D26" s="34" t="n">
        <v>923</v>
      </c>
      <c r="E26" s="35">
        <f>MAX(C26-D26,0)</f>
        <v/>
      </c>
      <c r="F26" s="34" t="n">
        <v>480</v>
      </c>
      <c r="G26" s="34" t="n">
        <v>37</v>
      </c>
      <c r="H26" s="34" t="n">
        <v>27</v>
      </c>
      <c r="I26" s="34" t="n">
        <v>983</v>
      </c>
      <c r="J26" s="34" t="n">
        <v>1110</v>
      </c>
      <c r="K26" s="34" t="n">
        <v>895</v>
      </c>
      <c r="L26" s="35">
        <f>L25+C26-K26</f>
        <v/>
      </c>
      <c r="M26" s="36" t="inlineStr">
        <is>
          <t>Panne</t>
        </is>
      </c>
      <c r="N26" s="34" t="n">
        <v>13</v>
      </c>
    </row>
    <row r="27">
      <c r="A27" s="44" t="n">
        <v>46082</v>
      </c>
      <c r="B27" s="34" t="n">
        <v>1027</v>
      </c>
      <c r="C27" s="34" t="n">
        <v>966</v>
      </c>
      <c r="D27" s="34" t="n">
        <v>940</v>
      </c>
      <c r="E27" s="35">
        <f>MAX(C27-D27,0)</f>
        <v/>
      </c>
      <c r="F27" s="34" t="n">
        <v>480</v>
      </c>
      <c r="G27" s="34" t="n">
        <v>31</v>
      </c>
      <c r="H27" s="34" t="n">
        <v>20</v>
      </c>
      <c r="I27" s="34" t="n">
        <v>1094</v>
      </c>
      <c r="J27" s="34" t="n">
        <v>1101</v>
      </c>
      <c r="K27" s="34" t="n">
        <v>932</v>
      </c>
      <c r="L27" s="35">
        <f>L26+C27-K27</f>
        <v/>
      </c>
      <c r="M27" s="36" t="inlineStr">
        <is>
          <t>Panne</t>
        </is>
      </c>
      <c r="N27" s="34" t="n">
        <v>13</v>
      </c>
    </row>
    <row r="28">
      <c r="A28" s="44" t="n">
        <v>46083</v>
      </c>
      <c r="B28" s="34" t="n">
        <v>1019</v>
      </c>
      <c r="C28" s="34" t="n">
        <v>1021</v>
      </c>
      <c r="D28" s="34" t="n">
        <v>1005</v>
      </c>
      <c r="E28" s="35">
        <f>MAX(C28-D28,0)</f>
        <v/>
      </c>
      <c r="F28" s="34" t="n">
        <v>480</v>
      </c>
      <c r="G28" s="34" t="n">
        <v>24</v>
      </c>
      <c r="H28" s="34" t="n">
        <v>54</v>
      </c>
      <c r="I28" s="34" t="n">
        <v>1108</v>
      </c>
      <c r="J28" s="34" t="n">
        <v>942</v>
      </c>
      <c r="K28" s="34" t="n">
        <v>982</v>
      </c>
      <c r="L28" s="35">
        <f>L27+C28-K28</f>
        <v/>
      </c>
      <c r="M28" s="36" t="inlineStr">
        <is>
          <t>Réglage</t>
        </is>
      </c>
      <c r="N28" s="34" t="n">
        <v>46</v>
      </c>
    </row>
    <row r="29">
      <c r="A29" s="44" t="n">
        <v>46084</v>
      </c>
      <c r="B29" s="34" t="n">
        <v>992</v>
      </c>
      <c r="C29" s="34" t="n">
        <v>1016</v>
      </c>
      <c r="D29" s="34" t="n">
        <v>994</v>
      </c>
      <c r="E29" s="35">
        <f>MAX(C29-D29,0)</f>
        <v/>
      </c>
      <c r="F29" s="34" t="n">
        <v>480</v>
      </c>
      <c r="G29" s="34" t="n">
        <v>39</v>
      </c>
      <c r="H29" s="34" t="n">
        <v>27</v>
      </c>
      <c r="I29" s="34" t="n">
        <v>1157</v>
      </c>
      <c r="J29" s="34" t="n">
        <v>1082</v>
      </c>
      <c r="K29" s="34" t="n">
        <v>954</v>
      </c>
      <c r="L29" s="35">
        <f>L28+C29-K29</f>
        <v/>
      </c>
      <c r="M29" s="36" t="inlineStr">
        <is>
          <t>Réglage</t>
        </is>
      </c>
      <c r="N29" s="34" t="n">
        <v>16</v>
      </c>
    </row>
    <row r="30">
      <c r="A30" s="44" t="n">
        <v>46085</v>
      </c>
      <c r="B30" s="34" t="n">
        <v>1033</v>
      </c>
      <c r="C30" s="34" t="n">
        <v>1030</v>
      </c>
      <c r="D30" s="34" t="n">
        <v>1019</v>
      </c>
      <c r="E30" s="35">
        <f>MAX(C30-D30,0)</f>
        <v/>
      </c>
      <c r="F30" s="34" t="n">
        <v>480</v>
      </c>
      <c r="G30" s="34" t="n">
        <v>29</v>
      </c>
      <c r="H30" s="34" t="n">
        <v>27</v>
      </c>
      <c r="I30" s="34" t="n">
        <v>1127</v>
      </c>
      <c r="J30" s="34" t="n">
        <v>1028</v>
      </c>
      <c r="K30" s="34" t="n">
        <v>970</v>
      </c>
      <c r="L30" s="35">
        <f>L29+C30-K30</f>
        <v/>
      </c>
      <c r="M30" s="36" t="inlineStr">
        <is>
          <t>Manque matière</t>
        </is>
      </c>
      <c r="N30" s="34" t="n">
        <v>16</v>
      </c>
    </row>
    <row r="31">
      <c r="A31" s="44" t="n">
        <v>46086</v>
      </c>
      <c r="B31" s="34" t="n">
        <v>939</v>
      </c>
      <c r="C31" s="34" t="n">
        <v>898</v>
      </c>
      <c r="D31" s="34" t="n">
        <v>891</v>
      </c>
      <c r="E31" s="35">
        <f>MAX(C31-D31,0)</f>
        <v/>
      </c>
      <c r="F31" s="34" t="n">
        <v>480</v>
      </c>
      <c r="G31" s="34" t="n">
        <v>32</v>
      </c>
      <c r="H31" s="34" t="n">
        <v>27</v>
      </c>
      <c r="I31" s="34" t="n">
        <v>1022</v>
      </c>
      <c r="J31" s="34" t="n">
        <v>975</v>
      </c>
      <c r="K31" s="34" t="n">
        <v>839</v>
      </c>
      <c r="L31" s="35">
        <f>L30+C31-K31</f>
        <v/>
      </c>
      <c r="M31" s="36" t="inlineStr">
        <is>
          <t>Maintenance</t>
        </is>
      </c>
      <c r="N31" s="34" t="n">
        <v>18</v>
      </c>
    </row>
    <row r="32">
      <c r="A32" s="44" t="n">
        <v>46087</v>
      </c>
      <c r="B32" s="34" t="n">
        <v>958</v>
      </c>
      <c r="C32" s="34" t="n">
        <v>982</v>
      </c>
      <c r="D32" s="34" t="n">
        <v>970</v>
      </c>
      <c r="E32" s="35">
        <f>MAX(C32-D32,0)</f>
        <v/>
      </c>
      <c r="F32" s="34" t="n">
        <v>480</v>
      </c>
      <c r="G32" s="34" t="n">
        <v>29</v>
      </c>
      <c r="H32" s="34" t="n">
        <v>36</v>
      </c>
      <c r="I32" s="34" t="n">
        <v>1029</v>
      </c>
      <c r="J32" s="34" t="n">
        <v>1047</v>
      </c>
      <c r="K32" s="34" t="n">
        <v>944</v>
      </c>
      <c r="L32" s="35">
        <f>L31+C32-K32</f>
        <v/>
      </c>
      <c r="M32" s="36" t="inlineStr">
        <is>
          <t>Réglage</t>
        </is>
      </c>
      <c r="N32" s="34" t="n">
        <v>32</v>
      </c>
    </row>
    <row r="33">
      <c r="A33" s="44" t="n">
        <v>46088</v>
      </c>
      <c r="B33" s="34" t="n">
        <v>1080</v>
      </c>
      <c r="C33" s="34" t="n">
        <v>1081</v>
      </c>
      <c r="D33" s="34" t="n">
        <v>1069</v>
      </c>
      <c r="E33" s="35">
        <f>MAX(C33-D33,0)</f>
        <v/>
      </c>
      <c r="F33" s="34" t="n">
        <v>480</v>
      </c>
      <c r="G33" s="34" t="n">
        <v>27</v>
      </c>
      <c r="H33" s="34" t="n">
        <v>25</v>
      </c>
      <c r="I33" s="34" t="n">
        <v>1224</v>
      </c>
      <c r="J33" s="34" t="n">
        <v>994</v>
      </c>
      <c r="K33" s="34" t="n">
        <v>1049</v>
      </c>
      <c r="L33" s="35">
        <f>L32+C33-K33</f>
        <v/>
      </c>
      <c r="M33" s="36" t="inlineStr">
        <is>
          <t>Réglage</t>
        </is>
      </c>
      <c r="N33" s="34" t="n">
        <v>22</v>
      </c>
    </row>
    <row r="34">
      <c r="A34" s="44" t="n">
        <v>46089</v>
      </c>
      <c r="B34" s="34" t="n">
        <v>998</v>
      </c>
      <c r="C34" s="34" t="n">
        <v>951</v>
      </c>
      <c r="D34" s="34" t="n">
        <v>944</v>
      </c>
      <c r="E34" s="35">
        <f>MAX(C34-D34,0)</f>
        <v/>
      </c>
      <c r="F34" s="34" t="n">
        <v>480</v>
      </c>
      <c r="G34" s="34" t="n">
        <v>26</v>
      </c>
      <c r="H34" s="34" t="n">
        <v>32</v>
      </c>
      <c r="I34" s="34" t="n">
        <v>1105</v>
      </c>
      <c r="J34" s="34" t="n">
        <v>1045</v>
      </c>
      <c r="K34" s="34" t="n">
        <v>918</v>
      </c>
      <c r="L34" s="35">
        <f>L33+C34-K34</f>
        <v/>
      </c>
      <c r="M34" s="36" t="inlineStr">
        <is>
          <t>Manque matière</t>
        </is>
      </c>
      <c r="N34" s="34" t="n">
        <v>21</v>
      </c>
    </row>
    <row r="35">
      <c r="A35" s="44" t="n">
        <v>46090</v>
      </c>
      <c r="B35" s="34" t="n">
        <v>1028</v>
      </c>
      <c r="C35" s="34" t="n">
        <v>1007</v>
      </c>
      <c r="D35" s="34" t="n">
        <v>993</v>
      </c>
      <c r="E35" s="35">
        <f>MAX(C35-D35,0)</f>
        <v/>
      </c>
      <c r="F35" s="34" t="n">
        <v>480</v>
      </c>
      <c r="G35" s="34" t="n">
        <v>34</v>
      </c>
      <c r="H35" s="34" t="n">
        <v>22</v>
      </c>
      <c r="I35" s="34" t="n">
        <v>1069</v>
      </c>
      <c r="J35" s="34" t="n">
        <v>954</v>
      </c>
      <c r="K35" s="34" t="n">
        <v>948</v>
      </c>
      <c r="L35" s="35">
        <f>L34+C35-K35</f>
        <v/>
      </c>
      <c r="M35" s="36" t="inlineStr">
        <is>
          <t>Qualité</t>
        </is>
      </c>
      <c r="N35" s="34" t="n">
        <v>17</v>
      </c>
    </row>
  </sheetData>
  <mergeCells count="1">
    <mergeCell ref="A1:N1"/>
  </mergeCell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Valeur</t>
        </is>
      </c>
      <c r="B1" t="inlineStr">
        <is>
          <t>Reste</t>
        </is>
      </c>
      <c r="C1" t="inlineStr">
        <is>
          <t>Masqué</t>
        </is>
      </c>
    </row>
    <row r="2">
      <c r="A2">
        <f>Dashboard!A13*100</f>
        <v/>
      </c>
      <c r="B2">
        <f>100-A2</f>
        <v/>
      </c>
      <c r="C2" t="n">
        <v>100</v>
      </c>
    </row>
    <row r="3">
      <c r="A3">
        <f>Dashboard!E13*100</f>
        <v/>
      </c>
      <c r="B3">
        <f>100-A3</f>
        <v/>
      </c>
      <c r="C3" t="n">
        <v>100</v>
      </c>
    </row>
    <row r="4">
      <c r="A4">
        <f>Dashboard!I13*100</f>
        <v/>
      </c>
      <c r="B4">
        <f>100-A4</f>
        <v/>
      </c>
      <c r="C4" t="n">
        <v>100</v>
      </c>
    </row>
    <row r="9">
      <c r="A9" t="inlineStr">
        <is>
          <t>Cause</t>
        </is>
      </c>
      <c r="B9" t="inlineStr">
        <is>
          <t>Minutes</t>
        </is>
      </c>
    </row>
    <row r="10">
      <c r="A10" t="inlineStr">
        <is>
          <t>Panne</t>
        </is>
      </c>
      <c r="B10">
        <f>SUMIF(Donnees!$M$6:$M$35,A10,Donnees!$N$6:$N$35)</f>
        <v/>
      </c>
    </row>
    <row r="11">
      <c r="A11" t="inlineStr">
        <is>
          <t>Réglage</t>
        </is>
      </c>
      <c r="B11">
        <f>SUMIF(Donnees!$M$6:$M$35,A11,Donnees!$N$6:$N$35)</f>
        <v/>
      </c>
    </row>
    <row r="12">
      <c r="A12" t="inlineStr">
        <is>
          <t>Manque matière</t>
        </is>
      </c>
      <c r="B12">
        <f>SUMIF(Donnees!$M$6:$M$35,A12,Donnees!$N$6:$N$35)</f>
        <v/>
      </c>
    </row>
    <row r="13">
      <c r="A13" t="inlineStr">
        <is>
          <t>Qualité</t>
        </is>
      </c>
      <c r="B13">
        <f>SUMIF(Donnees!$M$6:$M$35,A13,Donnees!$N$6:$N$35)</f>
        <v/>
      </c>
    </row>
    <row r="14">
      <c r="A14" t="inlineStr">
        <is>
          <t>Maintenance</t>
        </is>
      </c>
      <c r="B14">
        <f>SUMIF(Donnees!$M$6:$M$35,A14,Donnees!$N$6:$N$35)</f>
        <v/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P15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</cols>
  <sheetData>
    <row r="1">
      <c r="A1" s="45" t="inlineStr">
        <is>
          <t>Table de données BI reliée à l’onglet Donnees</t>
        </is>
      </c>
    </row>
    <row r="2">
      <c r="A2" s="46" t="inlineStr">
        <is>
          <t>Période</t>
        </is>
      </c>
      <c r="B2" s="46" t="inlineStr">
        <is>
          <t>Début</t>
        </is>
      </c>
      <c r="C2" s="46" t="inlineStr">
        <is>
          <t>Fin</t>
        </is>
      </c>
      <c r="D2" s="46" t="inlineStr">
        <is>
          <t>Objectif</t>
        </is>
      </c>
      <c r="E2" s="46" t="inlineStr">
        <is>
          <t>Production</t>
        </is>
      </c>
      <c r="F2" s="46" t="inlineStr">
        <is>
          <t>Conformes</t>
        </is>
      </c>
      <c r="G2" s="46" t="inlineStr">
        <is>
          <t>Rebuts</t>
        </is>
      </c>
      <c r="H2" s="46" t="inlineStr">
        <is>
          <t>Arrêts non planifiés</t>
        </is>
      </c>
      <c r="I2" s="46" t="inlineStr">
        <is>
          <t>Commandes</t>
        </is>
      </c>
      <c r="J2" s="46" t="inlineStr">
        <is>
          <t>Livraisons</t>
        </is>
      </c>
      <c r="K2" s="46" t="inlineStr">
        <is>
          <t>Stock fin</t>
        </is>
      </c>
      <c r="L2" s="46" t="inlineStr">
        <is>
          <t>Taux qualité</t>
        </is>
      </c>
      <c r="M2" s="46" t="inlineStr">
        <is>
          <t>Taux service</t>
        </is>
      </c>
      <c r="N2" s="46" t="inlineStr">
        <is>
          <t>OEE estimé</t>
        </is>
      </c>
      <c r="O2" t="inlineStr">
        <is>
          <t>Écart prod.</t>
        </is>
      </c>
      <c r="P2" t="inlineStr">
        <is>
          <t>Production cumulée</t>
        </is>
      </c>
    </row>
    <row r="3">
      <c r="A3" s="47" t="inlineStr">
        <is>
          <t>Semaine 1</t>
        </is>
      </c>
      <c r="B3" s="47">
        <f>Donnees!A6</f>
        <v/>
      </c>
      <c r="C3" s="47">
        <f>Donnees!A12</f>
        <v/>
      </c>
      <c r="D3" s="47">
        <f>SUMIFS(Donnees!$B$6:$B$35,Donnees!$A$6:$A$35,"&gt;="&amp;B3,Donnees!$A$6:$A$35,"&lt;="&amp;C3)</f>
        <v/>
      </c>
      <c r="E3" s="47">
        <f>SUMIFS(Donnees!$C$6:$C$35,Donnees!$A$6:$A$35,"&gt;="&amp;B3,Donnees!$A$6:$A$35,"&lt;="&amp;C3)</f>
        <v/>
      </c>
      <c r="F3" s="47">
        <f>SUMIFS(Donnees!$D$6:$D$35,Donnees!$A$6:$A$35,"&gt;="&amp;B3,Donnees!$A$6:$A$35,"&lt;="&amp;C3)</f>
        <v/>
      </c>
      <c r="G3" s="47">
        <f>SUMIFS(Donnees!$E$6:$E$35,Donnees!$A$6:$A$35,"&gt;="&amp;B3,Donnees!$A$6:$A$35,"&lt;="&amp;C3)</f>
        <v/>
      </c>
      <c r="H3" s="47">
        <f>SUMIFS(Donnees!$H$6:$H$35,Donnees!$A$6:$A$35,"&gt;="&amp;B3,Donnees!$A$6:$A$35,"&lt;="&amp;C3)</f>
        <v/>
      </c>
      <c r="I3" s="47">
        <f>SUMIFS(Donnees!$J$6:$J$35,Donnees!$A$6:$A$35,"&gt;="&amp;B3,Donnees!$A$6:$A$35,"&lt;="&amp;C3)</f>
        <v/>
      </c>
      <c r="J3" s="47">
        <f>SUMIFS(Donnees!$K$6:$K$35,Donnees!$A$6:$A$35,"&gt;="&amp;B3,Donnees!$A$6:$A$35,"&lt;="&amp;C3)</f>
        <v/>
      </c>
      <c r="K3" s="47">
        <f>INDEX(Donnees!$L$6:$L$35,MATCH(C3,Donnees!$A$6:$A$35,0))</f>
        <v/>
      </c>
      <c r="L3" s="48">
        <f>IFERROR(F3/E3,0)</f>
        <v/>
      </c>
      <c r="M3" s="48">
        <f>IFERROR(J3/I3,0)</f>
        <v/>
      </c>
      <c r="N3" s="48">
        <f>IFERROR(((SUMIFS(Donnees!$F$6:$F$35,Donnees!$A$6:$A$35,"&gt;="&amp;B3,Donnees!$A$6:$A$35,"&lt;="&amp;C3)-SUMIFS(Donnees!$G$6:$G$35,Donnees!$A$6:$A$35,"&gt;="&amp;B3,Donnees!$A$6:$A$35,"&lt;="&amp;C3)-H3)/(SUMIFS(Donnees!$F$6:$F$35,Donnees!$A$6:$A$35,"&gt;="&amp;B3,Donnees!$A$6:$A$35,"&lt;="&amp;C3)-SUMIFS(Donnees!$G$6:$G$35,Donnees!$A$6:$A$35,"&gt;="&amp;B3,Donnees!$A$6:$A$35,"&lt;="&amp;C3)))*(E3/SUMIFS(Donnees!$I$6:$I$35,Donnees!$A$6:$A$35,"&gt;="&amp;B3,Donnees!$A$6:$A$35,"&lt;="&amp;C3)))*(F3/E3),0)</f>
        <v/>
      </c>
      <c r="O3">
        <f>E3-D3</f>
        <v/>
      </c>
      <c r="P3">
        <f>E3</f>
        <v/>
      </c>
    </row>
    <row r="4">
      <c r="A4" s="47" t="inlineStr">
        <is>
          <t>Semaine 2</t>
        </is>
      </c>
      <c r="B4" s="47">
        <f>Donnees!A13</f>
        <v/>
      </c>
      <c r="C4" s="47">
        <f>Donnees!A19</f>
        <v/>
      </c>
      <c r="D4" s="47">
        <f>SUMIFS(Donnees!$B$6:$B$35,Donnees!$A$6:$A$35,"&gt;="&amp;B4,Donnees!$A$6:$A$35,"&lt;="&amp;C4)</f>
        <v/>
      </c>
      <c r="E4" s="47">
        <f>SUMIFS(Donnees!$C$6:$C$35,Donnees!$A$6:$A$35,"&gt;="&amp;B4,Donnees!$A$6:$A$35,"&lt;="&amp;C4)</f>
        <v/>
      </c>
      <c r="F4" s="47">
        <f>SUMIFS(Donnees!$D$6:$D$35,Donnees!$A$6:$A$35,"&gt;="&amp;B4,Donnees!$A$6:$A$35,"&lt;="&amp;C4)</f>
        <v/>
      </c>
      <c r="G4" s="47">
        <f>SUMIFS(Donnees!$E$6:$E$35,Donnees!$A$6:$A$35,"&gt;="&amp;B4,Donnees!$A$6:$A$35,"&lt;="&amp;C4)</f>
        <v/>
      </c>
      <c r="H4" s="47">
        <f>SUMIFS(Donnees!$H$6:$H$35,Donnees!$A$6:$A$35,"&gt;="&amp;B4,Donnees!$A$6:$A$35,"&lt;="&amp;C4)</f>
        <v/>
      </c>
      <c r="I4" s="47">
        <f>SUMIFS(Donnees!$J$6:$J$35,Donnees!$A$6:$A$35,"&gt;="&amp;B4,Donnees!$A$6:$A$35,"&lt;="&amp;C4)</f>
        <v/>
      </c>
      <c r="J4" s="47">
        <f>SUMIFS(Donnees!$K$6:$K$35,Donnees!$A$6:$A$35,"&gt;="&amp;B4,Donnees!$A$6:$A$35,"&lt;="&amp;C4)</f>
        <v/>
      </c>
      <c r="K4" s="47">
        <f>INDEX(Donnees!$L$6:$L$35,MATCH(C4,Donnees!$A$6:$A$35,0))</f>
        <v/>
      </c>
      <c r="L4" s="48">
        <f>IFERROR(F4/E4,0)</f>
        <v/>
      </c>
      <c r="M4" s="48">
        <f>IFERROR(J4/I4,0)</f>
        <v/>
      </c>
      <c r="N4" s="48">
        <f>IFERROR(((SUMIFS(Donnees!$F$6:$F$35,Donnees!$A$6:$A$35,"&gt;="&amp;B4,Donnees!$A$6:$A$35,"&lt;="&amp;C4)-SUMIFS(Donnees!$G$6:$G$35,Donnees!$A$6:$A$35,"&gt;="&amp;B4,Donnees!$A$6:$A$35,"&lt;="&amp;C4)-H4)/(SUMIFS(Donnees!$F$6:$F$35,Donnees!$A$6:$A$35,"&gt;="&amp;B4,Donnees!$A$6:$A$35,"&lt;="&amp;C4)-SUMIFS(Donnees!$G$6:$G$35,Donnees!$A$6:$A$35,"&gt;="&amp;B4,Donnees!$A$6:$A$35,"&lt;="&amp;C4)))*(E4/SUMIFS(Donnees!$I$6:$I$35,Donnees!$A$6:$A$35,"&gt;="&amp;B4,Donnees!$A$6:$A$35,"&lt;="&amp;C4)))*(F4/E4),0)</f>
        <v/>
      </c>
      <c r="O4">
        <f>E4-D4</f>
        <v/>
      </c>
      <c r="P4">
        <f>P3+E4</f>
        <v/>
      </c>
    </row>
    <row r="5">
      <c r="A5" s="47" t="inlineStr">
        <is>
          <t>Semaine 3</t>
        </is>
      </c>
      <c r="B5" s="47">
        <f>Donnees!A20</f>
        <v/>
      </c>
      <c r="C5" s="47">
        <f>Donnees!A26</f>
        <v/>
      </c>
      <c r="D5" s="47">
        <f>SUMIFS(Donnees!$B$6:$B$35,Donnees!$A$6:$A$35,"&gt;="&amp;B5,Donnees!$A$6:$A$35,"&lt;="&amp;C5)</f>
        <v/>
      </c>
      <c r="E5" s="47">
        <f>SUMIFS(Donnees!$C$6:$C$35,Donnees!$A$6:$A$35,"&gt;="&amp;B5,Donnees!$A$6:$A$35,"&lt;="&amp;C5)</f>
        <v/>
      </c>
      <c r="F5" s="47">
        <f>SUMIFS(Donnees!$D$6:$D$35,Donnees!$A$6:$A$35,"&gt;="&amp;B5,Donnees!$A$6:$A$35,"&lt;="&amp;C5)</f>
        <v/>
      </c>
      <c r="G5" s="47">
        <f>SUMIFS(Donnees!$E$6:$E$35,Donnees!$A$6:$A$35,"&gt;="&amp;B5,Donnees!$A$6:$A$35,"&lt;="&amp;C5)</f>
        <v/>
      </c>
      <c r="H5" s="47">
        <f>SUMIFS(Donnees!$H$6:$H$35,Donnees!$A$6:$A$35,"&gt;="&amp;B5,Donnees!$A$6:$A$35,"&lt;="&amp;C5)</f>
        <v/>
      </c>
      <c r="I5" s="47">
        <f>SUMIFS(Donnees!$J$6:$J$35,Donnees!$A$6:$A$35,"&gt;="&amp;B5,Donnees!$A$6:$A$35,"&lt;="&amp;C5)</f>
        <v/>
      </c>
      <c r="J5" s="47">
        <f>SUMIFS(Donnees!$K$6:$K$35,Donnees!$A$6:$A$35,"&gt;="&amp;B5,Donnees!$A$6:$A$35,"&lt;="&amp;C5)</f>
        <v/>
      </c>
      <c r="K5" s="47">
        <f>INDEX(Donnees!$L$6:$L$35,MATCH(C5,Donnees!$A$6:$A$35,0))</f>
        <v/>
      </c>
      <c r="L5" s="48">
        <f>IFERROR(F5/E5,0)</f>
        <v/>
      </c>
      <c r="M5" s="48">
        <f>IFERROR(J5/I5,0)</f>
        <v/>
      </c>
      <c r="N5" s="48">
        <f>IFERROR(((SUMIFS(Donnees!$F$6:$F$35,Donnees!$A$6:$A$35,"&gt;="&amp;B5,Donnees!$A$6:$A$35,"&lt;="&amp;C5)-SUMIFS(Donnees!$G$6:$G$35,Donnees!$A$6:$A$35,"&gt;="&amp;B5,Donnees!$A$6:$A$35,"&lt;="&amp;C5)-H5)/(SUMIFS(Donnees!$F$6:$F$35,Donnees!$A$6:$A$35,"&gt;="&amp;B5,Donnees!$A$6:$A$35,"&lt;="&amp;C5)-SUMIFS(Donnees!$G$6:$G$35,Donnees!$A$6:$A$35,"&gt;="&amp;B5,Donnees!$A$6:$A$35,"&lt;="&amp;C5)))*(E5/SUMIFS(Donnees!$I$6:$I$35,Donnees!$A$6:$A$35,"&gt;="&amp;B5,Donnees!$A$6:$A$35,"&lt;="&amp;C5)))*(F5/E5),0)</f>
        <v/>
      </c>
      <c r="O5">
        <f>E5-D5</f>
        <v/>
      </c>
      <c r="P5">
        <f>P4+E5</f>
        <v/>
      </c>
    </row>
    <row r="6">
      <c r="A6" s="47" t="inlineStr">
        <is>
          <t>Semaine 4</t>
        </is>
      </c>
      <c r="B6" s="47">
        <f>Donnees!A27</f>
        <v/>
      </c>
      <c r="C6" s="47">
        <f>Donnees!A33</f>
        <v/>
      </c>
      <c r="D6" s="47">
        <f>SUMIFS(Donnees!$B$6:$B$35,Donnees!$A$6:$A$35,"&gt;="&amp;B6,Donnees!$A$6:$A$35,"&lt;="&amp;C6)</f>
        <v/>
      </c>
      <c r="E6" s="47">
        <f>SUMIFS(Donnees!$C$6:$C$35,Donnees!$A$6:$A$35,"&gt;="&amp;B6,Donnees!$A$6:$A$35,"&lt;="&amp;C6)</f>
        <v/>
      </c>
      <c r="F6" s="47">
        <f>SUMIFS(Donnees!$D$6:$D$35,Donnees!$A$6:$A$35,"&gt;="&amp;B6,Donnees!$A$6:$A$35,"&lt;="&amp;C6)</f>
        <v/>
      </c>
      <c r="G6" s="47">
        <f>SUMIFS(Donnees!$E$6:$E$35,Donnees!$A$6:$A$35,"&gt;="&amp;B6,Donnees!$A$6:$A$35,"&lt;="&amp;C6)</f>
        <v/>
      </c>
      <c r="H6" s="47">
        <f>SUMIFS(Donnees!$H$6:$H$35,Donnees!$A$6:$A$35,"&gt;="&amp;B6,Donnees!$A$6:$A$35,"&lt;="&amp;C6)</f>
        <v/>
      </c>
      <c r="I6" s="47">
        <f>SUMIFS(Donnees!$J$6:$J$35,Donnees!$A$6:$A$35,"&gt;="&amp;B6,Donnees!$A$6:$A$35,"&lt;="&amp;C6)</f>
        <v/>
      </c>
      <c r="J6" s="47">
        <f>SUMIFS(Donnees!$K$6:$K$35,Donnees!$A$6:$A$35,"&gt;="&amp;B6,Donnees!$A$6:$A$35,"&lt;="&amp;C6)</f>
        <v/>
      </c>
      <c r="K6" s="47">
        <f>INDEX(Donnees!$L$6:$L$35,MATCH(C6,Donnees!$A$6:$A$35,0))</f>
        <v/>
      </c>
      <c r="L6" s="48">
        <f>IFERROR(F6/E6,0)</f>
        <v/>
      </c>
      <c r="M6" s="48">
        <f>IFERROR(J6/I6,0)</f>
        <v/>
      </c>
      <c r="N6" s="48">
        <f>IFERROR(((SUMIFS(Donnees!$F$6:$F$35,Donnees!$A$6:$A$35,"&gt;="&amp;B6,Donnees!$A$6:$A$35,"&lt;="&amp;C6)-SUMIFS(Donnees!$G$6:$G$35,Donnees!$A$6:$A$35,"&gt;="&amp;B6,Donnees!$A$6:$A$35,"&lt;="&amp;C6)-H6)/(SUMIFS(Donnees!$F$6:$F$35,Donnees!$A$6:$A$35,"&gt;="&amp;B6,Donnees!$A$6:$A$35,"&lt;="&amp;C6)-SUMIFS(Donnees!$G$6:$G$35,Donnees!$A$6:$A$35,"&gt;="&amp;B6,Donnees!$A$6:$A$35,"&lt;="&amp;C6)))*(E6/SUMIFS(Donnees!$I$6:$I$35,Donnees!$A$6:$A$35,"&gt;="&amp;B6,Donnees!$A$6:$A$35,"&lt;="&amp;C6)))*(F6/E6),0)</f>
        <v/>
      </c>
      <c r="O6">
        <f>E6-D6</f>
        <v/>
      </c>
      <c r="P6">
        <f>P5+E6</f>
        <v/>
      </c>
    </row>
    <row r="7">
      <c r="A7" s="47" t="inlineStr">
        <is>
          <t>Semaine 5</t>
        </is>
      </c>
      <c r="B7" s="47">
        <f>Donnees!A34</f>
        <v/>
      </c>
      <c r="C7" s="47">
        <f>Donnees!A35</f>
        <v/>
      </c>
      <c r="D7" s="47">
        <f>SUMIFS(Donnees!$B$6:$B$35,Donnees!$A$6:$A$35,"&gt;="&amp;B7,Donnees!$A$6:$A$35,"&lt;="&amp;C7)</f>
        <v/>
      </c>
      <c r="E7" s="47">
        <f>SUMIFS(Donnees!$C$6:$C$35,Donnees!$A$6:$A$35,"&gt;="&amp;B7,Donnees!$A$6:$A$35,"&lt;="&amp;C7)</f>
        <v/>
      </c>
      <c r="F7" s="47">
        <f>SUMIFS(Donnees!$D$6:$D$35,Donnees!$A$6:$A$35,"&gt;="&amp;B7,Donnees!$A$6:$A$35,"&lt;="&amp;C7)</f>
        <v/>
      </c>
      <c r="G7" s="47">
        <f>SUMIFS(Donnees!$E$6:$E$35,Donnees!$A$6:$A$35,"&gt;="&amp;B7,Donnees!$A$6:$A$35,"&lt;="&amp;C7)</f>
        <v/>
      </c>
      <c r="H7" s="47">
        <f>SUMIFS(Donnees!$H$6:$H$35,Donnees!$A$6:$A$35,"&gt;="&amp;B7,Donnees!$A$6:$A$35,"&lt;="&amp;C7)</f>
        <v/>
      </c>
      <c r="I7" s="47">
        <f>SUMIFS(Donnees!$J$6:$J$35,Donnees!$A$6:$A$35,"&gt;="&amp;B7,Donnees!$A$6:$A$35,"&lt;="&amp;C7)</f>
        <v/>
      </c>
      <c r="J7" s="47">
        <f>SUMIFS(Donnees!$K$6:$K$35,Donnees!$A$6:$A$35,"&gt;="&amp;B7,Donnees!$A$6:$A$35,"&lt;="&amp;C7)</f>
        <v/>
      </c>
      <c r="K7" s="47">
        <f>INDEX(Donnees!$L$6:$L$35,MATCH(C7,Donnees!$A$6:$A$35,0))</f>
        <v/>
      </c>
      <c r="L7" s="48">
        <f>IFERROR(F7/E7,0)</f>
        <v/>
      </c>
      <c r="M7" s="48">
        <f>IFERROR(J7/I7,0)</f>
        <v/>
      </c>
      <c r="N7" s="48">
        <f>IFERROR(((SUMIFS(Donnees!$F$6:$F$35,Donnees!$A$6:$A$35,"&gt;="&amp;B7,Donnees!$A$6:$A$35,"&lt;="&amp;C7)-SUMIFS(Donnees!$G$6:$G$35,Donnees!$A$6:$A$35,"&gt;="&amp;B7,Donnees!$A$6:$A$35,"&lt;="&amp;C7)-H7)/(SUMIFS(Donnees!$F$6:$F$35,Donnees!$A$6:$A$35,"&gt;="&amp;B7,Donnees!$A$6:$A$35,"&lt;="&amp;C7)-SUMIFS(Donnees!$G$6:$G$35,Donnees!$A$6:$A$35,"&gt;="&amp;B7,Donnees!$A$6:$A$35,"&lt;="&amp;C7)))*(E7/SUMIFS(Donnees!$I$6:$I$35,Donnees!$A$6:$A$35,"&gt;="&amp;B7,Donnees!$A$6:$A$35,"&lt;="&amp;C7)))*(F7/E7),0)</f>
        <v/>
      </c>
      <c r="O7">
        <f>E7-D7</f>
        <v/>
      </c>
      <c r="P7">
        <f>P6+E7</f>
        <v/>
      </c>
    </row>
    <row r="10">
      <c r="A10" s="49" t="inlineStr">
        <is>
          <t>Répartition des causes d'arrêt</t>
        </is>
      </c>
      <c r="D10" s="49" t="inlineStr">
        <is>
          <t>KPI consolidés</t>
        </is>
      </c>
    </row>
    <row r="11">
      <c r="A11" s="50" t="inlineStr">
        <is>
          <t>Cause</t>
        </is>
      </c>
      <c r="B11" s="50" t="inlineStr">
        <is>
          <t>Minutes</t>
        </is>
      </c>
      <c r="D11" s="50" t="inlineStr">
        <is>
          <t>Production totale</t>
        </is>
      </c>
      <c r="E11">
        <f>SUM(E3:E7)</f>
        <v/>
      </c>
    </row>
    <row r="12">
      <c r="A12" t="inlineStr">
        <is>
          <t>Panne</t>
        </is>
      </c>
      <c r="B12">
        <f>SUMIF(Donnees!$M$6:$M$35,A12,Donnees!$N$6:$N$35)</f>
        <v/>
      </c>
      <c r="D12" s="50" t="inlineStr">
        <is>
          <t>Objectif total</t>
        </is>
      </c>
      <c r="E12">
        <f>SUM(D3:D7)</f>
        <v/>
      </c>
    </row>
    <row r="13">
      <c r="A13" t="inlineStr">
        <is>
          <t>Réglage</t>
        </is>
      </c>
      <c r="B13">
        <f>SUMIF(Donnees!$M$6:$M$35,A13,Donnees!$N$6:$N$35)</f>
        <v/>
      </c>
      <c r="D13" s="50" t="inlineStr">
        <is>
          <t>Qualité moyenne</t>
        </is>
      </c>
      <c r="E13" s="51">
        <f>AVERAGE(L3:L7)</f>
        <v/>
      </c>
    </row>
    <row r="14">
      <c r="A14" t="inlineStr">
        <is>
          <t>Qualité</t>
        </is>
      </c>
      <c r="B14">
        <f>SUMIF(Donnees!$M$6:$M$35,A14,Donnees!$N$6:$N$35)</f>
        <v/>
      </c>
      <c r="D14" s="50" t="inlineStr">
        <is>
          <t>Service moyen</t>
        </is>
      </c>
      <c r="E14" s="51">
        <f>AVERAGE(M3:M7)</f>
        <v/>
      </c>
    </row>
    <row r="15">
      <c r="A15" t="inlineStr">
        <is>
          <t>Maintenance</t>
        </is>
      </c>
      <c r="B15">
        <f>SUMIF(Donnees!$M$6:$M$35,A15,Donnees!$N$6:$N$35)</f>
        <v/>
      </c>
      <c r="D15" s="50" t="inlineStr">
        <is>
          <t>OEE moyen</t>
        </is>
      </c>
      <c r="E15" s="51">
        <f>AVERAGE(N3:N7)</f>
        <v/>
      </c>
    </row>
  </sheetData>
  <mergeCells count="3">
    <mergeCell ref="D10:H10"/>
    <mergeCell ref="A10:B10"/>
    <mergeCell ref="A1:N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4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</cols>
  <sheetData>
    <row r="1">
      <c r="A1" s="52" t="inlineStr">
        <is>
          <t>Tableau de bord BI de production – version fusionnée</t>
        </is>
      </c>
    </row>
    <row r="2">
      <c r="A2" s="53" t="inlineStr">
        <is>
          <t>Cette vue regroupe le tableau de bord one page et une couche BI visuelle alimentée par l’onglet Donnees.</t>
        </is>
      </c>
    </row>
    <row r="3">
      <c r="A3" s="54" t="inlineStr">
        <is>
          <t>Production totale</t>
        </is>
      </c>
      <c r="D3" s="54" t="inlineStr">
        <is>
          <t>Objectif total</t>
        </is>
      </c>
      <c r="G3" s="54" t="inlineStr">
        <is>
          <t>Qualité moyenne</t>
        </is>
      </c>
      <c r="J3" s="54" t="inlineStr">
        <is>
          <t>Service moyen</t>
        </is>
      </c>
      <c r="M3" s="54" t="inlineStr">
        <is>
          <t>OEE moyen</t>
        </is>
      </c>
    </row>
    <row r="4">
      <c r="A4" s="55">
        <f>BI_Data!E11</f>
        <v/>
      </c>
      <c r="D4" s="55">
        <f>BI_Data!E12</f>
        <v/>
      </c>
      <c r="G4" s="56">
        <f>BI_Data!E13</f>
        <v/>
      </c>
      <c r="J4" s="55">
        <f>BI_Data!E14</f>
        <v/>
      </c>
      <c r="M4" s="56">
        <f>BI_Data!E15</f>
        <v/>
      </c>
    </row>
  </sheetData>
  <mergeCells count="12">
    <mergeCell ref="A4:B4"/>
    <mergeCell ref="G4:H4"/>
    <mergeCell ref="J3:K3"/>
    <mergeCell ref="J4:K4"/>
    <mergeCell ref="M4:N4"/>
    <mergeCell ref="A2:N2"/>
    <mergeCell ref="D4:E4"/>
    <mergeCell ref="M3:N3"/>
    <mergeCell ref="D3:E3"/>
    <mergeCell ref="A3:B3"/>
    <mergeCell ref="G3:H3"/>
    <mergeCell ref="A1:N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2026-03-09T06:19:41Z</dcterms:created>
  <dcterms:modified xmlns:dcterms="http://purl.org/dc/terms/" xmlns:xsi="http://www.w3.org/2001/XMLSchema-instance" xsi:type="dcterms:W3CDTF">2026-03-09T06:19:41Z</dcterms:modified>
</cp:coreProperties>
</file>