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e Anniversaires" sheetId="1" state="visible" r:id="rId1"/>
    <sheet xmlns:r="http://schemas.openxmlformats.org/officeDocument/2006/relationships" name="Calendrier" sheetId="2" state="visible" r:id="rId2"/>
    <sheet xmlns:r="http://schemas.openxmlformats.org/officeDocument/2006/relationships" name="Vue Synthè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sz val="9"/>
    </font>
    <font>
      <b val="1"/>
      <sz val="14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applyAlignment="1" pivotButton="0" quotePrefix="0" xfId="0">
      <alignment horizontal="center" vertical="top" wrapText="1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sheetData>
    <row r="1">
      <c r="A1" t="inlineStr">
        <is>
          <t>Nom</t>
        </is>
      </c>
      <c r="B1" t="inlineStr">
        <is>
          <t>Date de Naissance</t>
        </is>
      </c>
      <c r="C1" t="inlineStr">
        <is>
          <t>Jour</t>
        </is>
      </c>
      <c r="D1" t="inlineStr">
        <is>
          <t>Mois</t>
        </is>
      </c>
      <c r="E1" t="inlineStr">
        <is>
          <t>Catégorie</t>
        </is>
      </c>
      <c r="F1" t="inlineStr">
        <is>
          <t>Rappel</t>
        </is>
      </c>
    </row>
    <row r="2">
      <c r="A2" t="inlineStr">
        <is>
          <t>Alice Dupont</t>
        </is>
      </c>
      <c r="B2" t="inlineStr">
        <is>
          <t>1985-03-14</t>
        </is>
      </c>
      <c r="C2">
        <f>DAY(B2)</f>
        <v/>
      </c>
      <c r="D2">
        <f>MONTH(B2)</f>
        <v/>
      </c>
      <c r="E2" t="inlineStr">
        <is>
          <t>Famille</t>
        </is>
      </c>
      <c r="F2" t="inlineStr">
        <is>
          <t>Oui</t>
        </is>
      </c>
    </row>
    <row r="3">
      <c r="A3" t="inlineStr">
        <is>
          <t>Jean Martin</t>
        </is>
      </c>
      <c r="B3" t="inlineStr">
        <is>
          <t>1990-07-22</t>
        </is>
      </c>
      <c r="C3">
        <f>DAY(B3)</f>
        <v/>
      </c>
      <c r="D3">
        <f>MONTH(B3)</f>
        <v/>
      </c>
      <c r="E3" t="inlineStr">
        <is>
          <t>Ami</t>
        </is>
      </c>
      <c r="F3" t="inlineStr">
        <is>
          <t>Non</t>
        </is>
      </c>
    </row>
  </sheetData>
  <dataValidations count="2">
    <dataValidation sqref="E2:E100" showErrorMessage="1" showInputMessage="1" allowBlank="1" type="list">
      <formula1>"Famille,Ami,Travail,Autre"</formula1>
    </dataValidation>
    <dataValidation sqref="F2:F100" showErrorMessage="1" showInputMessage="1" allowBlank="1" type="list">
      <formula1>"Oui,Non"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M33"/>
  <sheetViews>
    <sheetView workbookViewId="0">
      <selection activeCell="A1" sqref="A1"/>
    </sheetView>
  </sheetViews>
  <sheetFormatPr baseColWidth="8" defaultRowHeight="15"/>
  <sheetData>
    <row r="2">
      <c r="B2" t="inlineStr">
        <is>
          <t>Janvier</t>
        </is>
      </c>
      <c r="C2" t="inlineStr">
        <is>
          <t>Février</t>
        </is>
      </c>
      <c r="D2" t="inlineStr">
        <is>
          <t>Mars</t>
        </is>
      </c>
      <c r="E2" t="inlineStr">
        <is>
          <t>Avril</t>
        </is>
      </c>
      <c r="F2" t="inlineStr">
        <is>
          <t>Mai</t>
        </is>
      </c>
      <c r="G2" t="inlineStr">
        <is>
          <t>Juin</t>
        </is>
      </c>
      <c r="H2" t="inlineStr">
        <is>
          <t>Juillet</t>
        </is>
      </c>
      <c r="I2" t="inlineStr">
        <is>
          <t>Août</t>
        </is>
      </c>
      <c r="J2" t="inlineStr">
        <is>
          <t>Septembre</t>
        </is>
      </c>
      <c r="K2" t="inlineStr">
        <is>
          <t>Octobre</t>
        </is>
      </c>
      <c r="L2" t="inlineStr">
        <is>
          <t>Novembre</t>
        </is>
      </c>
      <c r="M2" t="inlineStr">
        <is>
          <t>Décembre</t>
        </is>
      </c>
    </row>
    <row r="3">
      <c r="A3" t="n">
        <v>1</v>
      </c>
      <c r="B3" s="1">
        <f>IFERROR(TEXTJOIN(CHAR(10), TRUE, FILTER('Liste Anniversaires'!A2:A100, ('Liste Anniversaires'!C2:C100=1) * ('Liste Anniversaires'!D2:D100=1))), "")</f>
        <v/>
      </c>
      <c r="C3" s="1">
        <f>IFERROR(TEXTJOIN(CHAR(10), TRUE, FILTER('Liste Anniversaires'!A2:A100, ('Liste Anniversaires'!C2:C100=1) * ('Liste Anniversaires'!D2:D100=2))), "")</f>
        <v/>
      </c>
      <c r="D3" s="1">
        <f>IFERROR(TEXTJOIN(CHAR(10), TRUE, FILTER('Liste Anniversaires'!A2:A100, ('Liste Anniversaires'!C2:C100=1) * ('Liste Anniversaires'!D2:D100=3))), "")</f>
        <v/>
      </c>
      <c r="E3" s="1">
        <f>IFERROR(TEXTJOIN(CHAR(10), TRUE, FILTER('Liste Anniversaires'!A2:A100, ('Liste Anniversaires'!C2:C100=1) * ('Liste Anniversaires'!D2:D100=4))), "")</f>
        <v/>
      </c>
      <c r="F3" s="1">
        <f>IFERROR(TEXTJOIN(CHAR(10), TRUE, FILTER('Liste Anniversaires'!A2:A100, ('Liste Anniversaires'!C2:C100=1) * ('Liste Anniversaires'!D2:D100=5))), "")</f>
        <v/>
      </c>
      <c r="G3" s="1">
        <f>IFERROR(TEXTJOIN(CHAR(10), TRUE, FILTER('Liste Anniversaires'!A2:A100, ('Liste Anniversaires'!C2:C100=1) * ('Liste Anniversaires'!D2:D100=6))), "")</f>
        <v/>
      </c>
      <c r="H3" s="1">
        <f>IFERROR(TEXTJOIN(CHAR(10), TRUE, FILTER('Liste Anniversaires'!A2:A100, ('Liste Anniversaires'!C2:C100=1) * ('Liste Anniversaires'!D2:D100=7))), "")</f>
        <v/>
      </c>
      <c r="I3" s="1">
        <f>IFERROR(TEXTJOIN(CHAR(10), TRUE, FILTER('Liste Anniversaires'!A2:A100, ('Liste Anniversaires'!C2:C100=1) * ('Liste Anniversaires'!D2:D100=8))), "")</f>
        <v/>
      </c>
      <c r="J3" s="1">
        <f>IFERROR(TEXTJOIN(CHAR(10), TRUE, FILTER('Liste Anniversaires'!A2:A100, ('Liste Anniversaires'!C2:C100=1) * ('Liste Anniversaires'!D2:D100=9))), "")</f>
        <v/>
      </c>
      <c r="K3" s="1">
        <f>IFERROR(TEXTJOIN(CHAR(10), TRUE, FILTER('Liste Anniversaires'!A2:A100, ('Liste Anniversaires'!C2:C100=1) * ('Liste Anniversaires'!D2:D100=10))), "")</f>
        <v/>
      </c>
      <c r="L3" s="1">
        <f>IFERROR(TEXTJOIN(CHAR(10), TRUE, FILTER('Liste Anniversaires'!A2:A100, ('Liste Anniversaires'!C2:C100=1) * ('Liste Anniversaires'!D2:D100=11))), "")</f>
        <v/>
      </c>
      <c r="M3" s="1">
        <f>IFERROR(TEXTJOIN(CHAR(10), TRUE, FILTER('Liste Anniversaires'!A2:A100, ('Liste Anniversaires'!C2:C100=1) * ('Liste Anniversaires'!D2:D100=12))), "")</f>
        <v/>
      </c>
    </row>
    <row r="4">
      <c r="A4" t="n">
        <v>2</v>
      </c>
      <c r="B4" s="1">
        <f>IFERROR(TEXTJOIN(CHAR(10), TRUE, FILTER('Liste Anniversaires'!A2:A100, ('Liste Anniversaires'!C2:C100=2) * ('Liste Anniversaires'!D2:D100=1))), "")</f>
        <v/>
      </c>
      <c r="C4" s="1">
        <f>IFERROR(TEXTJOIN(CHAR(10), TRUE, FILTER('Liste Anniversaires'!A2:A100, ('Liste Anniversaires'!C2:C100=2) * ('Liste Anniversaires'!D2:D100=2))), "")</f>
        <v/>
      </c>
      <c r="D4" s="1">
        <f>IFERROR(TEXTJOIN(CHAR(10), TRUE, FILTER('Liste Anniversaires'!A2:A100, ('Liste Anniversaires'!C2:C100=2) * ('Liste Anniversaires'!D2:D100=3))), "")</f>
        <v/>
      </c>
      <c r="E4" s="1">
        <f>IFERROR(TEXTJOIN(CHAR(10), TRUE, FILTER('Liste Anniversaires'!A2:A100, ('Liste Anniversaires'!C2:C100=2) * ('Liste Anniversaires'!D2:D100=4))), "")</f>
        <v/>
      </c>
      <c r="F4" s="1">
        <f>IFERROR(TEXTJOIN(CHAR(10), TRUE, FILTER('Liste Anniversaires'!A2:A100, ('Liste Anniversaires'!C2:C100=2) * ('Liste Anniversaires'!D2:D100=5))), "")</f>
        <v/>
      </c>
      <c r="G4" s="1">
        <f>IFERROR(TEXTJOIN(CHAR(10), TRUE, FILTER('Liste Anniversaires'!A2:A100, ('Liste Anniversaires'!C2:C100=2) * ('Liste Anniversaires'!D2:D100=6))), "")</f>
        <v/>
      </c>
      <c r="H4" s="1">
        <f>IFERROR(TEXTJOIN(CHAR(10), TRUE, FILTER('Liste Anniversaires'!A2:A100, ('Liste Anniversaires'!C2:C100=2) * ('Liste Anniversaires'!D2:D100=7))), "")</f>
        <v/>
      </c>
      <c r="I4" s="1">
        <f>IFERROR(TEXTJOIN(CHAR(10), TRUE, FILTER('Liste Anniversaires'!A2:A100, ('Liste Anniversaires'!C2:C100=2) * ('Liste Anniversaires'!D2:D100=8))), "")</f>
        <v/>
      </c>
      <c r="J4" s="1">
        <f>IFERROR(TEXTJOIN(CHAR(10), TRUE, FILTER('Liste Anniversaires'!A2:A100, ('Liste Anniversaires'!C2:C100=2) * ('Liste Anniversaires'!D2:D100=9))), "")</f>
        <v/>
      </c>
      <c r="K4" s="1">
        <f>IFERROR(TEXTJOIN(CHAR(10), TRUE, FILTER('Liste Anniversaires'!A2:A100, ('Liste Anniversaires'!C2:C100=2) * ('Liste Anniversaires'!D2:D100=10))), "")</f>
        <v/>
      </c>
      <c r="L4" s="1">
        <f>IFERROR(TEXTJOIN(CHAR(10), TRUE, FILTER('Liste Anniversaires'!A2:A100, ('Liste Anniversaires'!C2:C100=2) * ('Liste Anniversaires'!D2:D100=11))), "")</f>
        <v/>
      </c>
      <c r="M4" s="1">
        <f>IFERROR(TEXTJOIN(CHAR(10), TRUE, FILTER('Liste Anniversaires'!A2:A100, ('Liste Anniversaires'!C2:C100=2) * ('Liste Anniversaires'!D2:D100=12))), "")</f>
        <v/>
      </c>
    </row>
    <row r="5">
      <c r="A5" t="n">
        <v>3</v>
      </c>
      <c r="B5" s="1">
        <f>IFERROR(TEXTJOIN(CHAR(10), TRUE, FILTER('Liste Anniversaires'!A2:A100, ('Liste Anniversaires'!C2:C100=3) * ('Liste Anniversaires'!D2:D100=1))), "")</f>
        <v/>
      </c>
      <c r="C5" s="1">
        <f>IFERROR(TEXTJOIN(CHAR(10), TRUE, FILTER('Liste Anniversaires'!A2:A100, ('Liste Anniversaires'!C2:C100=3) * ('Liste Anniversaires'!D2:D100=2))), "")</f>
        <v/>
      </c>
      <c r="D5" s="1">
        <f>IFERROR(TEXTJOIN(CHAR(10), TRUE, FILTER('Liste Anniversaires'!A2:A100, ('Liste Anniversaires'!C2:C100=3) * ('Liste Anniversaires'!D2:D100=3))), "")</f>
        <v/>
      </c>
      <c r="E5" s="1">
        <f>IFERROR(TEXTJOIN(CHAR(10), TRUE, FILTER('Liste Anniversaires'!A2:A100, ('Liste Anniversaires'!C2:C100=3) * ('Liste Anniversaires'!D2:D100=4))), "")</f>
        <v/>
      </c>
      <c r="F5" s="1">
        <f>IFERROR(TEXTJOIN(CHAR(10), TRUE, FILTER('Liste Anniversaires'!A2:A100, ('Liste Anniversaires'!C2:C100=3) * ('Liste Anniversaires'!D2:D100=5))), "")</f>
        <v/>
      </c>
      <c r="G5" s="1">
        <f>IFERROR(TEXTJOIN(CHAR(10), TRUE, FILTER('Liste Anniversaires'!A2:A100, ('Liste Anniversaires'!C2:C100=3) * ('Liste Anniversaires'!D2:D100=6))), "")</f>
        <v/>
      </c>
      <c r="H5" s="1">
        <f>IFERROR(TEXTJOIN(CHAR(10), TRUE, FILTER('Liste Anniversaires'!A2:A100, ('Liste Anniversaires'!C2:C100=3) * ('Liste Anniversaires'!D2:D100=7))), "")</f>
        <v/>
      </c>
      <c r="I5" s="1">
        <f>IFERROR(TEXTJOIN(CHAR(10), TRUE, FILTER('Liste Anniversaires'!A2:A100, ('Liste Anniversaires'!C2:C100=3) * ('Liste Anniversaires'!D2:D100=8))), "")</f>
        <v/>
      </c>
      <c r="J5" s="1">
        <f>IFERROR(TEXTJOIN(CHAR(10), TRUE, FILTER('Liste Anniversaires'!A2:A100, ('Liste Anniversaires'!C2:C100=3) * ('Liste Anniversaires'!D2:D100=9))), "")</f>
        <v/>
      </c>
      <c r="K5" s="1">
        <f>IFERROR(TEXTJOIN(CHAR(10), TRUE, FILTER('Liste Anniversaires'!A2:A100, ('Liste Anniversaires'!C2:C100=3) * ('Liste Anniversaires'!D2:D100=10))), "")</f>
        <v/>
      </c>
      <c r="L5" s="1">
        <f>IFERROR(TEXTJOIN(CHAR(10), TRUE, FILTER('Liste Anniversaires'!A2:A100, ('Liste Anniversaires'!C2:C100=3) * ('Liste Anniversaires'!D2:D100=11))), "")</f>
        <v/>
      </c>
      <c r="M5" s="1">
        <f>IFERROR(TEXTJOIN(CHAR(10), TRUE, FILTER('Liste Anniversaires'!A2:A100, ('Liste Anniversaires'!C2:C100=3) * ('Liste Anniversaires'!D2:D100=12))), "")</f>
        <v/>
      </c>
    </row>
    <row r="6">
      <c r="A6" t="n">
        <v>4</v>
      </c>
      <c r="B6" s="1">
        <f>IFERROR(TEXTJOIN(CHAR(10), TRUE, FILTER('Liste Anniversaires'!A2:A100, ('Liste Anniversaires'!C2:C100=4) * ('Liste Anniversaires'!D2:D100=1))), "")</f>
        <v/>
      </c>
      <c r="C6" s="1">
        <f>IFERROR(TEXTJOIN(CHAR(10), TRUE, FILTER('Liste Anniversaires'!A2:A100, ('Liste Anniversaires'!C2:C100=4) * ('Liste Anniversaires'!D2:D100=2))), "")</f>
        <v/>
      </c>
      <c r="D6" s="1">
        <f>IFERROR(TEXTJOIN(CHAR(10), TRUE, FILTER('Liste Anniversaires'!A2:A100, ('Liste Anniversaires'!C2:C100=4) * ('Liste Anniversaires'!D2:D100=3))), "")</f>
        <v/>
      </c>
      <c r="E6" s="1">
        <f>IFERROR(TEXTJOIN(CHAR(10), TRUE, FILTER('Liste Anniversaires'!A2:A100, ('Liste Anniversaires'!C2:C100=4) * ('Liste Anniversaires'!D2:D100=4))), "")</f>
        <v/>
      </c>
      <c r="F6" s="1">
        <f>IFERROR(TEXTJOIN(CHAR(10), TRUE, FILTER('Liste Anniversaires'!A2:A100, ('Liste Anniversaires'!C2:C100=4) * ('Liste Anniversaires'!D2:D100=5))), "")</f>
        <v/>
      </c>
      <c r="G6" s="1">
        <f>IFERROR(TEXTJOIN(CHAR(10), TRUE, FILTER('Liste Anniversaires'!A2:A100, ('Liste Anniversaires'!C2:C100=4) * ('Liste Anniversaires'!D2:D100=6))), "")</f>
        <v/>
      </c>
      <c r="H6" s="1">
        <f>IFERROR(TEXTJOIN(CHAR(10), TRUE, FILTER('Liste Anniversaires'!A2:A100, ('Liste Anniversaires'!C2:C100=4) * ('Liste Anniversaires'!D2:D100=7))), "")</f>
        <v/>
      </c>
      <c r="I6" s="1">
        <f>IFERROR(TEXTJOIN(CHAR(10), TRUE, FILTER('Liste Anniversaires'!A2:A100, ('Liste Anniversaires'!C2:C100=4) * ('Liste Anniversaires'!D2:D100=8))), "")</f>
        <v/>
      </c>
      <c r="J6" s="1">
        <f>IFERROR(TEXTJOIN(CHAR(10), TRUE, FILTER('Liste Anniversaires'!A2:A100, ('Liste Anniversaires'!C2:C100=4) * ('Liste Anniversaires'!D2:D100=9))), "")</f>
        <v/>
      </c>
      <c r="K6" s="1">
        <f>IFERROR(TEXTJOIN(CHAR(10), TRUE, FILTER('Liste Anniversaires'!A2:A100, ('Liste Anniversaires'!C2:C100=4) * ('Liste Anniversaires'!D2:D100=10))), "")</f>
        <v/>
      </c>
      <c r="L6" s="1">
        <f>IFERROR(TEXTJOIN(CHAR(10), TRUE, FILTER('Liste Anniversaires'!A2:A100, ('Liste Anniversaires'!C2:C100=4) * ('Liste Anniversaires'!D2:D100=11))), "")</f>
        <v/>
      </c>
      <c r="M6" s="1">
        <f>IFERROR(TEXTJOIN(CHAR(10), TRUE, FILTER('Liste Anniversaires'!A2:A100, ('Liste Anniversaires'!C2:C100=4) * ('Liste Anniversaires'!D2:D100=12))), "")</f>
        <v/>
      </c>
    </row>
    <row r="7">
      <c r="A7" t="n">
        <v>5</v>
      </c>
      <c r="B7" s="1">
        <f>IFERROR(TEXTJOIN(CHAR(10), TRUE, FILTER('Liste Anniversaires'!A2:A100, ('Liste Anniversaires'!C2:C100=5) * ('Liste Anniversaires'!D2:D100=1))), "")</f>
        <v/>
      </c>
      <c r="C7" s="1">
        <f>IFERROR(TEXTJOIN(CHAR(10), TRUE, FILTER('Liste Anniversaires'!A2:A100, ('Liste Anniversaires'!C2:C100=5) * ('Liste Anniversaires'!D2:D100=2))), "")</f>
        <v/>
      </c>
      <c r="D7" s="1">
        <f>IFERROR(TEXTJOIN(CHAR(10), TRUE, FILTER('Liste Anniversaires'!A2:A100, ('Liste Anniversaires'!C2:C100=5) * ('Liste Anniversaires'!D2:D100=3))), "")</f>
        <v/>
      </c>
      <c r="E7" s="1">
        <f>IFERROR(TEXTJOIN(CHAR(10), TRUE, FILTER('Liste Anniversaires'!A2:A100, ('Liste Anniversaires'!C2:C100=5) * ('Liste Anniversaires'!D2:D100=4))), "")</f>
        <v/>
      </c>
      <c r="F7" s="1">
        <f>IFERROR(TEXTJOIN(CHAR(10), TRUE, FILTER('Liste Anniversaires'!A2:A100, ('Liste Anniversaires'!C2:C100=5) * ('Liste Anniversaires'!D2:D100=5))), "")</f>
        <v/>
      </c>
      <c r="G7" s="1">
        <f>IFERROR(TEXTJOIN(CHAR(10), TRUE, FILTER('Liste Anniversaires'!A2:A100, ('Liste Anniversaires'!C2:C100=5) * ('Liste Anniversaires'!D2:D100=6))), "")</f>
        <v/>
      </c>
      <c r="H7" s="1">
        <f>IFERROR(TEXTJOIN(CHAR(10), TRUE, FILTER('Liste Anniversaires'!A2:A100, ('Liste Anniversaires'!C2:C100=5) * ('Liste Anniversaires'!D2:D100=7))), "")</f>
        <v/>
      </c>
      <c r="I7" s="1">
        <f>IFERROR(TEXTJOIN(CHAR(10), TRUE, FILTER('Liste Anniversaires'!A2:A100, ('Liste Anniversaires'!C2:C100=5) * ('Liste Anniversaires'!D2:D100=8))), "")</f>
        <v/>
      </c>
      <c r="J7" s="1">
        <f>IFERROR(TEXTJOIN(CHAR(10), TRUE, FILTER('Liste Anniversaires'!A2:A100, ('Liste Anniversaires'!C2:C100=5) * ('Liste Anniversaires'!D2:D100=9))), "")</f>
        <v/>
      </c>
      <c r="K7" s="1">
        <f>IFERROR(TEXTJOIN(CHAR(10), TRUE, FILTER('Liste Anniversaires'!A2:A100, ('Liste Anniversaires'!C2:C100=5) * ('Liste Anniversaires'!D2:D100=10))), "")</f>
        <v/>
      </c>
      <c r="L7" s="1">
        <f>IFERROR(TEXTJOIN(CHAR(10), TRUE, FILTER('Liste Anniversaires'!A2:A100, ('Liste Anniversaires'!C2:C100=5) * ('Liste Anniversaires'!D2:D100=11))), "")</f>
        <v/>
      </c>
      <c r="M7" s="1">
        <f>IFERROR(TEXTJOIN(CHAR(10), TRUE, FILTER('Liste Anniversaires'!A2:A100, ('Liste Anniversaires'!C2:C100=5) * ('Liste Anniversaires'!D2:D100=12))), "")</f>
        <v/>
      </c>
    </row>
    <row r="8">
      <c r="A8" t="n">
        <v>6</v>
      </c>
      <c r="B8" s="1">
        <f>IFERROR(TEXTJOIN(CHAR(10), TRUE, FILTER('Liste Anniversaires'!A2:A100, ('Liste Anniversaires'!C2:C100=6) * ('Liste Anniversaires'!D2:D100=1))), "")</f>
        <v/>
      </c>
      <c r="C8" s="1">
        <f>IFERROR(TEXTJOIN(CHAR(10), TRUE, FILTER('Liste Anniversaires'!A2:A100, ('Liste Anniversaires'!C2:C100=6) * ('Liste Anniversaires'!D2:D100=2))), "")</f>
        <v/>
      </c>
      <c r="D8" s="1">
        <f>IFERROR(TEXTJOIN(CHAR(10), TRUE, FILTER('Liste Anniversaires'!A2:A100, ('Liste Anniversaires'!C2:C100=6) * ('Liste Anniversaires'!D2:D100=3))), "")</f>
        <v/>
      </c>
      <c r="E8" s="1">
        <f>IFERROR(TEXTJOIN(CHAR(10), TRUE, FILTER('Liste Anniversaires'!A2:A100, ('Liste Anniversaires'!C2:C100=6) * ('Liste Anniversaires'!D2:D100=4))), "")</f>
        <v/>
      </c>
      <c r="F8" s="1">
        <f>IFERROR(TEXTJOIN(CHAR(10), TRUE, FILTER('Liste Anniversaires'!A2:A100, ('Liste Anniversaires'!C2:C100=6) * ('Liste Anniversaires'!D2:D100=5))), "")</f>
        <v/>
      </c>
      <c r="G8" s="1">
        <f>IFERROR(TEXTJOIN(CHAR(10), TRUE, FILTER('Liste Anniversaires'!A2:A100, ('Liste Anniversaires'!C2:C100=6) * ('Liste Anniversaires'!D2:D100=6))), "")</f>
        <v/>
      </c>
      <c r="H8" s="1">
        <f>IFERROR(TEXTJOIN(CHAR(10), TRUE, FILTER('Liste Anniversaires'!A2:A100, ('Liste Anniversaires'!C2:C100=6) * ('Liste Anniversaires'!D2:D100=7))), "")</f>
        <v/>
      </c>
      <c r="I8" s="1">
        <f>IFERROR(TEXTJOIN(CHAR(10), TRUE, FILTER('Liste Anniversaires'!A2:A100, ('Liste Anniversaires'!C2:C100=6) * ('Liste Anniversaires'!D2:D100=8))), "")</f>
        <v/>
      </c>
      <c r="J8" s="1">
        <f>IFERROR(TEXTJOIN(CHAR(10), TRUE, FILTER('Liste Anniversaires'!A2:A100, ('Liste Anniversaires'!C2:C100=6) * ('Liste Anniversaires'!D2:D100=9))), "")</f>
        <v/>
      </c>
      <c r="K8" s="1">
        <f>IFERROR(TEXTJOIN(CHAR(10), TRUE, FILTER('Liste Anniversaires'!A2:A100, ('Liste Anniversaires'!C2:C100=6) * ('Liste Anniversaires'!D2:D100=10))), "")</f>
        <v/>
      </c>
      <c r="L8" s="1">
        <f>IFERROR(TEXTJOIN(CHAR(10), TRUE, FILTER('Liste Anniversaires'!A2:A100, ('Liste Anniversaires'!C2:C100=6) * ('Liste Anniversaires'!D2:D100=11))), "")</f>
        <v/>
      </c>
      <c r="M8" s="1">
        <f>IFERROR(TEXTJOIN(CHAR(10), TRUE, FILTER('Liste Anniversaires'!A2:A100, ('Liste Anniversaires'!C2:C100=6) * ('Liste Anniversaires'!D2:D100=12))), "")</f>
        <v/>
      </c>
    </row>
    <row r="9">
      <c r="A9" t="n">
        <v>7</v>
      </c>
      <c r="B9" s="1">
        <f>IFERROR(TEXTJOIN(CHAR(10), TRUE, FILTER('Liste Anniversaires'!A2:A100, ('Liste Anniversaires'!C2:C100=7) * ('Liste Anniversaires'!D2:D100=1))), "")</f>
        <v/>
      </c>
      <c r="C9" s="1">
        <f>IFERROR(TEXTJOIN(CHAR(10), TRUE, FILTER('Liste Anniversaires'!A2:A100, ('Liste Anniversaires'!C2:C100=7) * ('Liste Anniversaires'!D2:D100=2))), "")</f>
        <v/>
      </c>
      <c r="D9" s="1">
        <f>IFERROR(TEXTJOIN(CHAR(10), TRUE, FILTER('Liste Anniversaires'!A2:A100, ('Liste Anniversaires'!C2:C100=7) * ('Liste Anniversaires'!D2:D100=3))), "")</f>
        <v/>
      </c>
      <c r="E9" s="1">
        <f>IFERROR(TEXTJOIN(CHAR(10), TRUE, FILTER('Liste Anniversaires'!A2:A100, ('Liste Anniversaires'!C2:C100=7) * ('Liste Anniversaires'!D2:D100=4))), "")</f>
        <v/>
      </c>
      <c r="F9" s="1">
        <f>IFERROR(TEXTJOIN(CHAR(10), TRUE, FILTER('Liste Anniversaires'!A2:A100, ('Liste Anniversaires'!C2:C100=7) * ('Liste Anniversaires'!D2:D100=5))), "")</f>
        <v/>
      </c>
      <c r="G9" s="1">
        <f>IFERROR(TEXTJOIN(CHAR(10), TRUE, FILTER('Liste Anniversaires'!A2:A100, ('Liste Anniversaires'!C2:C100=7) * ('Liste Anniversaires'!D2:D100=6))), "")</f>
        <v/>
      </c>
      <c r="H9" s="1">
        <f>IFERROR(TEXTJOIN(CHAR(10), TRUE, FILTER('Liste Anniversaires'!A2:A100, ('Liste Anniversaires'!C2:C100=7) * ('Liste Anniversaires'!D2:D100=7))), "")</f>
        <v/>
      </c>
      <c r="I9" s="1">
        <f>IFERROR(TEXTJOIN(CHAR(10), TRUE, FILTER('Liste Anniversaires'!A2:A100, ('Liste Anniversaires'!C2:C100=7) * ('Liste Anniversaires'!D2:D100=8))), "")</f>
        <v/>
      </c>
      <c r="J9" s="1">
        <f>IFERROR(TEXTJOIN(CHAR(10), TRUE, FILTER('Liste Anniversaires'!A2:A100, ('Liste Anniversaires'!C2:C100=7) * ('Liste Anniversaires'!D2:D100=9))), "")</f>
        <v/>
      </c>
      <c r="K9" s="1">
        <f>IFERROR(TEXTJOIN(CHAR(10), TRUE, FILTER('Liste Anniversaires'!A2:A100, ('Liste Anniversaires'!C2:C100=7) * ('Liste Anniversaires'!D2:D100=10))), "")</f>
        <v/>
      </c>
      <c r="L9" s="1">
        <f>IFERROR(TEXTJOIN(CHAR(10), TRUE, FILTER('Liste Anniversaires'!A2:A100, ('Liste Anniversaires'!C2:C100=7) * ('Liste Anniversaires'!D2:D100=11))), "")</f>
        <v/>
      </c>
      <c r="M9" s="1">
        <f>IFERROR(TEXTJOIN(CHAR(10), TRUE, FILTER('Liste Anniversaires'!A2:A100, ('Liste Anniversaires'!C2:C100=7) * ('Liste Anniversaires'!D2:D100=12))), "")</f>
        <v/>
      </c>
    </row>
    <row r="10">
      <c r="A10" t="n">
        <v>8</v>
      </c>
      <c r="B10" s="1">
        <f>IFERROR(TEXTJOIN(CHAR(10), TRUE, FILTER('Liste Anniversaires'!A2:A100, ('Liste Anniversaires'!C2:C100=8) * ('Liste Anniversaires'!D2:D100=1))), "")</f>
        <v/>
      </c>
      <c r="C10" s="1">
        <f>IFERROR(TEXTJOIN(CHAR(10), TRUE, FILTER('Liste Anniversaires'!A2:A100, ('Liste Anniversaires'!C2:C100=8) * ('Liste Anniversaires'!D2:D100=2))), "")</f>
        <v/>
      </c>
      <c r="D10" s="1">
        <f>IFERROR(TEXTJOIN(CHAR(10), TRUE, FILTER('Liste Anniversaires'!A2:A100, ('Liste Anniversaires'!C2:C100=8) * ('Liste Anniversaires'!D2:D100=3))), "")</f>
        <v/>
      </c>
      <c r="E10" s="1">
        <f>IFERROR(TEXTJOIN(CHAR(10), TRUE, FILTER('Liste Anniversaires'!A2:A100, ('Liste Anniversaires'!C2:C100=8) * ('Liste Anniversaires'!D2:D100=4))), "")</f>
        <v/>
      </c>
      <c r="F10" s="1">
        <f>IFERROR(TEXTJOIN(CHAR(10), TRUE, FILTER('Liste Anniversaires'!A2:A100, ('Liste Anniversaires'!C2:C100=8) * ('Liste Anniversaires'!D2:D100=5))), "")</f>
        <v/>
      </c>
      <c r="G10" s="1">
        <f>IFERROR(TEXTJOIN(CHAR(10), TRUE, FILTER('Liste Anniversaires'!A2:A100, ('Liste Anniversaires'!C2:C100=8) * ('Liste Anniversaires'!D2:D100=6))), "")</f>
        <v/>
      </c>
      <c r="H10" s="1">
        <f>IFERROR(TEXTJOIN(CHAR(10), TRUE, FILTER('Liste Anniversaires'!A2:A100, ('Liste Anniversaires'!C2:C100=8) * ('Liste Anniversaires'!D2:D100=7))), "")</f>
        <v/>
      </c>
      <c r="I10" s="1">
        <f>IFERROR(TEXTJOIN(CHAR(10), TRUE, FILTER('Liste Anniversaires'!A2:A100, ('Liste Anniversaires'!C2:C100=8) * ('Liste Anniversaires'!D2:D100=8))), "")</f>
        <v/>
      </c>
      <c r="J10" s="1">
        <f>IFERROR(TEXTJOIN(CHAR(10), TRUE, FILTER('Liste Anniversaires'!A2:A100, ('Liste Anniversaires'!C2:C100=8) * ('Liste Anniversaires'!D2:D100=9))), "")</f>
        <v/>
      </c>
      <c r="K10" s="1">
        <f>IFERROR(TEXTJOIN(CHAR(10), TRUE, FILTER('Liste Anniversaires'!A2:A100, ('Liste Anniversaires'!C2:C100=8) * ('Liste Anniversaires'!D2:D100=10))), "")</f>
        <v/>
      </c>
      <c r="L10" s="1">
        <f>IFERROR(TEXTJOIN(CHAR(10), TRUE, FILTER('Liste Anniversaires'!A2:A100, ('Liste Anniversaires'!C2:C100=8) * ('Liste Anniversaires'!D2:D100=11))), "")</f>
        <v/>
      </c>
      <c r="M10" s="1">
        <f>IFERROR(TEXTJOIN(CHAR(10), TRUE, FILTER('Liste Anniversaires'!A2:A100, ('Liste Anniversaires'!C2:C100=8) * ('Liste Anniversaires'!D2:D100=12))), "")</f>
        <v/>
      </c>
    </row>
    <row r="11">
      <c r="A11" t="n">
        <v>9</v>
      </c>
      <c r="B11" s="1">
        <f>IFERROR(TEXTJOIN(CHAR(10), TRUE, FILTER('Liste Anniversaires'!A2:A100, ('Liste Anniversaires'!C2:C100=9) * ('Liste Anniversaires'!D2:D100=1))), "")</f>
        <v/>
      </c>
      <c r="C11" s="1">
        <f>IFERROR(TEXTJOIN(CHAR(10), TRUE, FILTER('Liste Anniversaires'!A2:A100, ('Liste Anniversaires'!C2:C100=9) * ('Liste Anniversaires'!D2:D100=2))), "")</f>
        <v/>
      </c>
      <c r="D11" s="1">
        <f>IFERROR(TEXTJOIN(CHAR(10), TRUE, FILTER('Liste Anniversaires'!A2:A100, ('Liste Anniversaires'!C2:C100=9) * ('Liste Anniversaires'!D2:D100=3))), "")</f>
        <v/>
      </c>
      <c r="E11" s="1">
        <f>IFERROR(TEXTJOIN(CHAR(10), TRUE, FILTER('Liste Anniversaires'!A2:A100, ('Liste Anniversaires'!C2:C100=9) * ('Liste Anniversaires'!D2:D100=4))), "")</f>
        <v/>
      </c>
      <c r="F11" s="1">
        <f>IFERROR(TEXTJOIN(CHAR(10), TRUE, FILTER('Liste Anniversaires'!A2:A100, ('Liste Anniversaires'!C2:C100=9) * ('Liste Anniversaires'!D2:D100=5))), "")</f>
        <v/>
      </c>
      <c r="G11" s="1">
        <f>IFERROR(TEXTJOIN(CHAR(10), TRUE, FILTER('Liste Anniversaires'!A2:A100, ('Liste Anniversaires'!C2:C100=9) * ('Liste Anniversaires'!D2:D100=6))), "")</f>
        <v/>
      </c>
      <c r="H11" s="1">
        <f>IFERROR(TEXTJOIN(CHAR(10), TRUE, FILTER('Liste Anniversaires'!A2:A100, ('Liste Anniversaires'!C2:C100=9) * ('Liste Anniversaires'!D2:D100=7))), "")</f>
        <v/>
      </c>
      <c r="I11" s="1">
        <f>IFERROR(TEXTJOIN(CHAR(10), TRUE, FILTER('Liste Anniversaires'!A2:A100, ('Liste Anniversaires'!C2:C100=9) * ('Liste Anniversaires'!D2:D100=8))), "")</f>
        <v/>
      </c>
      <c r="J11" s="1">
        <f>IFERROR(TEXTJOIN(CHAR(10), TRUE, FILTER('Liste Anniversaires'!A2:A100, ('Liste Anniversaires'!C2:C100=9) * ('Liste Anniversaires'!D2:D100=9))), "")</f>
        <v/>
      </c>
      <c r="K11" s="1">
        <f>IFERROR(TEXTJOIN(CHAR(10), TRUE, FILTER('Liste Anniversaires'!A2:A100, ('Liste Anniversaires'!C2:C100=9) * ('Liste Anniversaires'!D2:D100=10))), "")</f>
        <v/>
      </c>
      <c r="L11" s="1">
        <f>IFERROR(TEXTJOIN(CHAR(10), TRUE, FILTER('Liste Anniversaires'!A2:A100, ('Liste Anniversaires'!C2:C100=9) * ('Liste Anniversaires'!D2:D100=11))), "")</f>
        <v/>
      </c>
      <c r="M11" s="1">
        <f>IFERROR(TEXTJOIN(CHAR(10), TRUE, FILTER('Liste Anniversaires'!A2:A100, ('Liste Anniversaires'!C2:C100=9) * ('Liste Anniversaires'!D2:D100=12))), "")</f>
        <v/>
      </c>
    </row>
    <row r="12">
      <c r="A12" t="n">
        <v>10</v>
      </c>
      <c r="B12" s="1">
        <f>IFERROR(TEXTJOIN(CHAR(10), TRUE, FILTER('Liste Anniversaires'!A2:A100, ('Liste Anniversaires'!C2:C100=10) * ('Liste Anniversaires'!D2:D100=1))), "")</f>
        <v/>
      </c>
      <c r="C12" s="1">
        <f>IFERROR(TEXTJOIN(CHAR(10), TRUE, FILTER('Liste Anniversaires'!A2:A100, ('Liste Anniversaires'!C2:C100=10) * ('Liste Anniversaires'!D2:D100=2))), "")</f>
        <v/>
      </c>
      <c r="D12" s="1">
        <f>IFERROR(TEXTJOIN(CHAR(10), TRUE, FILTER('Liste Anniversaires'!A2:A100, ('Liste Anniversaires'!C2:C100=10) * ('Liste Anniversaires'!D2:D100=3))), "")</f>
        <v/>
      </c>
      <c r="E12" s="1">
        <f>IFERROR(TEXTJOIN(CHAR(10), TRUE, FILTER('Liste Anniversaires'!A2:A100, ('Liste Anniversaires'!C2:C100=10) * ('Liste Anniversaires'!D2:D100=4))), "")</f>
        <v/>
      </c>
      <c r="F12" s="1">
        <f>IFERROR(TEXTJOIN(CHAR(10), TRUE, FILTER('Liste Anniversaires'!A2:A100, ('Liste Anniversaires'!C2:C100=10) * ('Liste Anniversaires'!D2:D100=5))), "")</f>
        <v/>
      </c>
      <c r="G12" s="1">
        <f>IFERROR(TEXTJOIN(CHAR(10), TRUE, FILTER('Liste Anniversaires'!A2:A100, ('Liste Anniversaires'!C2:C100=10) * ('Liste Anniversaires'!D2:D100=6))), "")</f>
        <v/>
      </c>
      <c r="H12" s="1">
        <f>IFERROR(TEXTJOIN(CHAR(10), TRUE, FILTER('Liste Anniversaires'!A2:A100, ('Liste Anniversaires'!C2:C100=10) * ('Liste Anniversaires'!D2:D100=7))), "")</f>
        <v/>
      </c>
      <c r="I12" s="1">
        <f>IFERROR(TEXTJOIN(CHAR(10), TRUE, FILTER('Liste Anniversaires'!A2:A100, ('Liste Anniversaires'!C2:C100=10) * ('Liste Anniversaires'!D2:D100=8))), "")</f>
        <v/>
      </c>
      <c r="J12" s="1">
        <f>IFERROR(TEXTJOIN(CHAR(10), TRUE, FILTER('Liste Anniversaires'!A2:A100, ('Liste Anniversaires'!C2:C100=10) * ('Liste Anniversaires'!D2:D100=9))), "")</f>
        <v/>
      </c>
      <c r="K12" s="1">
        <f>IFERROR(TEXTJOIN(CHAR(10), TRUE, FILTER('Liste Anniversaires'!A2:A100, ('Liste Anniversaires'!C2:C100=10) * ('Liste Anniversaires'!D2:D100=10))), "")</f>
        <v/>
      </c>
      <c r="L12" s="1">
        <f>IFERROR(TEXTJOIN(CHAR(10), TRUE, FILTER('Liste Anniversaires'!A2:A100, ('Liste Anniversaires'!C2:C100=10) * ('Liste Anniversaires'!D2:D100=11))), "")</f>
        <v/>
      </c>
      <c r="M12" s="1">
        <f>IFERROR(TEXTJOIN(CHAR(10), TRUE, FILTER('Liste Anniversaires'!A2:A100, ('Liste Anniversaires'!C2:C100=10) * ('Liste Anniversaires'!D2:D100=12))), "")</f>
        <v/>
      </c>
    </row>
    <row r="13">
      <c r="A13" t="n">
        <v>11</v>
      </c>
      <c r="B13" s="1">
        <f>IFERROR(TEXTJOIN(CHAR(10), TRUE, FILTER('Liste Anniversaires'!A2:A100, ('Liste Anniversaires'!C2:C100=11) * ('Liste Anniversaires'!D2:D100=1))), "")</f>
        <v/>
      </c>
      <c r="C13" s="1">
        <f>IFERROR(TEXTJOIN(CHAR(10), TRUE, FILTER('Liste Anniversaires'!A2:A100, ('Liste Anniversaires'!C2:C100=11) * ('Liste Anniversaires'!D2:D100=2))), "")</f>
        <v/>
      </c>
      <c r="D13" s="1">
        <f>IFERROR(TEXTJOIN(CHAR(10), TRUE, FILTER('Liste Anniversaires'!A2:A100, ('Liste Anniversaires'!C2:C100=11) * ('Liste Anniversaires'!D2:D100=3))), "")</f>
        <v/>
      </c>
      <c r="E13" s="1">
        <f>IFERROR(TEXTJOIN(CHAR(10), TRUE, FILTER('Liste Anniversaires'!A2:A100, ('Liste Anniversaires'!C2:C100=11) * ('Liste Anniversaires'!D2:D100=4))), "")</f>
        <v/>
      </c>
      <c r="F13" s="1">
        <f>IFERROR(TEXTJOIN(CHAR(10), TRUE, FILTER('Liste Anniversaires'!A2:A100, ('Liste Anniversaires'!C2:C100=11) * ('Liste Anniversaires'!D2:D100=5))), "")</f>
        <v/>
      </c>
      <c r="G13" s="1">
        <f>IFERROR(TEXTJOIN(CHAR(10), TRUE, FILTER('Liste Anniversaires'!A2:A100, ('Liste Anniversaires'!C2:C100=11) * ('Liste Anniversaires'!D2:D100=6))), "")</f>
        <v/>
      </c>
      <c r="H13" s="1">
        <f>IFERROR(TEXTJOIN(CHAR(10), TRUE, FILTER('Liste Anniversaires'!A2:A100, ('Liste Anniversaires'!C2:C100=11) * ('Liste Anniversaires'!D2:D100=7))), "")</f>
        <v/>
      </c>
      <c r="I13" s="1">
        <f>IFERROR(TEXTJOIN(CHAR(10), TRUE, FILTER('Liste Anniversaires'!A2:A100, ('Liste Anniversaires'!C2:C100=11) * ('Liste Anniversaires'!D2:D100=8))), "")</f>
        <v/>
      </c>
      <c r="J13" s="1">
        <f>IFERROR(TEXTJOIN(CHAR(10), TRUE, FILTER('Liste Anniversaires'!A2:A100, ('Liste Anniversaires'!C2:C100=11) * ('Liste Anniversaires'!D2:D100=9))), "")</f>
        <v/>
      </c>
      <c r="K13" s="1">
        <f>IFERROR(TEXTJOIN(CHAR(10), TRUE, FILTER('Liste Anniversaires'!A2:A100, ('Liste Anniversaires'!C2:C100=11) * ('Liste Anniversaires'!D2:D100=10))), "")</f>
        <v/>
      </c>
      <c r="L13" s="1">
        <f>IFERROR(TEXTJOIN(CHAR(10), TRUE, FILTER('Liste Anniversaires'!A2:A100, ('Liste Anniversaires'!C2:C100=11) * ('Liste Anniversaires'!D2:D100=11))), "")</f>
        <v/>
      </c>
      <c r="M13" s="1">
        <f>IFERROR(TEXTJOIN(CHAR(10), TRUE, FILTER('Liste Anniversaires'!A2:A100, ('Liste Anniversaires'!C2:C100=11) * ('Liste Anniversaires'!D2:D100=12))), "")</f>
        <v/>
      </c>
    </row>
    <row r="14">
      <c r="A14" t="n">
        <v>12</v>
      </c>
      <c r="B14" s="1">
        <f>IFERROR(TEXTJOIN(CHAR(10), TRUE, FILTER('Liste Anniversaires'!A2:A100, ('Liste Anniversaires'!C2:C100=12) * ('Liste Anniversaires'!D2:D100=1))), "")</f>
        <v/>
      </c>
      <c r="C14" s="1">
        <f>IFERROR(TEXTJOIN(CHAR(10), TRUE, FILTER('Liste Anniversaires'!A2:A100, ('Liste Anniversaires'!C2:C100=12) * ('Liste Anniversaires'!D2:D100=2))), "")</f>
        <v/>
      </c>
      <c r="D14" s="1">
        <f>IFERROR(TEXTJOIN(CHAR(10), TRUE, FILTER('Liste Anniversaires'!A2:A100, ('Liste Anniversaires'!C2:C100=12) * ('Liste Anniversaires'!D2:D100=3))), "")</f>
        <v/>
      </c>
      <c r="E14" s="1">
        <f>IFERROR(TEXTJOIN(CHAR(10), TRUE, FILTER('Liste Anniversaires'!A2:A100, ('Liste Anniversaires'!C2:C100=12) * ('Liste Anniversaires'!D2:D100=4))), "")</f>
        <v/>
      </c>
      <c r="F14" s="1">
        <f>IFERROR(TEXTJOIN(CHAR(10), TRUE, FILTER('Liste Anniversaires'!A2:A100, ('Liste Anniversaires'!C2:C100=12) * ('Liste Anniversaires'!D2:D100=5))), "")</f>
        <v/>
      </c>
      <c r="G14" s="1">
        <f>IFERROR(TEXTJOIN(CHAR(10), TRUE, FILTER('Liste Anniversaires'!A2:A100, ('Liste Anniversaires'!C2:C100=12) * ('Liste Anniversaires'!D2:D100=6))), "")</f>
        <v/>
      </c>
      <c r="H14" s="1">
        <f>IFERROR(TEXTJOIN(CHAR(10), TRUE, FILTER('Liste Anniversaires'!A2:A100, ('Liste Anniversaires'!C2:C100=12) * ('Liste Anniversaires'!D2:D100=7))), "")</f>
        <v/>
      </c>
      <c r="I14" s="1">
        <f>IFERROR(TEXTJOIN(CHAR(10), TRUE, FILTER('Liste Anniversaires'!A2:A100, ('Liste Anniversaires'!C2:C100=12) * ('Liste Anniversaires'!D2:D100=8))), "")</f>
        <v/>
      </c>
      <c r="J14" s="1">
        <f>IFERROR(TEXTJOIN(CHAR(10), TRUE, FILTER('Liste Anniversaires'!A2:A100, ('Liste Anniversaires'!C2:C100=12) * ('Liste Anniversaires'!D2:D100=9))), "")</f>
        <v/>
      </c>
      <c r="K14" s="1">
        <f>IFERROR(TEXTJOIN(CHAR(10), TRUE, FILTER('Liste Anniversaires'!A2:A100, ('Liste Anniversaires'!C2:C100=12) * ('Liste Anniversaires'!D2:D100=10))), "")</f>
        <v/>
      </c>
      <c r="L14" s="1">
        <f>IFERROR(TEXTJOIN(CHAR(10), TRUE, FILTER('Liste Anniversaires'!A2:A100, ('Liste Anniversaires'!C2:C100=12) * ('Liste Anniversaires'!D2:D100=11))), "")</f>
        <v/>
      </c>
      <c r="M14" s="1">
        <f>IFERROR(TEXTJOIN(CHAR(10), TRUE, FILTER('Liste Anniversaires'!A2:A100, ('Liste Anniversaires'!C2:C100=12) * ('Liste Anniversaires'!D2:D100=12))), "")</f>
        <v/>
      </c>
    </row>
    <row r="15">
      <c r="A15" t="n">
        <v>13</v>
      </c>
      <c r="B15" s="1">
        <f>IFERROR(TEXTJOIN(CHAR(10), TRUE, FILTER('Liste Anniversaires'!A2:A100, ('Liste Anniversaires'!C2:C100=13) * ('Liste Anniversaires'!D2:D100=1))), "")</f>
        <v/>
      </c>
      <c r="C15" s="1">
        <f>IFERROR(TEXTJOIN(CHAR(10), TRUE, FILTER('Liste Anniversaires'!A2:A100, ('Liste Anniversaires'!C2:C100=13) * ('Liste Anniversaires'!D2:D100=2))), "")</f>
        <v/>
      </c>
      <c r="D15" s="1">
        <f>IFERROR(TEXTJOIN(CHAR(10), TRUE, FILTER('Liste Anniversaires'!A2:A100, ('Liste Anniversaires'!C2:C100=13) * ('Liste Anniversaires'!D2:D100=3))), "")</f>
        <v/>
      </c>
      <c r="E15" s="1">
        <f>IFERROR(TEXTJOIN(CHAR(10), TRUE, FILTER('Liste Anniversaires'!A2:A100, ('Liste Anniversaires'!C2:C100=13) * ('Liste Anniversaires'!D2:D100=4))), "")</f>
        <v/>
      </c>
      <c r="F15" s="1">
        <f>IFERROR(TEXTJOIN(CHAR(10), TRUE, FILTER('Liste Anniversaires'!A2:A100, ('Liste Anniversaires'!C2:C100=13) * ('Liste Anniversaires'!D2:D100=5))), "")</f>
        <v/>
      </c>
      <c r="G15" s="1">
        <f>IFERROR(TEXTJOIN(CHAR(10), TRUE, FILTER('Liste Anniversaires'!A2:A100, ('Liste Anniversaires'!C2:C100=13) * ('Liste Anniversaires'!D2:D100=6))), "")</f>
        <v/>
      </c>
      <c r="H15" s="1">
        <f>IFERROR(TEXTJOIN(CHAR(10), TRUE, FILTER('Liste Anniversaires'!A2:A100, ('Liste Anniversaires'!C2:C100=13) * ('Liste Anniversaires'!D2:D100=7))), "")</f>
        <v/>
      </c>
      <c r="I15" s="1">
        <f>IFERROR(TEXTJOIN(CHAR(10), TRUE, FILTER('Liste Anniversaires'!A2:A100, ('Liste Anniversaires'!C2:C100=13) * ('Liste Anniversaires'!D2:D100=8))), "")</f>
        <v/>
      </c>
      <c r="J15" s="1">
        <f>IFERROR(TEXTJOIN(CHAR(10), TRUE, FILTER('Liste Anniversaires'!A2:A100, ('Liste Anniversaires'!C2:C100=13) * ('Liste Anniversaires'!D2:D100=9))), "")</f>
        <v/>
      </c>
      <c r="K15" s="1">
        <f>IFERROR(TEXTJOIN(CHAR(10), TRUE, FILTER('Liste Anniversaires'!A2:A100, ('Liste Anniversaires'!C2:C100=13) * ('Liste Anniversaires'!D2:D100=10))), "")</f>
        <v/>
      </c>
      <c r="L15" s="1">
        <f>IFERROR(TEXTJOIN(CHAR(10), TRUE, FILTER('Liste Anniversaires'!A2:A100, ('Liste Anniversaires'!C2:C100=13) * ('Liste Anniversaires'!D2:D100=11))), "")</f>
        <v/>
      </c>
      <c r="M15" s="1">
        <f>IFERROR(TEXTJOIN(CHAR(10), TRUE, FILTER('Liste Anniversaires'!A2:A100, ('Liste Anniversaires'!C2:C100=13) * ('Liste Anniversaires'!D2:D100=12))), "")</f>
        <v/>
      </c>
    </row>
    <row r="16">
      <c r="A16" t="n">
        <v>14</v>
      </c>
      <c r="B16" s="1">
        <f>IFERROR(TEXTJOIN(CHAR(10), TRUE, FILTER('Liste Anniversaires'!A2:A100, ('Liste Anniversaires'!C2:C100=14) * ('Liste Anniversaires'!D2:D100=1))), "")</f>
        <v/>
      </c>
      <c r="C16" s="1">
        <f>IFERROR(TEXTJOIN(CHAR(10), TRUE, FILTER('Liste Anniversaires'!A2:A100, ('Liste Anniversaires'!C2:C100=14) * ('Liste Anniversaires'!D2:D100=2))), "")</f>
        <v/>
      </c>
      <c r="D16" s="1">
        <f>IFERROR(TEXTJOIN(CHAR(10), TRUE, FILTER('Liste Anniversaires'!A2:A100, ('Liste Anniversaires'!C2:C100=14) * ('Liste Anniversaires'!D2:D100=3))), "")</f>
        <v/>
      </c>
      <c r="E16" s="1">
        <f>IFERROR(TEXTJOIN(CHAR(10), TRUE, FILTER('Liste Anniversaires'!A2:A100, ('Liste Anniversaires'!C2:C100=14) * ('Liste Anniversaires'!D2:D100=4))), "")</f>
        <v/>
      </c>
      <c r="F16" s="1">
        <f>IFERROR(TEXTJOIN(CHAR(10), TRUE, FILTER('Liste Anniversaires'!A2:A100, ('Liste Anniversaires'!C2:C100=14) * ('Liste Anniversaires'!D2:D100=5))), "")</f>
        <v/>
      </c>
      <c r="G16" s="1">
        <f>IFERROR(TEXTJOIN(CHAR(10), TRUE, FILTER('Liste Anniversaires'!A2:A100, ('Liste Anniversaires'!C2:C100=14) * ('Liste Anniversaires'!D2:D100=6))), "")</f>
        <v/>
      </c>
      <c r="H16" s="1">
        <f>IFERROR(TEXTJOIN(CHAR(10), TRUE, FILTER('Liste Anniversaires'!A2:A100, ('Liste Anniversaires'!C2:C100=14) * ('Liste Anniversaires'!D2:D100=7))), "")</f>
        <v/>
      </c>
      <c r="I16" s="1">
        <f>IFERROR(TEXTJOIN(CHAR(10), TRUE, FILTER('Liste Anniversaires'!A2:A100, ('Liste Anniversaires'!C2:C100=14) * ('Liste Anniversaires'!D2:D100=8))), "")</f>
        <v/>
      </c>
      <c r="J16" s="1">
        <f>IFERROR(TEXTJOIN(CHAR(10), TRUE, FILTER('Liste Anniversaires'!A2:A100, ('Liste Anniversaires'!C2:C100=14) * ('Liste Anniversaires'!D2:D100=9))), "")</f>
        <v/>
      </c>
      <c r="K16" s="1">
        <f>IFERROR(TEXTJOIN(CHAR(10), TRUE, FILTER('Liste Anniversaires'!A2:A100, ('Liste Anniversaires'!C2:C100=14) * ('Liste Anniversaires'!D2:D100=10))), "")</f>
        <v/>
      </c>
      <c r="L16" s="1">
        <f>IFERROR(TEXTJOIN(CHAR(10), TRUE, FILTER('Liste Anniversaires'!A2:A100, ('Liste Anniversaires'!C2:C100=14) * ('Liste Anniversaires'!D2:D100=11))), "")</f>
        <v/>
      </c>
      <c r="M16" s="1">
        <f>IFERROR(TEXTJOIN(CHAR(10), TRUE, FILTER('Liste Anniversaires'!A2:A100, ('Liste Anniversaires'!C2:C100=14) * ('Liste Anniversaires'!D2:D100=12))), "")</f>
        <v/>
      </c>
    </row>
    <row r="17">
      <c r="A17" t="n">
        <v>15</v>
      </c>
      <c r="B17" s="1">
        <f>IFERROR(TEXTJOIN(CHAR(10), TRUE, FILTER('Liste Anniversaires'!A2:A100, ('Liste Anniversaires'!C2:C100=15) * ('Liste Anniversaires'!D2:D100=1))), "")</f>
        <v/>
      </c>
      <c r="C17" s="1">
        <f>IFERROR(TEXTJOIN(CHAR(10), TRUE, FILTER('Liste Anniversaires'!A2:A100, ('Liste Anniversaires'!C2:C100=15) * ('Liste Anniversaires'!D2:D100=2))), "")</f>
        <v/>
      </c>
      <c r="D17" s="1">
        <f>IFERROR(TEXTJOIN(CHAR(10), TRUE, FILTER('Liste Anniversaires'!A2:A100, ('Liste Anniversaires'!C2:C100=15) * ('Liste Anniversaires'!D2:D100=3))), "")</f>
        <v/>
      </c>
      <c r="E17" s="1">
        <f>IFERROR(TEXTJOIN(CHAR(10), TRUE, FILTER('Liste Anniversaires'!A2:A100, ('Liste Anniversaires'!C2:C100=15) * ('Liste Anniversaires'!D2:D100=4))), "")</f>
        <v/>
      </c>
      <c r="F17" s="1">
        <f>IFERROR(TEXTJOIN(CHAR(10), TRUE, FILTER('Liste Anniversaires'!A2:A100, ('Liste Anniversaires'!C2:C100=15) * ('Liste Anniversaires'!D2:D100=5))), "")</f>
        <v/>
      </c>
      <c r="G17" s="1">
        <f>IFERROR(TEXTJOIN(CHAR(10), TRUE, FILTER('Liste Anniversaires'!A2:A100, ('Liste Anniversaires'!C2:C100=15) * ('Liste Anniversaires'!D2:D100=6))), "")</f>
        <v/>
      </c>
      <c r="H17" s="1">
        <f>IFERROR(TEXTJOIN(CHAR(10), TRUE, FILTER('Liste Anniversaires'!A2:A100, ('Liste Anniversaires'!C2:C100=15) * ('Liste Anniversaires'!D2:D100=7))), "")</f>
        <v/>
      </c>
      <c r="I17" s="1">
        <f>IFERROR(TEXTJOIN(CHAR(10), TRUE, FILTER('Liste Anniversaires'!A2:A100, ('Liste Anniversaires'!C2:C100=15) * ('Liste Anniversaires'!D2:D100=8))), "")</f>
        <v/>
      </c>
      <c r="J17" s="1">
        <f>IFERROR(TEXTJOIN(CHAR(10), TRUE, FILTER('Liste Anniversaires'!A2:A100, ('Liste Anniversaires'!C2:C100=15) * ('Liste Anniversaires'!D2:D100=9))), "")</f>
        <v/>
      </c>
      <c r="K17" s="1">
        <f>IFERROR(TEXTJOIN(CHAR(10), TRUE, FILTER('Liste Anniversaires'!A2:A100, ('Liste Anniversaires'!C2:C100=15) * ('Liste Anniversaires'!D2:D100=10))), "")</f>
        <v/>
      </c>
      <c r="L17" s="1">
        <f>IFERROR(TEXTJOIN(CHAR(10), TRUE, FILTER('Liste Anniversaires'!A2:A100, ('Liste Anniversaires'!C2:C100=15) * ('Liste Anniversaires'!D2:D100=11))), "")</f>
        <v/>
      </c>
      <c r="M17" s="1">
        <f>IFERROR(TEXTJOIN(CHAR(10), TRUE, FILTER('Liste Anniversaires'!A2:A100, ('Liste Anniversaires'!C2:C100=15) * ('Liste Anniversaires'!D2:D100=12))), "")</f>
        <v/>
      </c>
    </row>
    <row r="18">
      <c r="A18" t="n">
        <v>16</v>
      </c>
      <c r="B18" s="1">
        <f>IFERROR(TEXTJOIN(CHAR(10), TRUE, FILTER('Liste Anniversaires'!A2:A100, ('Liste Anniversaires'!C2:C100=16) * ('Liste Anniversaires'!D2:D100=1))), "")</f>
        <v/>
      </c>
      <c r="C18" s="1">
        <f>IFERROR(TEXTJOIN(CHAR(10), TRUE, FILTER('Liste Anniversaires'!A2:A100, ('Liste Anniversaires'!C2:C100=16) * ('Liste Anniversaires'!D2:D100=2))), "")</f>
        <v/>
      </c>
      <c r="D18" s="1">
        <f>IFERROR(TEXTJOIN(CHAR(10), TRUE, FILTER('Liste Anniversaires'!A2:A100, ('Liste Anniversaires'!C2:C100=16) * ('Liste Anniversaires'!D2:D100=3))), "")</f>
        <v/>
      </c>
      <c r="E18" s="1">
        <f>IFERROR(TEXTJOIN(CHAR(10), TRUE, FILTER('Liste Anniversaires'!A2:A100, ('Liste Anniversaires'!C2:C100=16) * ('Liste Anniversaires'!D2:D100=4))), "")</f>
        <v/>
      </c>
      <c r="F18" s="1">
        <f>IFERROR(TEXTJOIN(CHAR(10), TRUE, FILTER('Liste Anniversaires'!A2:A100, ('Liste Anniversaires'!C2:C100=16) * ('Liste Anniversaires'!D2:D100=5))), "")</f>
        <v/>
      </c>
      <c r="G18" s="1">
        <f>IFERROR(TEXTJOIN(CHAR(10), TRUE, FILTER('Liste Anniversaires'!A2:A100, ('Liste Anniversaires'!C2:C100=16) * ('Liste Anniversaires'!D2:D100=6))), "")</f>
        <v/>
      </c>
      <c r="H18" s="1">
        <f>IFERROR(TEXTJOIN(CHAR(10), TRUE, FILTER('Liste Anniversaires'!A2:A100, ('Liste Anniversaires'!C2:C100=16) * ('Liste Anniversaires'!D2:D100=7))), "")</f>
        <v/>
      </c>
      <c r="I18" s="1">
        <f>IFERROR(TEXTJOIN(CHAR(10), TRUE, FILTER('Liste Anniversaires'!A2:A100, ('Liste Anniversaires'!C2:C100=16) * ('Liste Anniversaires'!D2:D100=8))), "")</f>
        <v/>
      </c>
      <c r="J18" s="1">
        <f>IFERROR(TEXTJOIN(CHAR(10), TRUE, FILTER('Liste Anniversaires'!A2:A100, ('Liste Anniversaires'!C2:C100=16) * ('Liste Anniversaires'!D2:D100=9))), "")</f>
        <v/>
      </c>
      <c r="K18" s="1">
        <f>IFERROR(TEXTJOIN(CHAR(10), TRUE, FILTER('Liste Anniversaires'!A2:A100, ('Liste Anniversaires'!C2:C100=16) * ('Liste Anniversaires'!D2:D100=10))), "")</f>
        <v/>
      </c>
      <c r="L18" s="1">
        <f>IFERROR(TEXTJOIN(CHAR(10), TRUE, FILTER('Liste Anniversaires'!A2:A100, ('Liste Anniversaires'!C2:C100=16) * ('Liste Anniversaires'!D2:D100=11))), "")</f>
        <v/>
      </c>
      <c r="M18" s="1">
        <f>IFERROR(TEXTJOIN(CHAR(10), TRUE, FILTER('Liste Anniversaires'!A2:A100, ('Liste Anniversaires'!C2:C100=16) * ('Liste Anniversaires'!D2:D100=12))), "")</f>
        <v/>
      </c>
    </row>
    <row r="19">
      <c r="A19" t="n">
        <v>17</v>
      </c>
      <c r="B19" s="1">
        <f>IFERROR(TEXTJOIN(CHAR(10), TRUE, FILTER('Liste Anniversaires'!A2:A100, ('Liste Anniversaires'!C2:C100=17) * ('Liste Anniversaires'!D2:D100=1))), "")</f>
        <v/>
      </c>
      <c r="C19" s="1">
        <f>IFERROR(TEXTJOIN(CHAR(10), TRUE, FILTER('Liste Anniversaires'!A2:A100, ('Liste Anniversaires'!C2:C100=17) * ('Liste Anniversaires'!D2:D100=2))), "")</f>
        <v/>
      </c>
      <c r="D19" s="1">
        <f>IFERROR(TEXTJOIN(CHAR(10), TRUE, FILTER('Liste Anniversaires'!A2:A100, ('Liste Anniversaires'!C2:C100=17) * ('Liste Anniversaires'!D2:D100=3))), "")</f>
        <v/>
      </c>
      <c r="E19" s="1">
        <f>IFERROR(TEXTJOIN(CHAR(10), TRUE, FILTER('Liste Anniversaires'!A2:A100, ('Liste Anniversaires'!C2:C100=17) * ('Liste Anniversaires'!D2:D100=4))), "")</f>
        <v/>
      </c>
      <c r="F19" s="1">
        <f>IFERROR(TEXTJOIN(CHAR(10), TRUE, FILTER('Liste Anniversaires'!A2:A100, ('Liste Anniversaires'!C2:C100=17) * ('Liste Anniversaires'!D2:D100=5))), "")</f>
        <v/>
      </c>
      <c r="G19" s="1">
        <f>IFERROR(TEXTJOIN(CHAR(10), TRUE, FILTER('Liste Anniversaires'!A2:A100, ('Liste Anniversaires'!C2:C100=17) * ('Liste Anniversaires'!D2:D100=6))), "")</f>
        <v/>
      </c>
      <c r="H19" s="1">
        <f>IFERROR(TEXTJOIN(CHAR(10), TRUE, FILTER('Liste Anniversaires'!A2:A100, ('Liste Anniversaires'!C2:C100=17) * ('Liste Anniversaires'!D2:D100=7))), "")</f>
        <v/>
      </c>
      <c r="I19" s="1">
        <f>IFERROR(TEXTJOIN(CHAR(10), TRUE, FILTER('Liste Anniversaires'!A2:A100, ('Liste Anniversaires'!C2:C100=17) * ('Liste Anniversaires'!D2:D100=8))), "")</f>
        <v/>
      </c>
      <c r="J19" s="1">
        <f>IFERROR(TEXTJOIN(CHAR(10), TRUE, FILTER('Liste Anniversaires'!A2:A100, ('Liste Anniversaires'!C2:C100=17) * ('Liste Anniversaires'!D2:D100=9))), "")</f>
        <v/>
      </c>
      <c r="K19" s="1">
        <f>IFERROR(TEXTJOIN(CHAR(10), TRUE, FILTER('Liste Anniversaires'!A2:A100, ('Liste Anniversaires'!C2:C100=17) * ('Liste Anniversaires'!D2:D100=10))), "")</f>
        <v/>
      </c>
      <c r="L19" s="1">
        <f>IFERROR(TEXTJOIN(CHAR(10), TRUE, FILTER('Liste Anniversaires'!A2:A100, ('Liste Anniversaires'!C2:C100=17) * ('Liste Anniversaires'!D2:D100=11))), "")</f>
        <v/>
      </c>
      <c r="M19" s="1">
        <f>IFERROR(TEXTJOIN(CHAR(10), TRUE, FILTER('Liste Anniversaires'!A2:A100, ('Liste Anniversaires'!C2:C100=17) * ('Liste Anniversaires'!D2:D100=12))), "")</f>
        <v/>
      </c>
    </row>
    <row r="20">
      <c r="A20" t="n">
        <v>18</v>
      </c>
      <c r="B20" s="1">
        <f>IFERROR(TEXTJOIN(CHAR(10), TRUE, FILTER('Liste Anniversaires'!A2:A100, ('Liste Anniversaires'!C2:C100=18) * ('Liste Anniversaires'!D2:D100=1))), "")</f>
        <v/>
      </c>
      <c r="C20" s="1">
        <f>IFERROR(TEXTJOIN(CHAR(10), TRUE, FILTER('Liste Anniversaires'!A2:A100, ('Liste Anniversaires'!C2:C100=18) * ('Liste Anniversaires'!D2:D100=2))), "")</f>
        <v/>
      </c>
      <c r="D20" s="1">
        <f>IFERROR(TEXTJOIN(CHAR(10), TRUE, FILTER('Liste Anniversaires'!A2:A100, ('Liste Anniversaires'!C2:C100=18) * ('Liste Anniversaires'!D2:D100=3))), "")</f>
        <v/>
      </c>
      <c r="E20" s="1">
        <f>IFERROR(TEXTJOIN(CHAR(10), TRUE, FILTER('Liste Anniversaires'!A2:A100, ('Liste Anniversaires'!C2:C100=18) * ('Liste Anniversaires'!D2:D100=4))), "")</f>
        <v/>
      </c>
      <c r="F20" s="1">
        <f>IFERROR(TEXTJOIN(CHAR(10), TRUE, FILTER('Liste Anniversaires'!A2:A100, ('Liste Anniversaires'!C2:C100=18) * ('Liste Anniversaires'!D2:D100=5))), "")</f>
        <v/>
      </c>
      <c r="G20" s="1">
        <f>IFERROR(TEXTJOIN(CHAR(10), TRUE, FILTER('Liste Anniversaires'!A2:A100, ('Liste Anniversaires'!C2:C100=18) * ('Liste Anniversaires'!D2:D100=6))), "")</f>
        <v/>
      </c>
      <c r="H20" s="1">
        <f>IFERROR(TEXTJOIN(CHAR(10), TRUE, FILTER('Liste Anniversaires'!A2:A100, ('Liste Anniversaires'!C2:C100=18) * ('Liste Anniversaires'!D2:D100=7))), "")</f>
        <v/>
      </c>
      <c r="I20" s="1">
        <f>IFERROR(TEXTJOIN(CHAR(10), TRUE, FILTER('Liste Anniversaires'!A2:A100, ('Liste Anniversaires'!C2:C100=18) * ('Liste Anniversaires'!D2:D100=8))), "")</f>
        <v/>
      </c>
      <c r="J20" s="1">
        <f>IFERROR(TEXTJOIN(CHAR(10), TRUE, FILTER('Liste Anniversaires'!A2:A100, ('Liste Anniversaires'!C2:C100=18) * ('Liste Anniversaires'!D2:D100=9))), "")</f>
        <v/>
      </c>
      <c r="K20" s="1">
        <f>IFERROR(TEXTJOIN(CHAR(10), TRUE, FILTER('Liste Anniversaires'!A2:A100, ('Liste Anniversaires'!C2:C100=18) * ('Liste Anniversaires'!D2:D100=10))), "")</f>
        <v/>
      </c>
      <c r="L20" s="1">
        <f>IFERROR(TEXTJOIN(CHAR(10), TRUE, FILTER('Liste Anniversaires'!A2:A100, ('Liste Anniversaires'!C2:C100=18) * ('Liste Anniversaires'!D2:D100=11))), "")</f>
        <v/>
      </c>
      <c r="M20" s="1">
        <f>IFERROR(TEXTJOIN(CHAR(10), TRUE, FILTER('Liste Anniversaires'!A2:A100, ('Liste Anniversaires'!C2:C100=18) * ('Liste Anniversaires'!D2:D100=12))), "")</f>
        <v/>
      </c>
    </row>
    <row r="21">
      <c r="A21" t="n">
        <v>19</v>
      </c>
      <c r="B21" s="1">
        <f>IFERROR(TEXTJOIN(CHAR(10), TRUE, FILTER('Liste Anniversaires'!A2:A100, ('Liste Anniversaires'!C2:C100=19) * ('Liste Anniversaires'!D2:D100=1))), "")</f>
        <v/>
      </c>
      <c r="C21" s="1">
        <f>IFERROR(TEXTJOIN(CHAR(10), TRUE, FILTER('Liste Anniversaires'!A2:A100, ('Liste Anniversaires'!C2:C100=19) * ('Liste Anniversaires'!D2:D100=2))), "")</f>
        <v/>
      </c>
      <c r="D21" s="1">
        <f>IFERROR(TEXTJOIN(CHAR(10), TRUE, FILTER('Liste Anniversaires'!A2:A100, ('Liste Anniversaires'!C2:C100=19) * ('Liste Anniversaires'!D2:D100=3))), "")</f>
        <v/>
      </c>
      <c r="E21" s="1">
        <f>IFERROR(TEXTJOIN(CHAR(10), TRUE, FILTER('Liste Anniversaires'!A2:A100, ('Liste Anniversaires'!C2:C100=19) * ('Liste Anniversaires'!D2:D100=4))), "")</f>
        <v/>
      </c>
      <c r="F21" s="1">
        <f>IFERROR(TEXTJOIN(CHAR(10), TRUE, FILTER('Liste Anniversaires'!A2:A100, ('Liste Anniversaires'!C2:C100=19) * ('Liste Anniversaires'!D2:D100=5))), "")</f>
        <v/>
      </c>
      <c r="G21" s="1">
        <f>IFERROR(TEXTJOIN(CHAR(10), TRUE, FILTER('Liste Anniversaires'!A2:A100, ('Liste Anniversaires'!C2:C100=19) * ('Liste Anniversaires'!D2:D100=6))), "")</f>
        <v/>
      </c>
      <c r="H21" s="1">
        <f>IFERROR(TEXTJOIN(CHAR(10), TRUE, FILTER('Liste Anniversaires'!A2:A100, ('Liste Anniversaires'!C2:C100=19) * ('Liste Anniversaires'!D2:D100=7))), "")</f>
        <v/>
      </c>
      <c r="I21" s="1">
        <f>IFERROR(TEXTJOIN(CHAR(10), TRUE, FILTER('Liste Anniversaires'!A2:A100, ('Liste Anniversaires'!C2:C100=19) * ('Liste Anniversaires'!D2:D100=8))), "")</f>
        <v/>
      </c>
      <c r="J21" s="1">
        <f>IFERROR(TEXTJOIN(CHAR(10), TRUE, FILTER('Liste Anniversaires'!A2:A100, ('Liste Anniversaires'!C2:C100=19) * ('Liste Anniversaires'!D2:D100=9))), "")</f>
        <v/>
      </c>
      <c r="K21" s="1">
        <f>IFERROR(TEXTJOIN(CHAR(10), TRUE, FILTER('Liste Anniversaires'!A2:A100, ('Liste Anniversaires'!C2:C100=19) * ('Liste Anniversaires'!D2:D100=10))), "")</f>
        <v/>
      </c>
      <c r="L21" s="1">
        <f>IFERROR(TEXTJOIN(CHAR(10), TRUE, FILTER('Liste Anniversaires'!A2:A100, ('Liste Anniversaires'!C2:C100=19) * ('Liste Anniversaires'!D2:D100=11))), "")</f>
        <v/>
      </c>
      <c r="M21" s="1">
        <f>IFERROR(TEXTJOIN(CHAR(10), TRUE, FILTER('Liste Anniversaires'!A2:A100, ('Liste Anniversaires'!C2:C100=19) * ('Liste Anniversaires'!D2:D100=12))), "")</f>
        <v/>
      </c>
    </row>
    <row r="22">
      <c r="A22" t="n">
        <v>20</v>
      </c>
      <c r="B22" s="1">
        <f>IFERROR(TEXTJOIN(CHAR(10), TRUE, FILTER('Liste Anniversaires'!A2:A100, ('Liste Anniversaires'!C2:C100=20) * ('Liste Anniversaires'!D2:D100=1))), "")</f>
        <v/>
      </c>
      <c r="C22" s="1">
        <f>IFERROR(TEXTJOIN(CHAR(10), TRUE, FILTER('Liste Anniversaires'!A2:A100, ('Liste Anniversaires'!C2:C100=20) * ('Liste Anniversaires'!D2:D100=2))), "")</f>
        <v/>
      </c>
      <c r="D22" s="1">
        <f>IFERROR(TEXTJOIN(CHAR(10), TRUE, FILTER('Liste Anniversaires'!A2:A100, ('Liste Anniversaires'!C2:C100=20) * ('Liste Anniversaires'!D2:D100=3))), "")</f>
        <v/>
      </c>
      <c r="E22" s="1">
        <f>IFERROR(TEXTJOIN(CHAR(10), TRUE, FILTER('Liste Anniversaires'!A2:A100, ('Liste Anniversaires'!C2:C100=20) * ('Liste Anniversaires'!D2:D100=4))), "")</f>
        <v/>
      </c>
      <c r="F22" s="1">
        <f>IFERROR(TEXTJOIN(CHAR(10), TRUE, FILTER('Liste Anniversaires'!A2:A100, ('Liste Anniversaires'!C2:C100=20) * ('Liste Anniversaires'!D2:D100=5))), "")</f>
        <v/>
      </c>
      <c r="G22" s="1">
        <f>IFERROR(TEXTJOIN(CHAR(10), TRUE, FILTER('Liste Anniversaires'!A2:A100, ('Liste Anniversaires'!C2:C100=20) * ('Liste Anniversaires'!D2:D100=6))), "")</f>
        <v/>
      </c>
      <c r="H22" s="1">
        <f>IFERROR(TEXTJOIN(CHAR(10), TRUE, FILTER('Liste Anniversaires'!A2:A100, ('Liste Anniversaires'!C2:C100=20) * ('Liste Anniversaires'!D2:D100=7))), "")</f>
        <v/>
      </c>
      <c r="I22" s="1">
        <f>IFERROR(TEXTJOIN(CHAR(10), TRUE, FILTER('Liste Anniversaires'!A2:A100, ('Liste Anniversaires'!C2:C100=20) * ('Liste Anniversaires'!D2:D100=8))), "")</f>
        <v/>
      </c>
      <c r="J22" s="1">
        <f>IFERROR(TEXTJOIN(CHAR(10), TRUE, FILTER('Liste Anniversaires'!A2:A100, ('Liste Anniversaires'!C2:C100=20) * ('Liste Anniversaires'!D2:D100=9))), "")</f>
        <v/>
      </c>
      <c r="K22" s="1">
        <f>IFERROR(TEXTJOIN(CHAR(10), TRUE, FILTER('Liste Anniversaires'!A2:A100, ('Liste Anniversaires'!C2:C100=20) * ('Liste Anniversaires'!D2:D100=10))), "")</f>
        <v/>
      </c>
      <c r="L22" s="1">
        <f>IFERROR(TEXTJOIN(CHAR(10), TRUE, FILTER('Liste Anniversaires'!A2:A100, ('Liste Anniversaires'!C2:C100=20) * ('Liste Anniversaires'!D2:D100=11))), "")</f>
        <v/>
      </c>
      <c r="M22" s="1">
        <f>IFERROR(TEXTJOIN(CHAR(10), TRUE, FILTER('Liste Anniversaires'!A2:A100, ('Liste Anniversaires'!C2:C100=20) * ('Liste Anniversaires'!D2:D100=12))), "")</f>
        <v/>
      </c>
    </row>
    <row r="23">
      <c r="A23" t="n">
        <v>21</v>
      </c>
      <c r="B23" s="1">
        <f>IFERROR(TEXTJOIN(CHAR(10), TRUE, FILTER('Liste Anniversaires'!A2:A100, ('Liste Anniversaires'!C2:C100=21) * ('Liste Anniversaires'!D2:D100=1))), "")</f>
        <v/>
      </c>
      <c r="C23" s="1">
        <f>IFERROR(TEXTJOIN(CHAR(10), TRUE, FILTER('Liste Anniversaires'!A2:A100, ('Liste Anniversaires'!C2:C100=21) * ('Liste Anniversaires'!D2:D100=2))), "")</f>
        <v/>
      </c>
      <c r="D23" s="1">
        <f>IFERROR(TEXTJOIN(CHAR(10), TRUE, FILTER('Liste Anniversaires'!A2:A100, ('Liste Anniversaires'!C2:C100=21) * ('Liste Anniversaires'!D2:D100=3))), "")</f>
        <v/>
      </c>
      <c r="E23" s="1">
        <f>IFERROR(TEXTJOIN(CHAR(10), TRUE, FILTER('Liste Anniversaires'!A2:A100, ('Liste Anniversaires'!C2:C100=21) * ('Liste Anniversaires'!D2:D100=4))), "")</f>
        <v/>
      </c>
      <c r="F23" s="1">
        <f>IFERROR(TEXTJOIN(CHAR(10), TRUE, FILTER('Liste Anniversaires'!A2:A100, ('Liste Anniversaires'!C2:C100=21) * ('Liste Anniversaires'!D2:D100=5))), "")</f>
        <v/>
      </c>
      <c r="G23" s="1">
        <f>IFERROR(TEXTJOIN(CHAR(10), TRUE, FILTER('Liste Anniversaires'!A2:A100, ('Liste Anniversaires'!C2:C100=21) * ('Liste Anniversaires'!D2:D100=6))), "")</f>
        <v/>
      </c>
      <c r="H23" s="1">
        <f>IFERROR(TEXTJOIN(CHAR(10), TRUE, FILTER('Liste Anniversaires'!A2:A100, ('Liste Anniversaires'!C2:C100=21) * ('Liste Anniversaires'!D2:D100=7))), "")</f>
        <v/>
      </c>
      <c r="I23" s="1">
        <f>IFERROR(TEXTJOIN(CHAR(10), TRUE, FILTER('Liste Anniversaires'!A2:A100, ('Liste Anniversaires'!C2:C100=21) * ('Liste Anniversaires'!D2:D100=8))), "")</f>
        <v/>
      </c>
      <c r="J23" s="1">
        <f>IFERROR(TEXTJOIN(CHAR(10), TRUE, FILTER('Liste Anniversaires'!A2:A100, ('Liste Anniversaires'!C2:C100=21) * ('Liste Anniversaires'!D2:D100=9))), "")</f>
        <v/>
      </c>
      <c r="K23" s="1">
        <f>IFERROR(TEXTJOIN(CHAR(10), TRUE, FILTER('Liste Anniversaires'!A2:A100, ('Liste Anniversaires'!C2:C100=21) * ('Liste Anniversaires'!D2:D100=10))), "")</f>
        <v/>
      </c>
      <c r="L23" s="1">
        <f>IFERROR(TEXTJOIN(CHAR(10), TRUE, FILTER('Liste Anniversaires'!A2:A100, ('Liste Anniversaires'!C2:C100=21) * ('Liste Anniversaires'!D2:D100=11))), "")</f>
        <v/>
      </c>
      <c r="M23" s="1">
        <f>IFERROR(TEXTJOIN(CHAR(10), TRUE, FILTER('Liste Anniversaires'!A2:A100, ('Liste Anniversaires'!C2:C100=21) * ('Liste Anniversaires'!D2:D100=12))), "")</f>
        <v/>
      </c>
    </row>
    <row r="24">
      <c r="A24" t="n">
        <v>22</v>
      </c>
      <c r="B24" s="1">
        <f>IFERROR(TEXTJOIN(CHAR(10), TRUE, FILTER('Liste Anniversaires'!A2:A100, ('Liste Anniversaires'!C2:C100=22) * ('Liste Anniversaires'!D2:D100=1))), "")</f>
        <v/>
      </c>
      <c r="C24" s="1">
        <f>IFERROR(TEXTJOIN(CHAR(10), TRUE, FILTER('Liste Anniversaires'!A2:A100, ('Liste Anniversaires'!C2:C100=22) * ('Liste Anniversaires'!D2:D100=2))), "")</f>
        <v/>
      </c>
      <c r="D24" s="1">
        <f>IFERROR(TEXTJOIN(CHAR(10), TRUE, FILTER('Liste Anniversaires'!A2:A100, ('Liste Anniversaires'!C2:C100=22) * ('Liste Anniversaires'!D2:D100=3))), "")</f>
        <v/>
      </c>
      <c r="E24" s="1">
        <f>IFERROR(TEXTJOIN(CHAR(10), TRUE, FILTER('Liste Anniversaires'!A2:A100, ('Liste Anniversaires'!C2:C100=22) * ('Liste Anniversaires'!D2:D100=4))), "")</f>
        <v/>
      </c>
      <c r="F24" s="1">
        <f>IFERROR(TEXTJOIN(CHAR(10), TRUE, FILTER('Liste Anniversaires'!A2:A100, ('Liste Anniversaires'!C2:C100=22) * ('Liste Anniversaires'!D2:D100=5))), "")</f>
        <v/>
      </c>
      <c r="G24" s="1">
        <f>IFERROR(TEXTJOIN(CHAR(10), TRUE, FILTER('Liste Anniversaires'!A2:A100, ('Liste Anniversaires'!C2:C100=22) * ('Liste Anniversaires'!D2:D100=6))), "")</f>
        <v/>
      </c>
      <c r="H24" s="1">
        <f>IFERROR(TEXTJOIN(CHAR(10), TRUE, FILTER('Liste Anniversaires'!A2:A100, ('Liste Anniversaires'!C2:C100=22) * ('Liste Anniversaires'!D2:D100=7))), "")</f>
        <v/>
      </c>
      <c r="I24" s="1">
        <f>IFERROR(TEXTJOIN(CHAR(10), TRUE, FILTER('Liste Anniversaires'!A2:A100, ('Liste Anniversaires'!C2:C100=22) * ('Liste Anniversaires'!D2:D100=8))), "")</f>
        <v/>
      </c>
      <c r="J24" s="1">
        <f>IFERROR(TEXTJOIN(CHAR(10), TRUE, FILTER('Liste Anniversaires'!A2:A100, ('Liste Anniversaires'!C2:C100=22) * ('Liste Anniversaires'!D2:D100=9))), "")</f>
        <v/>
      </c>
      <c r="K24" s="1">
        <f>IFERROR(TEXTJOIN(CHAR(10), TRUE, FILTER('Liste Anniversaires'!A2:A100, ('Liste Anniversaires'!C2:C100=22) * ('Liste Anniversaires'!D2:D100=10))), "")</f>
        <v/>
      </c>
      <c r="L24" s="1">
        <f>IFERROR(TEXTJOIN(CHAR(10), TRUE, FILTER('Liste Anniversaires'!A2:A100, ('Liste Anniversaires'!C2:C100=22) * ('Liste Anniversaires'!D2:D100=11))), "")</f>
        <v/>
      </c>
      <c r="M24" s="1">
        <f>IFERROR(TEXTJOIN(CHAR(10), TRUE, FILTER('Liste Anniversaires'!A2:A100, ('Liste Anniversaires'!C2:C100=22) * ('Liste Anniversaires'!D2:D100=12))), "")</f>
        <v/>
      </c>
    </row>
    <row r="25">
      <c r="A25" t="n">
        <v>23</v>
      </c>
      <c r="B25" s="1">
        <f>IFERROR(TEXTJOIN(CHAR(10), TRUE, FILTER('Liste Anniversaires'!A2:A100, ('Liste Anniversaires'!C2:C100=23) * ('Liste Anniversaires'!D2:D100=1))), "")</f>
        <v/>
      </c>
      <c r="C25" s="1">
        <f>IFERROR(TEXTJOIN(CHAR(10), TRUE, FILTER('Liste Anniversaires'!A2:A100, ('Liste Anniversaires'!C2:C100=23) * ('Liste Anniversaires'!D2:D100=2))), "")</f>
        <v/>
      </c>
      <c r="D25" s="1">
        <f>IFERROR(TEXTJOIN(CHAR(10), TRUE, FILTER('Liste Anniversaires'!A2:A100, ('Liste Anniversaires'!C2:C100=23) * ('Liste Anniversaires'!D2:D100=3))), "")</f>
        <v/>
      </c>
      <c r="E25" s="1">
        <f>IFERROR(TEXTJOIN(CHAR(10), TRUE, FILTER('Liste Anniversaires'!A2:A100, ('Liste Anniversaires'!C2:C100=23) * ('Liste Anniversaires'!D2:D100=4))), "")</f>
        <v/>
      </c>
      <c r="F25" s="1">
        <f>IFERROR(TEXTJOIN(CHAR(10), TRUE, FILTER('Liste Anniversaires'!A2:A100, ('Liste Anniversaires'!C2:C100=23) * ('Liste Anniversaires'!D2:D100=5))), "")</f>
        <v/>
      </c>
      <c r="G25" s="1">
        <f>IFERROR(TEXTJOIN(CHAR(10), TRUE, FILTER('Liste Anniversaires'!A2:A100, ('Liste Anniversaires'!C2:C100=23) * ('Liste Anniversaires'!D2:D100=6))), "")</f>
        <v/>
      </c>
      <c r="H25" s="1">
        <f>IFERROR(TEXTJOIN(CHAR(10), TRUE, FILTER('Liste Anniversaires'!A2:A100, ('Liste Anniversaires'!C2:C100=23) * ('Liste Anniversaires'!D2:D100=7))), "")</f>
        <v/>
      </c>
      <c r="I25" s="1">
        <f>IFERROR(TEXTJOIN(CHAR(10), TRUE, FILTER('Liste Anniversaires'!A2:A100, ('Liste Anniversaires'!C2:C100=23) * ('Liste Anniversaires'!D2:D100=8))), "")</f>
        <v/>
      </c>
      <c r="J25" s="1">
        <f>IFERROR(TEXTJOIN(CHAR(10), TRUE, FILTER('Liste Anniversaires'!A2:A100, ('Liste Anniversaires'!C2:C100=23) * ('Liste Anniversaires'!D2:D100=9))), "")</f>
        <v/>
      </c>
      <c r="K25" s="1">
        <f>IFERROR(TEXTJOIN(CHAR(10), TRUE, FILTER('Liste Anniversaires'!A2:A100, ('Liste Anniversaires'!C2:C100=23) * ('Liste Anniversaires'!D2:D100=10))), "")</f>
        <v/>
      </c>
      <c r="L25" s="1">
        <f>IFERROR(TEXTJOIN(CHAR(10), TRUE, FILTER('Liste Anniversaires'!A2:A100, ('Liste Anniversaires'!C2:C100=23) * ('Liste Anniversaires'!D2:D100=11))), "")</f>
        <v/>
      </c>
      <c r="M25" s="1">
        <f>IFERROR(TEXTJOIN(CHAR(10), TRUE, FILTER('Liste Anniversaires'!A2:A100, ('Liste Anniversaires'!C2:C100=23) * ('Liste Anniversaires'!D2:D100=12))), "")</f>
        <v/>
      </c>
    </row>
    <row r="26">
      <c r="A26" t="n">
        <v>24</v>
      </c>
      <c r="B26" s="1">
        <f>IFERROR(TEXTJOIN(CHAR(10), TRUE, FILTER('Liste Anniversaires'!A2:A100, ('Liste Anniversaires'!C2:C100=24) * ('Liste Anniversaires'!D2:D100=1))), "")</f>
        <v/>
      </c>
      <c r="C26" s="1">
        <f>IFERROR(TEXTJOIN(CHAR(10), TRUE, FILTER('Liste Anniversaires'!A2:A100, ('Liste Anniversaires'!C2:C100=24) * ('Liste Anniversaires'!D2:D100=2))), "")</f>
        <v/>
      </c>
      <c r="D26" s="1">
        <f>IFERROR(TEXTJOIN(CHAR(10), TRUE, FILTER('Liste Anniversaires'!A2:A100, ('Liste Anniversaires'!C2:C100=24) * ('Liste Anniversaires'!D2:D100=3))), "")</f>
        <v/>
      </c>
      <c r="E26" s="1">
        <f>IFERROR(TEXTJOIN(CHAR(10), TRUE, FILTER('Liste Anniversaires'!A2:A100, ('Liste Anniversaires'!C2:C100=24) * ('Liste Anniversaires'!D2:D100=4))), "")</f>
        <v/>
      </c>
      <c r="F26" s="1">
        <f>IFERROR(TEXTJOIN(CHAR(10), TRUE, FILTER('Liste Anniversaires'!A2:A100, ('Liste Anniversaires'!C2:C100=24) * ('Liste Anniversaires'!D2:D100=5))), "")</f>
        <v/>
      </c>
      <c r="G26" s="1">
        <f>IFERROR(TEXTJOIN(CHAR(10), TRUE, FILTER('Liste Anniversaires'!A2:A100, ('Liste Anniversaires'!C2:C100=24) * ('Liste Anniversaires'!D2:D100=6))), "")</f>
        <v/>
      </c>
      <c r="H26" s="1">
        <f>IFERROR(TEXTJOIN(CHAR(10), TRUE, FILTER('Liste Anniversaires'!A2:A100, ('Liste Anniversaires'!C2:C100=24) * ('Liste Anniversaires'!D2:D100=7))), "")</f>
        <v/>
      </c>
      <c r="I26" s="1">
        <f>IFERROR(TEXTJOIN(CHAR(10), TRUE, FILTER('Liste Anniversaires'!A2:A100, ('Liste Anniversaires'!C2:C100=24) * ('Liste Anniversaires'!D2:D100=8))), "")</f>
        <v/>
      </c>
      <c r="J26" s="1">
        <f>IFERROR(TEXTJOIN(CHAR(10), TRUE, FILTER('Liste Anniversaires'!A2:A100, ('Liste Anniversaires'!C2:C100=24) * ('Liste Anniversaires'!D2:D100=9))), "")</f>
        <v/>
      </c>
      <c r="K26" s="1">
        <f>IFERROR(TEXTJOIN(CHAR(10), TRUE, FILTER('Liste Anniversaires'!A2:A100, ('Liste Anniversaires'!C2:C100=24) * ('Liste Anniversaires'!D2:D100=10))), "")</f>
        <v/>
      </c>
      <c r="L26" s="1">
        <f>IFERROR(TEXTJOIN(CHAR(10), TRUE, FILTER('Liste Anniversaires'!A2:A100, ('Liste Anniversaires'!C2:C100=24) * ('Liste Anniversaires'!D2:D100=11))), "")</f>
        <v/>
      </c>
      <c r="M26" s="1">
        <f>IFERROR(TEXTJOIN(CHAR(10), TRUE, FILTER('Liste Anniversaires'!A2:A100, ('Liste Anniversaires'!C2:C100=24) * ('Liste Anniversaires'!D2:D100=12))), "")</f>
        <v/>
      </c>
    </row>
    <row r="27">
      <c r="A27" t="n">
        <v>25</v>
      </c>
      <c r="B27" s="1">
        <f>IFERROR(TEXTJOIN(CHAR(10), TRUE, FILTER('Liste Anniversaires'!A2:A100, ('Liste Anniversaires'!C2:C100=25) * ('Liste Anniversaires'!D2:D100=1))), "")</f>
        <v/>
      </c>
      <c r="C27" s="1">
        <f>IFERROR(TEXTJOIN(CHAR(10), TRUE, FILTER('Liste Anniversaires'!A2:A100, ('Liste Anniversaires'!C2:C100=25) * ('Liste Anniversaires'!D2:D100=2))), "")</f>
        <v/>
      </c>
      <c r="D27" s="1">
        <f>IFERROR(TEXTJOIN(CHAR(10), TRUE, FILTER('Liste Anniversaires'!A2:A100, ('Liste Anniversaires'!C2:C100=25) * ('Liste Anniversaires'!D2:D100=3))), "")</f>
        <v/>
      </c>
      <c r="E27" s="1">
        <f>IFERROR(TEXTJOIN(CHAR(10), TRUE, FILTER('Liste Anniversaires'!A2:A100, ('Liste Anniversaires'!C2:C100=25) * ('Liste Anniversaires'!D2:D100=4))), "")</f>
        <v/>
      </c>
      <c r="F27" s="1">
        <f>IFERROR(TEXTJOIN(CHAR(10), TRUE, FILTER('Liste Anniversaires'!A2:A100, ('Liste Anniversaires'!C2:C100=25) * ('Liste Anniversaires'!D2:D100=5))), "")</f>
        <v/>
      </c>
      <c r="G27" s="1">
        <f>IFERROR(TEXTJOIN(CHAR(10), TRUE, FILTER('Liste Anniversaires'!A2:A100, ('Liste Anniversaires'!C2:C100=25) * ('Liste Anniversaires'!D2:D100=6))), "")</f>
        <v/>
      </c>
      <c r="H27" s="1">
        <f>IFERROR(TEXTJOIN(CHAR(10), TRUE, FILTER('Liste Anniversaires'!A2:A100, ('Liste Anniversaires'!C2:C100=25) * ('Liste Anniversaires'!D2:D100=7))), "")</f>
        <v/>
      </c>
      <c r="I27" s="1">
        <f>IFERROR(TEXTJOIN(CHAR(10), TRUE, FILTER('Liste Anniversaires'!A2:A100, ('Liste Anniversaires'!C2:C100=25) * ('Liste Anniversaires'!D2:D100=8))), "")</f>
        <v/>
      </c>
      <c r="J27" s="1">
        <f>IFERROR(TEXTJOIN(CHAR(10), TRUE, FILTER('Liste Anniversaires'!A2:A100, ('Liste Anniversaires'!C2:C100=25) * ('Liste Anniversaires'!D2:D100=9))), "")</f>
        <v/>
      </c>
      <c r="K27" s="1">
        <f>IFERROR(TEXTJOIN(CHAR(10), TRUE, FILTER('Liste Anniversaires'!A2:A100, ('Liste Anniversaires'!C2:C100=25) * ('Liste Anniversaires'!D2:D100=10))), "")</f>
        <v/>
      </c>
      <c r="L27" s="1">
        <f>IFERROR(TEXTJOIN(CHAR(10), TRUE, FILTER('Liste Anniversaires'!A2:A100, ('Liste Anniversaires'!C2:C100=25) * ('Liste Anniversaires'!D2:D100=11))), "")</f>
        <v/>
      </c>
      <c r="M27" s="1">
        <f>IFERROR(TEXTJOIN(CHAR(10), TRUE, FILTER('Liste Anniversaires'!A2:A100, ('Liste Anniversaires'!C2:C100=25) * ('Liste Anniversaires'!D2:D100=12))), "")</f>
        <v/>
      </c>
    </row>
    <row r="28">
      <c r="A28" t="n">
        <v>26</v>
      </c>
      <c r="B28" s="1">
        <f>IFERROR(TEXTJOIN(CHAR(10), TRUE, FILTER('Liste Anniversaires'!A2:A100, ('Liste Anniversaires'!C2:C100=26) * ('Liste Anniversaires'!D2:D100=1))), "")</f>
        <v/>
      </c>
      <c r="C28" s="1">
        <f>IFERROR(TEXTJOIN(CHAR(10), TRUE, FILTER('Liste Anniversaires'!A2:A100, ('Liste Anniversaires'!C2:C100=26) * ('Liste Anniversaires'!D2:D100=2))), "")</f>
        <v/>
      </c>
      <c r="D28" s="1">
        <f>IFERROR(TEXTJOIN(CHAR(10), TRUE, FILTER('Liste Anniversaires'!A2:A100, ('Liste Anniversaires'!C2:C100=26) * ('Liste Anniversaires'!D2:D100=3))), "")</f>
        <v/>
      </c>
      <c r="E28" s="1">
        <f>IFERROR(TEXTJOIN(CHAR(10), TRUE, FILTER('Liste Anniversaires'!A2:A100, ('Liste Anniversaires'!C2:C100=26) * ('Liste Anniversaires'!D2:D100=4))), "")</f>
        <v/>
      </c>
      <c r="F28" s="1">
        <f>IFERROR(TEXTJOIN(CHAR(10), TRUE, FILTER('Liste Anniversaires'!A2:A100, ('Liste Anniversaires'!C2:C100=26) * ('Liste Anniversaires'!D2:D100=5))), "")</f>
        <v/>
      </c>
      <c r="G28" s="1">
        <f>IFERROR(TEXTJOIN(CHAR(10), TRUE, FILTER('Liste Anniversaires'!A2:A100, ('Liste Anniversaires'!C2:C100=26) * ('Liste Anniversaires'!D2:D100=6))), "")</f>
        <v/>
      </c>
      <c r="H28" s="1">
        <f>IFERROR(TEXTJOIN(CHAR(10), TRUE, FILTER('Liste Anniversaires'!A2:A100, ('Liste Anniversaires'!C2:C100=26) * ('Liste Anniversaires'!D2:D100=7))), "")</f>
        <v/>
      </c>
      <c r="I28" s="1">
        <f>IFERROR(TEXTJOIN(CHAR(10), TRUE, FILTER('Liste Anniversaires'!A2:A100, ('Liste Anniversaires'!C2:C100=26) * ('Liste Anniversaires'!D2:D100=8))), "")</f>
        <v/>
      </c>
      <c r="J28" s="1">
        <f>IFERROR(TEXTJOIN(CHAR(10), TRUE, FILTER('Liste Anniversaires'!A2:A100, ('Liste Anniversaires'!C2:C100=26) * ('Liste Anniversaires'!D2:D100=9))), "")</f>
        <v/>
      </c>
      <c r="K28" s="1">
        <f>IFERROR(TEXTJOIN(CHAR(10), TRUE, FILTER('Liste Anniversaires'!A2:A100, ('Liste Anniversaires'!C2:C100=26) * ('Liste Anniversaires'!D2:D100=10))), "")</f>
        <v/>
      </c>
      <c r="L28" s="1">
        <f>IFERROR(TEXTJOIN(CHAR(10), TRUE, FILTER('Liste Anniversaires'!A2:A100, ('Liste Anniversaires'!C2:C100=26) * ('Liste Anniversaires'!D2:D100=11))), "")</f>
        <v/>
      </c>
      <c r="M28" s="1">
        <f>IFERROR(TEXTJOIN(CHAR(10), TRUE, FILTER('Liste Anniversaires'!A2:A100, ('Liste Anniversaires'!C2:C100=26) * ('Liste Anniversaires'!D2:D100=12))), "")</f>
        <v/>
      </c>
    </row>
    <row r="29">
      <c r="A29" t="n">
        <v>27</v>
      </c>
      <c r="B29" s="1">
        <f>IFERROR(TEXTJOIN(CHAR(10), TRUE, FILTER('Liste Anniversaires'!A2:A100, ('Liste Anniversaires'!C2:C100=27) * ('Liste Anniversaires'!D2:D100=1))), "")</f>
        <v/>
      </c>
      <c r="C29" s="1">
        <f>IFERROR(TEXTJOIN(CHAR(10), TRUE, FILTER('Liste Anniversaires'!A2:A100, ('Liste Anniversaires'!C2:C100=27) * ('Liste Anniversaires'!D2:D100=2))), "")</f>
        <v/>
      </c>
      <c r="D29" s="1">
        <f>IFERROR(TEXTJOIN(CHAR(10), TRUE, FILTER('Liste Anniversaires'!A2:A100, ('Liste Anniversaires'!C2:C100=27) * ('Liste Anniversaires'!D2:D100=3))), "")</f>
        <v/>
      </c>
      <c r="E29" s="1">
        <f>IFERROR(TEXTJOIN(CHAR(10), TRUE, FILTER('Liste Anniversaires'!A2:A100, ('Liste Anniversaires'!C2:C100=27) * ('Liste Anniversaires'!D2:D100=4))), "")</f>
        <v/>
      </c>
      <c r="F29" s="1">
        <f>IFERROR(TEXTJOIN(CHAR(10), TRUE, FILTER('Liste Anniversaires'!A2:A100, ('Liste Anniversaires'!C2:C100=27) * ('Liste Anniversaires'!D2:D100=5))), "")</f>
        <v/>
      </c>
      <c r="G29" s="1">
        <f>IFERROR(TEXTJOIN(CHAR(10), TRUE, FILTER('Liste Anniversaires'!A2:A100, ('Liste Anniversaires'!C2:C100=27) * ('Liste Anniversaires'!D2:D100=6))), "")</f>
        <v/>
      </c>
      <c r="H29" s="1">
        <f>IFERROR(TEXTJOIN(CHAR(10), TRUE, FILTER('Liste Anniversaires'!A2:A100, ('Liste Anniversaires'!C2:C100=27) * ('Liste Anniversaires'!D2:D100=7))), "")</f>
        <v/>
      </c>
      <c r="I29" s="1">
        <f>IFERROR(TEXTJOIN(CHAR(10), TRUE, FILTER('Liste Anniversaires'!A2:A100, ('Liste Anniversaires'!C2:C100=27) * ('Liste Anniversaires'!D2:D100=8))), "")</f>
        <v/>
      </c>
      <c r="J29" s="1">
        <f>IFERROR(TEXTJOIN(CHAR(10), TRUE, FILTER('Liste Anniversaires'!A2:A100, ('Liste Anniversaires'!C2:C100=27) * ('Liste Anniversaires'!D2:D100=9))), "")</f>
        <v/>
      </c>
      <c r="K29" s="1">
        <f>IFERROR(TEXTJOIN(CHAR(10), TRUE, FILTER('Liste Anniversaires'!A2:A100, ('Liste Anniversaires'!C2:C100=27) * ('Liste Anniversaires'!D2:D100=10))), "")</f>
        <v/>
      </c>
      <c r="L29" s="1">
        <f>IFERROR(TEXTJOIN(CHAR(10), TRUE, FILTER('Liste Anniversaires'!A2:A100, ('Liste Anniversaires'!C2:C100=27) * ('Liste Anniversaires'!D2:D100=11))), "")</f>
        <v/>
      </c>
      <c r="M29" s="1">
        <f>IFERROR(TEXTJOIN(CHAR(10), TRUE, FILTER('Liste Anniversaires'!A2:A100, ('Liste Anniversaires'!C2:C100=27) * ('Liste Anniversaires'!D2:D100=12))), "")</f>
        <v/>
      </c>
    </row>
    <row r="30">
      <c r="A30" t="n">
        <v>28</v>
      </c>
      <c r="B30" s="1">
        <f>IFERROR(TEXTJOIN(CHAR(10), TRUE, FILTER('Liste Anniversaires'!A2:A100, ('Liste Anniversaires'!C2:C100=28) * ('Liste Anniversaires'!D2:D100=1))), "")</f>
        <v/>
      </c>
      <c r="C30" s="1">
        <f>IFERROR(TEXTJOIN(CHAR(10), TRUE, FILTER('Liste Anniversaires'!A2:A100, ('Liste Anniversaires'!C2:C100=28) * ('Liste Anniversaires'!D2:D100=2))), "")</f>
        <v/>
      </c>
      <c r="D30" s="1">
        <f>IFERROR(TEXTJOIN(CHAR(10), TRUE, FILTER('Liste Anniversaires'!A2:A100, ('Liste Anniversaires'!C2:C100=28) * ('Liste Anniversaires'!D2:D100=3))), "")</f>
        <v/>
      </c>
      <c r="E30" s="1">
        <f>IFERROR(TEXTJOIN(CHAR(10), TRUE, FILTER('Liste Anniversaires'!A2:A100, ('Liste Anniversaires'!C2:C100=28) * ('Liste Anniversaires'!D2:D100=4))), "")</f>
        <v/>
      </c>
      <c r="F30" s="1">
        <f>IFERROR(TEXTJOIN(CHAR(10), TRUE, FILTER('Liste Anniversaires'!A2:A100, ('Liste Anniversaires'!C2:C100=28) * ('Liste Anniversaires'!D2:D100=5))), "")</f>
        <v/>
      </c>
      <c r="G30" s="1">
        <f>IFERROR(TEXTJOIN(CHAR(10), TRUE, FILTER('Liste Anniversaires'!A2:A100, ('Liste Anniversaires'!C2:C100=28) * ('Liste Anniversaires'!D2:D100=6))), "")</f>
        <v/>
      </c>
      <c r="H30" s="1">
        <f>IFERROR(TEXTJOIN(CHAR(10), TRUE, FILTER('Liste Anniversaires'!A2:A100, ('Liste Anniversaires'!C2:C100=28) * ('Liste Anniversaires'!D2:D100=7))), "")</f>
        <v/>
      </c>
      <c r="I30" s="1">
        <f>IFERROR(TEXTJOIN(CHAR(10), TRUE, FILTER('Liste Anniversaires'!A2:A100, ('Liste Anniversaires'!C2:C100=28) * ('Liste Anniversaires'!D2:D100=8))), "")</f>
        <v/>
      </c>
      <c r="J30" s="1">
        <f>IFERROR(TEXTJOIN(CHAR(10), TRUE, FILTER('Liste Anniversaires'!A2:A100, ('Liste Anniversaires'!C2:C100=28) * ('Liste Anniversaires'!D2:D100=9))), "")</f>
        <v/>
      </c>
      <c r="K30" s="1">
        <f>IFERROR(TEXTJOIN(CHAR(10), TRUE, FILTER('Liste Anniversaires'!A2:A100, ('Liste Anniversaires'!C2:C100=28) * ('Liste Anniversaires'!D2:D100=10))), "")</f>
        <v/>
      </c>
      <c r="L30" s="1">
        <f>IFERROR(TEXTJOIN(CHAR(10), TRUE, FILTER('Liste Anniversaires'!A2:A100, ('Liste Anniversaires'!C2:C100=28) * ('Liste Anniversaires'!D2:D100=11))), "")</f>
        <v/>
      </c>
      <c r="M30" s="1">
        <f>IFERROR(TEXTJOIN(CHAR(10), TRUE, FILTER('Liste Anniversaires'!A2:A100, ('Liste Anniversaires'!C2:C100=28) * ('Liste Anniversaires'!D2:D100=12))), "")</f>
        <v/>
      </c>
    </row>
    <row r="31">
      <c r="A31" t="n">
        <v>29</v>
      </c>
      <c r="B31" s="1">
        <f>IFERROR(TEXTJOIN(CHAR(10), TRUE, FILTER('Liste Anniversaires'!A2:A100, ('Liste Anniversaires'!C2:C100=29) * ('Liste Anniversaires'!D2:D100=1))), "")</f>
        <v/>
      </c>
      <c r="C31" s="1">
        <f>IFERROR(TEXTJOIN(CHAR(10), TRUE, FILTER('Liste Anniversaires'!A2:A100, ('Liste Anniversaires'!C2:C100=29) * ('Liste Anniversaires'!D2:D100=2))), "")</f>
        <v/>
      </c>
      <c r="D31" s="1">
        <f>IFERROR(TEXTJOIN(CHAR(10), TRUE, FILTER('Liste Anniversaires'!A2:A100, ('Liste Anniversaires'!C2:C100=29) * ('Liste Anniversaires'!D2:D100=3))), "")</f>
        <v/>
      </c>
      <c r="E31" s="1">
        <f>IFERROR(TEXTJOIN(CHAR(10), TRUE, FILTER('Liste Anniversaires'!A2:A100, ('Liste Anniversaires'!C2:C100=29) * ('Liste Anniversaires'!D2:D100=4))), "")</f>
        <v/>
      </c>
      <c r="F31" s="1">
        <f>IFERROR(TEXTJOIN(CHAR(10), TRUE, FILTER('Liste Anniversaires'!A2:A100, ('Liste Anniversaires'!C2:C100=29) * ('Liste Anniversaires'!D2:D100=5))), "")</f>
        <v/>
      </c>
      <c r="G31" s="1">
        <f>IFERROR(TEXTJOIN(CHAR(10), TRUE, FILTER('Liste Anniversaires'!A2:A100, ('Liste Anniversaires'!C2:C100=29) * ('Liste Anniversaires'!D2:D100=6))), "")</f>
        <v/>
      </c>
      <c r="H31" s="1">
        <f>IFERROR(TEXTJOIN(CHAR(10), TRUE, FILTER('Liste Anniversaires'!A2:A100, ('Liste Anniversaires'!C2:C100=29) * ('Liste Anniversaires'!D2:D100=7))), "")</f>
        <v/>
      </c>
      <c r="I31" s="1">
        <f>IFERROR(TEXTJOIN(CHAR(10), TRUE, FILTER('Liste Anniversaires'!A2:A100, ('Liste Anniversaires'!C2:C100=29) * ('Liste Anniversaires'!D2:D100=8))), "")</f>
        <v/>
      </c>
      <c r="J31" s="1">
        <f>IFERROR(TEXTJOIN(CHAR(10), TRUE, FILTER('Liste Anniversaires'!A2:A100, ('Liste Anniversaires'!C2:C100=29) * ('Liste Anniversaires'!D2:D100=9))), "")</f>
        <v/>
      </c>
      <c r="K31" s="1">
        <f>IFERROR(TEXTJOIN(CHAR(10), TRUE, FILTER('Liste Anniversaires'!A2:A100, ('Liste Anniversaires'!C2:C100=29) * ('Liste Anniversaires'!D2:D100=10))), "")</f>
        <v/>
      </c>
      <c r="L31" s="1">
        <f>IFERROR(TEXTJOIN(CHAR(10), TRUE, FILTER('Liste Anniversaires'!A2:A100, ('Liste Anniversaires'!C2:C100=29) * ('Liste Anniversaires'!D2:D100=11))), "")</f>
        <v/>
      </c>
      <c r="M31" s="1">
        <f>IFERROR(TEXTJOIN(CHAR(10), TRUE, FILTER('Liste Anniversaires'!A2:A100, ('Liste Anniversaires'!C2:C100=29) * ('Liste Anniversaires'!D2:D100=12))), "")</f>
        <v/>
      </c>
    </row>
    <row r="32">
      <c r="A32" t="n">
        <v>30</v>
      </c>
      <c r="B32" s="1">
        <f>IFERROR(TEXTJOIN(CHAR(10), TRUE, FILTER('Liste Anniversaires'!A2:A100, ('Liste Anniversaires'!C2:C100=30) * ('Liste Anniversaires'!D2:D100=1))), "")</f>
        <v/>
      </c>
      <c r="C32" s="1">
        <f>IFERROR(TEXTJOIN(CHAR(10), TRUE, FILTER('Liste Anniversaires'!A2:A100, ('Liste Anniversaires'!C2:C100=30) * ('Liste Anniversaires'!D2:D100=2))), "")</f>
        <v/>
      </c>
      <c r="D32" s="1">
        <f>IFERROR(TEXTJOIN(CHAR(10), TRUE, FILTER('Liste Anniversaires'!A2:A100, ('Liste Anniversaires'!C2:C100=30) * ('Liste Anniversaires'!D2:D100=3))), "")</f>
        <v/>
      </c>
      <c r="E32" s="1">
        <f>IFERROR(TEXTJOIN(CHAR(10), TRUE, FILTER('Liste Anniversaires'!A2:A100, ('Liste Anniversaires'!C2:C100=30) * ('Liste Anniversaires'!D2:D100=4))), "")</f>
        <v/>
      </c>
      <c r="F32" s="1">
        <f>IFERROR(TEXTJOIN(CHAR(10), TRUE, FILTER('Liste Anniversaires'!A2:A100, ('Liste Anniversaires'!C2:C100=30) * ('Liste Anniversaires'!D2:D100=5))), "")</f>
        <v/>
      </c>
      <c r="G32" s="1">
        <f>IFERROR(TEXTJOIN(CHAR(10), TRUE, FILTER('Liste Anniversaires'!A2:A100, ('Liste Anniversaires'!C2:C100=30) * ('Liste Anniversaires'!D2:D100=6))), "")</f>
        <v/>
      </c>
      <c r="H32" s="1">
        <f>IFERROR(TEXTJOIN(CHAR(10), TRUE, FILTER('Liste Anniversaires'!A2:A100, ('Liste Anniversaires'!C2:C100=30) * ('Liste Anniversaires'!D2:D100=7))), "")</f>
        <v/>
      </c>
      <c r="I32" s="1">
        <f>IFERROR(TEXTJOIN(CHAR(10), TRUE, FILTER('Liste Anniversaires'!A2:A100, ('Liste Anniversaires'!C2:C100=30) * ('Liste Anniversaires'!D2:D100=8))), "")</f>
        <v/>
      </c>
      <c r="J32" s="1">
        <f>IFERROR(TEXTJOIN(CHAR(10), TRUE, FILTER('Liste Anniversaires'!A2:A100, ('Liste Anniversaires'!C2:C100=30) * ('Liste Anniversaires'!D2:D100=9))), "")</f>
        <v/>
      </c>
      <c r="K32" s="1">
        <f>IFERROR(TEXTJOIN(CHAR(10), TRUE, FILTER('Liste Anniversaires'!A2:A100, ('Liste Anniversaires'!C2:C100=30) * ('Liste Anniversaires'!D2:D100=10))), "")</f>
        <v/>
      </c>
      <c r="L32" s="1">
        <f>IFERROR(TEXTJOIN(CHAR(10), TRUE, FILTER('Liste Anniversaires'!A2:A100, ('Liste Anniversaires'!C2:C100=30) * ('Liste Anniversaires'!D2:D100=11))), "")</f>
        <v/>
      </c>
      <c r="M32" s="1">
        <f>IFERROR(TEXTJOIN(CHAR(10), TRUE, FILTER('Liste Anniversaires'!A2:A100, ('Liste Anniversaires'!C2:C100=30) * ('Liste Anniversaires'!D2:D100=12))), "")</f>
        <v/>
      </c>
    </row>
    <row r="33">
      <c r="A33" t="n">
        <v>31</v>
      </c>
      <c r="B33" s="1">
        <f>IFERROR(TEXTJOIN(CHAR(10), TRUE, FILTER('Liste Anniversaires'!A2:A100, ('Liste Anniversaires'!C2:C100=31) * ('Liste Anniversaires'!D2:D100=1))), "")</f>
        <v/>
      </c>
      <c r="C33" s="1">
        <f>IFERROR(TEXTJOIN(CHAR(10), TRUE, FILTER('Liste Anniversaires'!A2:A100, ('Liste Anniversaires'!C2:C100=31) * ('Liste Anniversaires'!D2:D100=2))), "")</f>
        <v/>
      </c>
      <c r="D33" s="1">
        <f>IFERROR(TEXTJOIN(CHAR(10), TRUE, FILTER('Liste Anniversaires'!A2:A100, ('Liste Anniversaires'!C2:C100=31) * ('Liste Anniversaires'!D2:D100=3))), "")</f>
        <v/>
      </c>
      <c r="E33" s="1">
        <f>IFERROR(TEXTJOIN(CHAR(10), TRUE, FILTER('Liste Anniversaires'!A2:A100, ('Liste Anniversaires'!C2:C100=31) * ('Liste Anniversaires'!D2:D100=4))), "")</f>
        <v/>
      </c>
      <c r="F33" s="1">
        <f>IFERROR(TEXTJOIN(CHAR(10), TRUE, FILTER('Liste Anniversaires'!A2:A100, ('Liste Anniversaires'!C2:C100=31) * ('Liste Anniversaires'!D2:D100=5))), "")</f>
        <v/>
      </c>
      <c r="G33" s="1">
        <f>IFERROR(TEXTJOIN(CHAR(10), TRUE, FILTER('Liste Anniversaires'!A2:A100, ('Liste Anniversaires'!C2:C100=31) * ('Liste Anniversaires'!D2:D100=6))), "")</f>
        <v/>
      </c>
      <c r="H33" s="1">
        <f>IFERROR(TEXTJOIN(CHAR(10), TRUE, FILTER('Liste Anniversaires'!A2:A100, ('Liste Anniversaires'!C2:C100=31) * ('Liste Anniversaires'!D2:D100=7))), "")</f>
        <v/>
      </c>
      <c r="I33" s="1">
        <f>IFERROR(TEXTJOIN(CHAR(10), TRUE, FILTER('Liste Anniversaires'!A2:A100, ('Liste Anniversaires'!C2:C100=31) * ('Liste Anniversaires'!D2:D100=8))), "")</f>
        <v/>
      </c>
      <c r="J33" s="1">
        <f>IFERROR(TEXTJOIN(CHAR(10), TRUE, FILTER('Liste Anniversaires'!A2:A100, ('Liste Anniversaires'!C2:C100=31) * ('Liste Anniversaires'!D2:D100=9))), "")</f>
        <v/>
      </c>
      <c r="K33" s="1">
        <f>IFERROR(TEXTJOIN(CHAR(10), TRUE, FILTER('Liste Anniversaires'!A2:A100, ('Liste Anniversaires'!C2:C100=31) * ('Liste Anniversaires'!D2:D100=10))), "")</f>
        <v/>
      </c>
      <c r="L33" s="1">
        <f>IFERROR(TEXTJOIN(CHAR(10), TRUE, FILTER('Liste Anniversaires'!A2:A100, ('Liste Anniversaires'!C2:C100=31) * ('Liste Anniversaires'!D2:D100=11))), "")</f>
        <v/>
      </c>
      <c r="M33" s="1">
        <f>IFERROR(TEXTJOIN(CHAR(10), TRUE, FILTER('Liste Anniversaires'!A2:A100, ('Liste Anniversaires'!C2:C100=31) * ('Liste Anniversaires'!D2:D100=12))), "")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Résumé Interactif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2025-05-27T23:24:24Z</dcterms:created>
  <dcterms:modified xmlns:dcterms="http://purl.org/dc/terms/" xmlns:xsi="http://www.w3.org/2001/XMLSchema-instance" xsi:type="dcterms:W3CDTF">2025-05-27T23:24:24Z</dcterms:modified>
</cp:coreProperties>
</file>