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3b42f1601643e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ompte Résultat" sheetId="1" r:id="R04296052b252412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 €"/>
    <x:numFmt numFmtId="201" formatCode="0.0%"/>
    <x:numFmt numFmtId="202" formatCode="@"/>
  </x:numFmts>
  <x:fonts count="9">
    <x:font>
      <x:sz val="11"/>
      <x:name val="Carlito"/>
    </x:font>
    <x:font>
      <x:b/>
      <x:sz val="16"/>
      <x:color rgb="FFFFFFFF"/>
      <x:name val="Carlito"/>
    </x:font>
    <x:font>
      <x:b/>
      <x:sz val="11"/>
      <x:color rgb="FF0F172A"/>
      <x:name val="Carlito"/>
    </x:font>
    <x:font>
      <x:b/>
      <x:sz val="10"/>
      <x:color rgb="FFFFFFFF"/>
      <x:name val="Carlito"/>
    </x:font>
    <x:font>
      <x:b/>
      <x:sz val="14"/>
      <x:color rgb="FF0F172A"/>
      <x:name val="Carlito"/>
    </x:font>
    <x:font>
      <x:b/>
      <x:sz val="12"/>
      <x:color rgb="FFFFFFFF"/>
      <x:name val="Carlito"/>
    </x:font>
    <x:font>
      <x:b/>
      <x:sz val="11"/>
      <x:color rgb="FFFFFFFF"/>
      <x:name val="Carlito"/>
    </x:font>
    <x:font>
      <x:b/>
      <x:sz val="11"/>
      <x:color rgb="FF1E3A8A"/>
      <x:name val="Carlito"/>
    </x:font>
    <x:font>
      <x:sz val="11"/>
      <x:color rgb="FF064E3B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FF0B1F3A"/>
      </x:patternFill>
    </x:fill>
    <x:fill>
      <x:patternFill patternType="solid">
        <x:fgColor rgb="FFE0F2FE"/>
      </x:patternFill>
    </x:fill>
    <x:fill>
      <x:patternFill patternType="solid">
        <x:fgColor rgb="FF334155"/>
      </x:patternFill>
    </x:fill>
    <x:fill>
      <x:patternFill patternType="solid">
        <x:fgColor rgb="FFFFFFFF"/>
      </x:patternFill>
    </x:fill>
    <x:fill>
      <x:patternFill patternType="solid">
        <x:fgColor rgb="FF1D4ED8"/>
      </x:patternFill>
    </x:fill>
    <x:fill>
      <x:patternFill patternType="solid">
        <x:fgColor rgb="FF1E40AF"/>
      </x:patternFill>
    </x:fill>
    <x:fill>
      <x:patternFill patternType="solid">
        <x:fgColor rgb="FF7C3AED"/>
      </x:patternFill>
    </x:fill>
    <x:fill>
      <x:patternFill patternType="solid">
        <x:fgColor rgb="FF5B21B6"/>
      </x:patternFill>
    </x:fill>
    <x:fill>
      <x:patternFill patternType="solid">
        <x:fgColor rgb="FF0F766E"/>
      </x:patternFill>
    </x:fill>
    <x:fill>
      <x:patternFill patternType="solid">
        <x:fgColor rgb="FF115E59"/>
      </x:patternFill>
    </x:fill>
    <x:fill>
      <x:patternFill patternType="solid">
        <x:fgColor rgb="FF0F172A"/>
      </x:patternFill>
    </x:fill>
    <x:fill>
      <x:patternFill patternType="solid">
        <x:fgColor rgb="FFDBEAFE"/>
      </x:patternFill>
    </x:fill>
    <x:fill>
      <x:patternFill patternType="solid">
        <x:fgColor rgb="FFF8FAFC"/>
      </x:patternFill>
    </x:fill>
    <x:fill>
      <x:patternFill patternType="solid">
        <x:fgColor rgb="FF14532D"/>
      </x:patternFill>
    </x:fill>
    <x:fill>
      <x:patternFill patternType="solid">
        <x:fgColor rgb="FFECFDF5"/>
      </x:patternFill>
    </x:fill>
  </x:fills>
  <x:borders count="2">
    <x:border/>
    <x:border/>
  </x:borders>
  <x:cellStyleXfs count="1">
    <x:xf numFmtId="0" fontId="0" fillId="0" borderId="0"/>
  </x:cellStyleXfs>
  <x:cellXfs count="13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200" fontId="4" fillId="5" borderId="0" xfId="0" applyNumberFormat="1" applyFont="1" applyFill="1" applyBorder="1" applyAlignment="1">
      <x:alignment horizontal="center" vertical="center"/>
    </x:xf>
    <x:xf numFmtId="200" fontId="4" fillId="5" borderId="1" xfId="0" applyNumberFormat="1" applyFont="1" applyFill="1" applyBorder="1" applyAlignment="1">
      <x:alignment horizontal="center" vertical="center"/>
    </x:xf>
    <x:xf numFmtId="201" fontId="4" fillId="5" borderId="0" xfId="0" applyNumberFormat="1" applyFont="1" applyFill="1" applyBorder="1" applyAlignment="1">
      <x:alignment horizontal="center" vertical="center"/>
    </x:xf>
    <x:xf numFmtId="201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6" fillId="10" borderId="0" xfId="0" applyNumberFormat="1" applyFont="1" applyFill="1" applyBorder="1"/>
    <x:xf numFmtId="0" fontId="6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6" fillId="10" borderId="1" xfId="0" applyNumberFormat="1" applyFont="1" applyFill="1" applyBorder="1"/>
    <x:xf numFmtId="0" fontId="6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6" fillId="11" borderId="0" xfId="0" applyNumberFormat="1" applyFont="1" applyFill="1" applyBorder="1"/>
    <x:xf numFmtId="0" fontId="0" fillId="11" borderId="1" xfId="0" applyNumberFormat="1" applyFont="1" applyFill="1" applyBorder="1"/>
    <x:xf numFmtId="0" fontId="6" fillId="11" borderId="1" xfId="0" applyNumberFormat="1" applyFont="1" applyFill="1" applyBorder="1"/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vertical="center"/>
    </x:xf>
    <x:xf numFmtId="0" fontId="0" fillId="0" borderId="1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/>
    <x:xf numFmtId="200" fontId="6" fillId="12" borderId="0" xfId="0" applyNumberFormat="1" applyFont="1" applyFill="1" applyBorder="1" applyAlignment="1">
      <x:alignment horizontal="center"/>
    </x:xf>
    <x:xf numFmtId="200" fontId="0" fillId="0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/>
    <x:xf numFmtId="200" fontId="6" fillId="12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13" borderId="0" xfId="0" applyNumberFormat="1" applyFont="1" applyFill="1" applyBorder="1" applyAlignment="1">
      <x:alignment vertical="center" wrapText="1"/>
    </x:xf>
    <x:xf numFmtId="200" fontId="0" fillId="13" borderId="0" xfId="0" applyNumberFormat="1" applyFont="1" applyFill="1" applyBorder="1" applyAlignment="1">
      <x:alignment vertical="center" wrapText="1"/>
    </x:xf>
    <x:xf numFmtId="201" fontId="0" fillId="13" borderId="0" xfId="0" applyNumberFormat="1" applyFont="1" applyFill="1" applyBorder="1" applyAlignment="1">
      <x:alignment vertical="center" wrapText="1"/>
    </x:xf>
    <x:xf numFmtId="0" fontId="7" fillId="13" borderId="0" xfId="0" applyNumberFormat="1" applyFont="1" applyFill="1" applyBorder="1" applyAlignment="1">
      <x:alignment vertical="center" wrapText="1"/>
    </x:xf>
    <x:xf numFmtId="200" fontId="7" fillId="13" borderId="0" xfId="0" applyNumberFormat="1" applyFont="1" applyFill="1" applyBorder="1" applyAlignment="1">
      <x:alignment vertical="center" wrapText="1"/>
    </x:xf>
    <x:xf numFmtId="201" fontId="7" fillId="13" borderId="0" xfId="0" applyNumberFormat="1" applyFont="1" applyFill="1" applyBorder="1" applyAlignment="1">
      <x:alignment vertical="center" wrapText="1"/>
    </x:xf>
    <x:xf numFmtId="0" fontId="0" fillId="13" borderId="1" xfId="0" applyNumberFormat="1" applyFont="1" applyFill="1" applyBorder="1" applyAlignment="1">
      <x:alignment vertical="center" wrapText="1"/>
    </x:xf>
    <x:xf numFmtId="200" fontId="0" fillId="13" borderId="1" xfId="0" applyNumberFormat="1" applyFont="1" applyFill="1" applyBorder="1" applyAlignment="1">
      <x:alignment vertical="center" wrapText="1"/>
    </x:xf>
    <x:xf numFmtId="201" fontId="0" fillId="13" borderId="1" xfId="0" applyNumberFormat="1" applyFont="1" applyFill="1" applyBorder="1" applyAlignment="1">
      <x:alignment vertical="center" wrapText="1"/>
    </x:xf>
    <x:xf numFmtId="0" fontId="7" fillId="13" borderId="1" xfId="0" applyNumberFormat="1" applyFont="1" applyFill="1" applyBorder="1" applyAlignment="1">
      <x:alignment vertical="center" wrapText="1"/>
    </x:xf>
    <x:xf numFmtId="200" fontId="7" fillId="13" borderId="1" xfId="0" applyNumberFormat="1" applyFont="1" applyFill="1" applyBorder="1" applyAlignment="1">
      <x:alignment vertical="center" wrapText="1"/>
    </x:xf>
    <x:xf numFmtId="201" fontId="7" fillId="13" borderId="1" xfId="0" applyNumberFormat="1" applyFont="1" applyFill="1" applyBorder="1" applyAlignment="1">
      <x:alignment vertical="center" wrapText="1"/>
    </x:xf>
    <x:xf numFmtId="0" fontId="0" fillId="14" borderId="0" xfId="0" applyNumberFormat="1" applyFont="1" applyFill="1" applyBorder="1" applyAlignment="1">
      <x:alignment vertical="center" wrapText="1"/>
    </x:xf>
    <x:xf numFmtId="200" fontId="0" fillId="14" borderId="0" xfId="0" applyNumberFormat="1" applyFont="1" applyFill="1" applyBorder="1" applyAlignment="1">
      <x:alignment vertical="center" wrapText="1"/>
    </x:xf>
    <x:xf numFmtId="201" fontId="0" fillId="14" borderId="0" xfId="0" applyNumberFormat="1" applyFont="1" applyFill="1" applyBorder="1" applyAlignment="1">
      <x:alignment vertical="center" wrapText="1"/>
    </x:xf>
    <x:xf numFmtId="0" fontId="2" fillId="14" borderId="0" xfId="0" applyNumberFormat="1" applyFont="1" applyFill="1" applyBorder="1" applyAlignment="1">
      <x:alignment vertical="center" wrapText="1"/>
    </x:xf>
    <x:xf numFmtId="200" fontId="2" fillId="14" borderId="0" xfId="0" applyNumberFormat="1" applyFont="1" applyFill="1" applyBorder="1" applyAlignment="1">
      <x:alignment vertical="center" wrapText="1"/>
    </x:xf>
    <x:xf numFmtId="201" fontId="2" fillId="14" borderId="0" xfId="0" applyNumberFormat="1" applyFont="1" applyFill="1" applyBorder="1" applyAlignment="1">
      <x:alignment vertical="center" wrapText="1"/>
    </x:xf>
    <x:xf numFmtId="0" fontId="0" fillId="14" borderId="1" xfId="0" applyNumberFormat="1" applyFont="1" applyFill="1" applyBorder="1" applyAlignment="1">
      <x:alignment vertical="center" wrapText="1"/>
    </x:xf>
    <x:xf numFmtId="200" fontId="0" fillId="14" borderId="1" xfId="0" applyNumberFormat="1" applyFont="1" applyFill="1" applyBorder="1" applyAlignment="1">
      <x:alignment vertical="center" wrapText="1"/>
    </x:xf>
    <x:xf numFmtId="201" fontId="0" fillId="14" borderId="1" xfId="0" applyNumberFormat="1" applyFont="1" applyFill="1" applyBorder="1" applyAlignment="1">
      <x:alignment vertical="center" wrapText="1"/>
    </x:xf>
    <x:xf numFmtId="0" fontId="2" fillId="14" borderId="1" xfId="0" applyNumberFormat="1" applyFont="1" applyFill="1" applyBorder="1" applyAlignment="1">
      <x:alignment vertical="center" wrapText="1"/>
    </x:xf>
    <x:xf numFmtId="200" fontId="2" fillId="14" borderId="1" xfId="0" applyNumberFormat="1" applyFont="1" applyFill="1" applyBorder="1" applyAlignment="1">
      <x:alignment vertical="center" wrapText="1"/>
    </x:xf>
    <x:xf numFmtId="201" fontId="2" fillId="14" borderId="1" xfId="0" applyNumberFormat="1" applyFont="1" applyFill="1" applyBorder="1" applyAlignment="1">
      <x:alignment vertical="center" wrapText="1"/>
    </x:xf>
    <x:xf numFmtId="0" fontId="0" fillId="15" borderId="0" xfId="0" applyNumberFormat="1" applyFont="1" applyFill="1" applyBorder="1" applyAlignment="1">
      <x:alignment vertical="center" wrapText="1"/>
    </x:xf>
    <x:xf numFmtId="200" fontId="0" fillId="15" borderId="0" xfId="0" applyNumberFormat="1" applyFont="1" applyFill="1" applyBorder="1" applyAlignment="1">
      <x:alignment vertical="center" wrapText="1"/>
    </x:xf>
    <x:xf numFmtId="201" fontId="0" fillId="15" borderId="0" xfId="0" applyNumberFormat="1" applyFont="1" applyFill="1" applyBorder="1" applyAlignment="1">
      <x:alignment vertical="center" wrapText="1"/>
    </x:xf>
    <x:xf numFmtId="0" fontId="5" fillId="15" borderId="0" xfId="0" applyNumberFormat="1" applyFont="1" applyFill="1" applyBorder="1" applyAlignment="1">
      <x:alignment vertical="center" wrapText="1"/>
    </x:xf>
    <x:xf numFmtId="200" fontId="5" fillId="15" borderId="0" xfId="0" applyNumberFormat="1" applyFont="1" applyFill="1" applyBorder="1" applyAlignment="1">
      <x:alignment vertical="center" wrapText="1"/>
    </x:xf>
    <x:xf numFmtId="201" fontId="5" fillId="15" borderId="0" xfId="0" applyNumberFormat="1" applyFont="1" applyFill="1" applyBorder="1" applyAlignment="1">
      <x:alignment vertical="center" wrapText="1"/>
    </x:xf>
    <x:xf numFmtId="0" fontId="0" fillId="15" borderId="1" xfId="0" applyNumberFormat="1" applyFont="1" applyFill="1" applyBorder="1" applyAlignment="1">
      <x:alignment vertical="center" wrapText="1"/>
    </x:xf>
    <x:xf numFmtId="200" fontId="0" fillId="15" borderId="1" xfId="0" applyNumberFormat="1" applyFont="1" applyFill="1" applyBorder="1" applyAlignment="1">
      <x:alignment vertical="center" wrapText="1"/>
    </x:xf>
    <x:xf numFmtId="201" fontId="0" fillId="15" borderId="1" xfId="0" applyNumberFormat="1" applyFont="1" applyFill="1" applyBorder="1" applyAlignment="1">
      <x:alignment vertical="center" wrapText="1"/>
    </x:xf>
    <x:xf numFmtId="0" fontId="5" fillId="15" borderId="1" xfId="0" applyNumberFormat="1" applyFont="1" applyFill="1" applyBorder="1" applyAlignment="1">
      <x:alignment vertical="center" wrapText="1"/>
    </x:xf>
    <x:xf numFmtId="200" fontId="5" fillId="15" borderId="1" xfId="0" applyNumberFormat="1" applyFont="1" applyFill="1" applyBorder="1" applyAlignment="1">
      <x:alignment vertical="center" wrapText="1"/>
    </x:xf>
    <x:xf numFmtId="201" fontId="5" fillId="15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0" fontId="0" fillId="16" borderId="0" xfId="0" applyNumberFormat="1" applyFont="1" applyFill="1" applyBorder="1"/>
    <x:xf numFmtId="201" fontId="0" fillId="16" borderId="0" xfId="0" applyNumberFormat="1" applyFont="1" applyFill="1" applyBorder="1"/>
    <x:xf numFmtId="202" fontId="0" fillId="16" borderId="0" xfId="0" applyNumberFormat="1" applyFont="1" applyFill="1" applyBorder="1"/>
    <x:xf numFmtId="0" fontId="8" fillId="16" borderId="0" xfId="0" applyNumberFormat="1" applyFont="1" applyFill="1" applyBorder="1"/>
    <x:xf numFmtId="201" fontId="8" fillId="16" borderId="0" xfId="0" applyNumberFormat="1" applyFont="1" applyFill="1" applyBorder="1"/>
    <x:xf numFmtId="202" fontId="8" fillId="16" borderId="0" xfId="0" applyNumberFormat="1" applyFont="1" applyFill="1" applyBorder="1"/>
  </x:cellXfs>
  <x:cellStyles count="1">
    <x:cellStyle name="Normal" xfId="0"/>
  </x:cellStyles>
  <x:dxfs count="4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c407b4afafa489f" /><Relationship Type="http://schemas.openxmlformats.org/officeDocument/2006/relationships/theme" Target="/xl/theme/theme1.xml" Id="R5caa7867818c4e5b" /><Relationship Type="http://schemas.openxmlformats.org/officeDocument/2006/relationships/sharedStrings" Target="/xl/sharedStrings.xml" Id="Rb3598dbb49944f50" /><Relationship Type="http://schemas.openxmlformats.org/officeDocument/2006/relationships/worksheet" Target="/xl/worksheets/sheet1.xml" Id="R04296052b252412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1e80406860e41b9" /><Relationship Type="http://schemas.openxmlformats.org/officeDocument/2006/relationships/chart" Target="/xl/drawings/charts/chart2.xml" Id="Rf00b1d1c0950475e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Montant</c:v>
          </c:tx>
          <c:cat>
            <c:strRef>
              <c:f>'Compte Résultat'!$A$46:$A$50</c:f>
              <c:strCache>
                <c:ptCount val="0"/>
              </c:strCache>
            </c:strRef>
          </c:cat>
          <c:val>
            <c:numRef>
              <c:f>'Compte Résultat'!$B$46:$B$50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lineChart>
        <c:grouping val="standard"/>
        <c:ser>
          <c:idx val="0"/>
          <c:order val="0"/>
          <c:tx>
            <c:v>Résultat</c:v>
          </c:tx>
          <c:cat>
            <c:strRef>
              <c:f>'Compte Résultat'!$F$11:$F$22</c:f>
              <c:strCache>
                <c:ptCount val="0"/>
              </c:strCache>
            </c:strRef>
          </c:cat>
          <c:val>
            <c:numRef>
              <c:f>'Compte Résultat'!$I$11:$I$22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23</xdr:row>
      <xdr:rowOff>0</xdr:rowOff>
    </xdr:from>
    <xdr:to>
      <xdr:col>12</xdr:col>
      <xdr:colOff>0</xdr:colOff>
      <xdr:row>39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1e80406860e41b9"/>
        </a:graphicData>
      </a:graphic>
    </xdr:graphicFrame>
    <xdr:clientData/>
  </xdr:twoCellAnchor>
  <xdr:twoCellAnchor>
    <xdr:from>
      <xdr:col>5</xdr:col>
      <xdr:colOff>0</xdr:colOff>
      <xdr:row>32</xdr:row>
      <xdr:rowOff>0</xdr:rowOff>
    </xdr:from>
    <xdr:to>
      <xdr:col>8</xdr:col>
      <xdr:colOff>0</xdr:colOff>
      <xdr:row>48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00b1d1c0950475e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ompteResultatTable" displayName="CompteResultatTable" ref="A10:D42" headerRowCount="1">
  <x:tableColumns count="4">
    <x:tableColumn id="1" name="Nature"/>
    <x:tableColumn id="2" name="Montant (€)"/>
    <x:tableColumn id="3" name="% CA"/>
    <x:tableColumn id="4" name="Commentaire automatique"/>
  </x:tableColumns>
  <x:tableStyleInfo name="TableStyleMedium2" showRowStripes="1"/>
</x:table>
</file>

<file path=xl/tables/table2.xml><?xml version="1.0" encoding="utf-8"?>
<x:table xmlns:x="http://schemas.openxmlformats.org/spreadsheetml/2006/main" id="2" name="SuiviMensuelTable" displayName="SuiviMensuelTable" ref="F10:L22" headerRowCount="1">
  <x:tableColumns count="7">
    <x:tableColumn id="1" name="Mois"/>
    <x:tableColumn id="2" name="CA"/>
    <x:tableColumn id="3" name="Charges"/>
    <x:tableColumn id="4" name="Résultat"/>
    <x:tableColumn id="5" name="Marge nette"/>
    <x:tableColumn id="6" name="Alerte"/>
    <x:tableColumn id="7" name="Mini tendance"/>
  </x:tableColumns>
  <x:tableStyleInfo name="TableStyleMedium2" showRowStripes="1"/>
</x:table>
</file>

<file path=xl/tables/table3.xml><?xml version="1.0" encoding="utf-8"?>
<x:table xmlns:x="http://schemas.openxmlformats.org/spreadsheetml/2006/main" id="3" name="RatiosTable" displayName="RatiosTable" ref="F25:H31" headerRowCount="1">
  <x:tableColumns count="3">
    <x:tableColumn id="1" name="Ratio"/>
    <x:tableColumn id="2" name="Valeur"/>
    <x:tableColumn id="3" name="Lectu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2891dffba224e2c" /><Relationship Type="http://schemas.openxmlformats.org/officeDocument/2006/relationships/table" Target="/xl/tables/table1.xml" Id="Rc98c96efaa3a45d1" /><Relationship Type="http://schemas.openxmlformats.org/officeDocument/2006/relationships/table" Target="/xl/tables/table2.xml" Id="R6e1285e85c4a4ed5" /><Relationship Type="http://schemas.openxmlformats.org/officeDocument/2006/relationships/table" Target="/xl/tables/table3.xml" Id="R45dad9ba422c4e4e" /></Relationships>
</file>

<file path=xl/worksheets/sheet1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6" hidden="0" customWidth="1"/>
    <x:col min="3" max="3" width="11" hidden="0" customWidth="1"/>
    <x:col min="4" max="4" width="28" hidden="0" customWidth="1"/>
    <x:col min="5" max="5" width="3" hidden="0" customWidth="1"/>
    <x:col min="6" max="6" width="16" hidden="0" customWidth="1"/>
    <x:col min="7" max="7" width="14" hidden="0" customWidth="1"/>
    <x:col min="8" max="8" width="14" hidden="0" customWidth="1"/>
    <x:col min="9" max="9" width="14" hidden="0" customWidth="1"/>
    <x:col min="10" max="10" width="12" hidden="0" customWidth="1"/>
    <x:col min="11" max="11" width="13" hidden="0" customWidth="1"/>
    <x:col min="12" max="12" width="16" hidden="0" customWidth="1"/>
  </x:cols>
  <x:sheetData>
    <x:row r="1" ht="32" customHeight="1">
      <x:c r="A1" s="5" t="str">
        <x:v>📊 COMPTE DE RÉSULTAT SIMPLIFIÉ — TABLEAU DE BORD AUTOMATISÉ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</x:row>
    <x:row r="2" ht="32" customHeight="1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</x:row>
    <x:row r="3">
      <x:c r="A3" s="12" t="str">
        <x:v>Société</x:v>
      </x:c>
      <x:c r="B3" s="12" t="str">
        <x:v>Nom de l'entreprise</x:v>
      </x:c>
      <x:c r="C3" s="12" t="str"/>
      <x:c r="D3" s="12" t="str">
        <x:v>Exercice</x:v>
      </x:c>
      <x:c r="E3" s="12" t="n">
        <x:v>2026</x:v>
      </x:c>
      <x:c r="F3" s="12" t="str"/>
      <x:c r="G3" s="12" t="str">
        <x:v>Devise</x:v>
      </x:c>
      <x:c r="H3" s="12" t="str">
        <x:v>€</x:v>
      </x:c>
      <x:c r="I3" s="12" t="str"/>
      <x:c r="J3" s="12" t="str">
        <x:v>Statut automatique</x:v>
      </x:c>
      <x:c r="K3" s="12" t="str"/>
      <x:c r="L3" s="12" t="str"/>
    </x:row>
    <x:row r="5">
      <x:c r="A5" s="18" t="str">
        <x:v>💰 Chiffre d'affaires</x:v>
      </x:c>
      <x:c r="B5" s="18" t="str"/>
      <x:c r="C5" s="18" t="str">
        <x:v>📈 Marge brute</x:v>
      </x:c>
      <x:c r="D5" s="18" t="str"/>
      <x:c r="E5" s="18" t="str">
        <x:v>⚙️ Résultat exploitation</x:v>
      </x:c>
      <x:c r="F5" s="18" t="str"/>
      <x:c r="G5" s="18" t="str">
        <x:v>🏆 Résultat net</x:v>
      </x:c>
      <x:c r="H5" s="18" t="str"/>
      <x:c r="I5" s="18" t="str">
        <x:v>🚦 Diagnostic</x:v>
      </x:c>
      <x:c r="J5" s="18" t="str"/>
      <x:c r="K5" s="18" t="str">
        <x:v>📌 Taux net</x:v>
      </x:c>
      <x:c r="L5" s="18" t="str"/>
    </x:row>
    <x:row r="6">
      <x:c r="A6" s="30" t="n">
        <x:f>B12</x:f>
        <x:v>250000</x:v>
      </x:c>
      <x:c r="B6" s="30"/>
      <x:c r="C6" s="30" t="n">
        <x:f>B21</x:f>
        <x:v>174500</x:v>
      </x:c>
      <x:c r="D6" s="30"/>
      <x:c r="E6" s="30" t="n">
        <x:f>B32</x:f>
        <x:v>61900</x:v>
      </x:c>
      <x:c r="F6" s="30"/>
      <x:c r="G6" s="30" t="n">
        <x:f>B42</x:f>
        <x:v>49500</x:v>
      </x:c>
      <x:c r="H6" s="30"/>
      <x:c r="I6" s="25" t="str">
        <x:f>IF(B42&gt;0,"✅ Bénéficiaire",IF(B42=0,"⚠️ Équilibre","❌ Déficitaire"))</x:f>
        <x:v>✅ Bénéficiaire</x:v>
      </x:c>
      <x:c r="J6" s="25"/>
      <x:c r="K6" s="32" t="n">
        <x:f>IFERROR(B42/B12,0)</x:f>
        <x:v>0.198</x:v>
      </x:c>
      <x:c r="L6" s="32"/>
    </x:row>
    <x:row r="7">
      <x:c r="A7" s="30"/>
      <x:c r="B7" s="30"/>
      <x:c r="C7" s="30"/>
      <x:c r="D7" s="30"/>
      <x:c r="E7" s="30"/>
      <x:c r="F7" s="30"/>
      <x:c r="G7" s="30"/>
      <x:c r="H7" s="30"/>
      <x:c r="I7" s="25"/>
      <x:c r="J7" s="25"/>
      <x:c r="K7" s="32"/>
      <x:c r="L7" s="32"/>
    </x:row>
    <x:row r="9">
      <x:c r="A9" s="36" t="str">
        <x:v>COMPTE DE RÉSULTAT ANNUEL</x:v>
      </x:c>
      <x:c r="B9" s="36"/>
      <x:c r="C9" s="36"/>
      <x:c r="D9" s="36"/>
      <x:c r="F9" s="48" t="str">
        <x:v>SUIVI MENSUEL AUTOMATIQUE</x:v>
      </x:c>
      <x:c r="G9" s="48"/>
      <x:c r="H9" s="48"/>
      <x:c r="I9" s="48"/>
      <x:c r="J9" s="48"/>
      <x:c r="K9" s="48"/>
      <x:c r="L9" s="48"/>
    </x:row>
    <x:row r="10">
      <x:c r="A10" s="42" t="str">
        <x:v>Nature</x:v>
      </x:c>
      <x:c r="B10" s="42" t="str">
        <x:v>Montant (€)</x:v>
      </x:c>
      <x:c r="C10" s="42" t="str">
        <x:v>% CA</x:v>
      </x:c>
      <x:c r="D10" s="42" t="str">
        <x:v>Commentaire automatique</x:v>
      </x:c>
      <x:c r="F10" s="54" t="str">
        <x:v>Mois</x:v>
      </x:c>
      <x:c r="G10" s="54" t="str">
        <x:v>CA</x:v>
      </x:c>
      <x:c r="H10" s="54" t="str">
        <x:v>Charges</x:v>
      </x:c>
      <x:c r="I10" s="54" t="str">
        <x:v>Résultat</x:v>
      </x:c>
      <x:c r="J10" s="54" t="str">
        <x:v>Marge nette</x:v>
      </x:c>
      <x:c r="K10" s="54" t="str">
        <x:v>Alerte</x:v>
      </x:c>
      <x:c r="L10" s="54" t="str">
        <x:v>Mini tendance</x:v>
      </x:c>
    </x:row>
    <x:row r="11">
      <x:c r="A11" s="93" t="str">
        <x:v>PRODUITS D'EXPLOITATION</x:v>
      </x:c>
      <x:c r="B11" s="94"/>
      <x:c r="C11" s="95"/>
      <x:c r="D11" s="93"/>
      <x:c r="F11" s="74" t="str">
        <x:v>Janvier</x:v>
      </x:c>
      <x:c r="G11" s="126" t="n">
        <x:v>20000</x:v>
      </x:c>
      <x:c r="H11" s="126" t="n">
        <x:v>14500</x:v>
      </x:c>
      <x:c r="I11" s="126" t="n">
        <x:f>G11-H11</x:f>
        <x:v>5500</x:v>
      </x:c>
      <x:c r="J11" s="127" t="n">
        <x:f>IFERROR(I11/G11,0)</x:f>
        <x:v>0.275</x:v>
      </x:c>
      <x:c r="K11" s="74" t="str">
        <x:f>IF(I11&gt;0,"OK",IF(I11=0,"Équilibre","Perte"))</x:f>
        <x:v>OK</x:v>
      </x:c>
      <x:c r="L11" s="74"/>
    </x:row>
    <x:row r="12">
      <x:c r="A12" s="76" t="str">
        <x:v>Chiffre d'affaires</x:v>
      </x:c>
      <x:c r="B12" s="78" t="n">
        <x:v>250000</x:v>
      </x:c>
      <x:c r="C12" s="84" t="n">
        <x:f>IFERROR(B12/$B$12,0)</x:f>
        <x:v>1</x:v>
      </x:c>
      <x:c r="D12" s="76" t="str">
        <x:v>Saisie</x:v>
      </x:c>
      <x:c r="F12" s="74" t="str">
        <x:v>Février</x:v>
      </x:c>
      <x:c r="G12" s="126" t="n">
        <x:v>21300</x:v>
      </x:c>
      <x:c r="H12" s="126" t="n">
        <x:v>15300</x:v>
      </x:c>
      <x:c r="I12" s="126" t="n">
        <x:f>G12-H12</x:f>
        <x:v>6000</x:v>
      </x:c>
      <x:c r="J12" s="127" t="n">
        <x:f>IFERROR(I12/G12,0)</x:f>
        <x:v>0.28169014084507044</x:v>
      </x:c>
      <x:c r="K12" s="74" t="str">
        <x:f>IF(I12&gt;0,"OK",IF(I12=0,"Équilibre","Perte"))</x:f>
        <x:v>OK</x:v>
      </x:c>
      <x:c r="L12" s="74"/>
    </x:row>
    <x:row r="13">
      <x:c r="A13" s="76" t="str">
        <x:v>Autres produits d'exploitation</x:v>
      </x:c>
      <x:c r="B13" s="78" t="n">
        <x:v>12000</x:v>
      </x:c>
      <x:c r="C13" s="84" t="n">
        <x:f>IFERROR(B13/$B$12,0)</x:f>
        <x:v>0.048</x:v>
      </x:c>
      <x:c r="D13" s="76" t="str">
        <x:v>Saisie</x:v>
      </x:c>
      <x:c r="F13" s="74" t="str">
        <x:v>Mars</x:v>
      </x:c>
      <x:c r="G13" s="126" t="n">
        <x:v>22600</x:v>
      </x:c>
      <x:c r="H13" s="126" t="n">
        <x:v>16100</x:v>
      </x:c>
      <x:c r="I13" s="126" t="n">
        <x:f>G13-H13</x:f>
        <x:v>6500</x:v>
      </x:c>
      <x:c r="J13" s="127" t="n">
        <x:f>IFERROR(I13/G13,0)</x:f>
        <x:v>0.28761061946902655</x:v>
      </x:c>
      <x:c r="K13" s="74" t="str">
        <x:f>IF(I13&gt;0,"OK",IF(I13=0,"Équilibre","Perte"))</x:f>
        <x:v>OK</x:v>
      </x:c>
      <x:c r="L13" s="74"/>
    </x:row>
    <x:row r="14">
      <x:c r="A14" s="105" t="str">
        <x:v>Total produits d'exploitation</x:v>
      </x:c>
      <x:c r="B14" s="106" t="n">
        <x:f>SUM(B12:B13)</x:f>
        <x:v>262000</x:v>
      </x:c>
      <x:c r="C14" s="107" t="n">
        <x:f>IFERROR(B14/$B$12,0)</x:f>
        <x:v>1.048</x:v>
      </x:c>
      <x:c r="D14" s="105" t="str">
        <x:v>Calcul automatique</x:v>
      </x:c>
      <x:c r="F14" s="74" t="str">
        <x:v>Avril</x:v>
      </x:c>
      <x:c r="G14" s="126" t="n">
        <x:v>23900</x:v>
      </x:c>
      <x:c r="H14" s="126" t="n">
        <x:v>16900</x:v>
      </x:c>
      <x:c r="I14" s="126" t="n">
        <x:f>G14-H14</x:f>
        <x:v>7000</x:v>
      </x:c>
      <x:c r="J14" s="127" t="n">
        <x:f>IFERROR(I14/G14,0)</x:f>
        <x:v>0.2928870292887029</x:v>
      </x:c>
      <x:c r="K14" s="74" t="str">
        <x:f>IF(I14&gt;0,"OK",IF(I14=0,"Équilibre","Perte"))</x:f>
        <x:v>OK</x:v>
      </x:c>
      <x:c r="L14" s="74"/>
    </x:row>
    <x:row r="15">
      <x:c r="A15" s="76" t="str"/>
      <x:c r="B15" s="78"/>
      <x:c r="C15" s="84"/>
      <x:c r="D15" s="76"/>
      <x:c r="F15" s="74" t="str">
        <x:v>Mai</x:v>
      </x:c>
      <x:c r="G15" s="126" t="n">
        <x:v>25200</x:v>
      </x:c>
      <x:c r="H15" s="126" t="n">
        <x:v>17700</x:v>
      </x:c>
      <x:c r="I15" s="126" t="n">
        <x:f>G15-H15</x:f>
        <x:v>7500</x:v>
      </x:c>
      <x:c r="J15" s="127" t="n">
        <x:f>IFERROR(I15/G15,0)</x:f>
        <x:v>0.2976190476190476</x:v>
      </x:c>
      <x:c r="K15" s="74" t="str">
        <x:f>IF(I15&gt;0,"OK",IF(I15=0,"Équilibre","Perte"))</x:f>
        <x:v>OK</x:v>
      </x:c>
      <x:c r="L15" s="74"/>
    </x:row>
    <x:row r="16">
      <x:c r="A16" s="93" t="str">
        <x:v>CHARGES VARIABLES</x:v>
      </x:c>
      <x:c r="B16" s="94"/>
      <x:c r="C16" s="95"/>
      <x:c r="D16" s="93"/>
      <x:c r="F16" s="74" t="str">
        <x:v>Juin</x:v>
      </x:c>
      <x:c r="G16" s="126" t="n">
        <x:v>26500</x:v>
      </x:c>
      <x:c r="H16" s="126" t="n">
        <x:v>18500</x:v>
      </x:c>
      <x:c r="I16" s="126" t="n">
        <x:f>G16-H16</x:f>
        <x:v>8000</x:v>
      </x:c>
      <x:c r="J16" s="127" t="n">
        <x:f>IFERROR(I16/G16,0)</x:f>
        <x:v>0.3018867924528302</x:v>
      </x:c>
      <x:c r="K16" s="74" t="str">
        <x:f>IF(I16&gt;0,"OK",IF(I16=0,"Équilibre","Perte"))</x:f>
        <x:v>OK</x:v>
      </x:c>
      <x:c r="L16" s="74"/>
    </x:row>
    <x:row r="17">
      <x:c r="A17" s="76" t="str">
        <x:v>Achats consommés</x:v>
      </x:c>
      <x:c r="B17" s="78" t="n">
        <x:v>72000</x:v>
      </x:c>
      <x:c r="C17" s="84" t="n">
        <x:f>IFERROR(B17/$B$12,0)</x:f>
        <x:v>0.288</x:v>
      </x:c>
      <x:c r="D17" s="76" t="str">
        <x:v>Saisie</x:v>
      </x:c>
      <x:c r="F17" s="74" t="str">
        <x:v>Juillet</x:v>
      </x:c>
      <x:c r="G17" s="126" t="n">
        <x:v>27800</x:v>
      </x:c>
      <x:c r="H17" s="126" t="n">
        <x:v>19300</x:v>
      </x:c>
      <x:c r="I17" s="126" t="n">
        <x:f>G17-H17</x:f>
        <x:v>8500</x:v>
      </x:c>
      <x:c r="J17" s="127" t="n">
        <x:f>IFERROR(I17/G17,0)</x:f>
        <x:v>0.3057553956834532</x:v>
      </x:c>
      <x:c r="K17" s="74" t="str">
        <x:f>IF(I17&gt;0,"OK",IF(I17=0,"Équilibre","Perte"))</x:f>
        <x:v>OK</x:v>
      </x:c>
      <x:c r="L17" s="74"/>
    </x:row>
    <x:row r="18">
      <x:c r="A18" s="76" t="str">
        <x:v>Sous-traitance</x:v>
      </x:c>
      <x:c r="B18" s="78" t="n">
        <x:v>9000</x:v>
      </x:c>
      <x:c r="C18" s="84" t="n">
        <x:f>IFERROR(B18/$B$12,0)</x:f>
        <x:v>0.036</x:v>
      </x:c>
      <x:c r="D18" s="76" t="str">
        <x:v>Saisie</x:v>
      </x:c>
      <x:c r="F18" s="74" t="str">
        <x:v>Août</x:v>
      </x:c>
      <x:c r="G18" s="126" t="n">
        <x:v>29100</x:v>
      </x:c>
      <x:c r="H18" s="126" t="n">
        <x:v>20100</x:v>
      </x:c>
      <x:c r="I18" s="126" t="n">
        <x:f>G18-H18</x:f>
        <x:v>9000</x:v>
      </x:c>
      <x:c r="J18" s="127" t="n">
        <x:f>IFERROR(I18/G18,0)</x:f>
        <x:v>0.30927835051546393</x:v>
      </x:c>
      <x:c r="K18" s="74" t="str">
        <x:f>IF(I18&gt;0,"OK",IF(I18=0,"Équilibre","Perte"))</x:f>
        <x:v>OK</x:v>
      </x:c>
      <x:c r="L18" s="74"/>
    </x:row>
    <x:row r="19">
      <x:c r="A19" s="76" t="str">
        <x:v>Transport sur ventes</x:v>
      </x:c>
      <x:c r="B19" s="78" t="n">
        <x:v>6500</x:v>
      </x:c>
      <x:c r="C19" s="84" t="n">
        <x:f>IFERROR(B19/$B$12,0)</x:f>
        <x:v>0.026</x:v>
      </x:c>
      <x:c r="D19" s="76" t="str">
        <x:v>Saisie</x:v>
      </x:c>
      <x:c r="F19" s="74" t="str">
        <x:v>Septembre</x:v>
      </x:c>
      <x:c r="G19" s="126" t="n">
        <x:v>30400</x:v>
      </x:c>
      <x:c r="H19" s="126" t="n">
        <x:v>20900</x:v>
      </x:c>
      <x:c r="I19" s="126" t="n">
        <x:f>G19-H19</x:f>
        <x:v>9500</x:v>
      </x:c>
      <x:c r="J19" s="127" t="n">
        <x:f>IFERROR(I19/G19,0)</x:f>
        <x:v>0.3125</x:v>
      </x:c>
      <x:c r="K19" s="74" t="str">
        <x:f>IF(I19&gt;0,"OK",IF(I19=0,"Équilibre","Perte"))</x:f>
        <x:v>OK</x:v>
      </x:c>
      <x:c r="L19" s="74"/>
    </x:row>
    <x:row r="20">
      <x:c r="A20" s="105" t="str">
        <x:v>Total charges variables</x:v>
      </x:c>
      <x:c r="B20" s="106" t="n">
        <x:f>SUM(B17:B19)</x:f>
        <x:v>87500</x:v>
      </x:c>
      <x:c r="C20" s="107" t="n">
        <x:f>IFERROR(B20/$B$12,0)</x:f>
        <x:v>0.35</x:v>
      </x:c>
      <x:c r="D20" s="105" t="str">
        <x:v>Calcul automatique</x:v>
      </x:c>
      <x:c r="F20" s="74" t="str">
        <x:v>Octobre</x:v>
      </x:c>
      <x:c r="G20" s="126" t="n">
        <x:v>31700</x:v>
      </x:c>
      <x:c r="H20" s="126" t="n">
        <x:v>21700</x:v>
      </x:c>
      <x:c r="I20" s="126" t="n">
        <x:f>G20-H20</x:f>
        <x:v>10000</x:v>
      </x:c>
      <x:c r="J20" s="127" t="n">
        <x:f>IFERROR(I20/G20,0)</x:f>
        <x:v>0.31545741324921134</x:v>
      </x:c>
      <x:c r="K20" s="74" t="str">
        <x:f>IF(I20&gt;0,"OK",IF(I20=0,"Équilibre","Perte"))</x:f>
        <x:v>OK</x:v>
      </x:c>
      <x:c r="L20" s="74"/>
    </x:row>
    <x:row r="21">
      <x:c r="A21" s="105" t="str">
        <x:v>Marge brute</x:v>
      </x:c>
      <x:c r="B21" s="106" t="n">
        <x:f>B14-B20</x:f>
        <x:v>174500</x:v>
      </x:c>
      <x:c r="C21" s="107" t="n">
        <x:f>IFERROR(B21/$B$12,0)</x:f>
        <x:v>0.698</x:v>
      </x:c>
      <x:c r="D21" s="105" t="str">
        <x:v>Calcul automatique</x:v>
      </x:c>
      <x:c r="F21" s="74" t="str">
        <x:v>Novembre</x:v>
      </x:c>
      <x:c r="G21" s="126" t="n">
        <x:v>33000</x:v>
      </x:c>
      <x:c r="H21" s="126" t="n">
        <x:v>22500</x:v>
      </x:c>
      <x:c r="I21" s="126" t="n">
        <x:f>G21-H21</x:f>
        <x:v>10500</x:v>
      </x:c>
      <x:c r="J21" s="127" t="n">
        <x:f>IFERROR(I21/G21,0)</x:f>
        <x:v>0.3181818181818182</x:v>
      </x:c>
      <x:c r="K21" s="74" t="str">
        <x:f>IF(I21&gt;0,"OK",IF(I21=0,"Équilibre","Perte"))</x:f>
        <x:v>OK</x:v>
      </x:c>
      <x:c r="L21" s="74"/>
    </x:row>
    <x:row r="22">
      <x:c r="A22" s="76" t="str"/>
      <x:c r="B22" s="78"/>
      <x:c r="C22" s="84"/>
      <x:c r="D22" s="76"/>
      <x:c r="F22" s="74" t="str">
        <x:v>Décembre</x:v>
      </x:c>
      <x:c r="G22" s="126" t="n">
        <x:v>34300</x:v>
      </x:c>
      <x:c r="H22" s="126" t="n">
        <x:v>23300</x:v>
      </x:c>
      <x:c r="I22" s="126" t="n">
        <x:f>G22-H22</x:f>
        <x:v>11000</x:v>
      </x:c>
      <x:c r="J22" s="127" t="n">
        <x:f>IFERROR(I22/G22,0)</x:f>
        <x:v>0.3206997084548105</x:v>
      </x:c>
      <x:c r="K22" s="74" t="str">
        <x:f>IF(I22&gt;0,"OK",IF(I22=0,"Équilibre","Perte"))</x:f>
        <x:v>OK</x:v>
      </x:c>
      <x:c r="L22" s="74"/>
    </x:row>
    <x:row r="23">
      <x:c r="A23" s="93" t="str">
        <x:v>CHARGES FIXES</x:v>
      </x:c>
      <x:c r="B23" s="94"/>
      <x:c r="C23" s="95"/>
      <x:c r="D23" s="93"/>
    </x:row>
    <x:row r="24">
      <x:c r="A24" s="76" t="str">
        <x:v>Loyers</x:v>
      </x:c>
      <x:c r="B24" s="78" t="n">
        <x:v>18000</x:v>
      </x:c>
      <x:c r="C24" s="84" t="n">
        <x:f>IFERROR(B24/$B$12,0)</x:f>
        <x:v>0.072</x:v>
      </x:c>
      <x:c r="D24" s="76" t="str">
        <x:v>Saisie</x:v>
      </x:c>
      <x:c r="F24" s="60" t="str">
        <x:v>RATIOS FINANCIERS — LECTURE RAPIDE</x:v>
      </x:c>
      <x:c r="G24" s="60"/>
      <x:c r="H24" s="60"/>
      <x:c r="I24" s="60"/>
      <x:c r="J24" s="60"/>
      <x:c r="K24" s="60"/>
      <x:c r="L24" s="60"/>
    </x:row>
    <x:row r="25">
      <x:c r="A25" s="76" t="str">
        <x:v>Assurances</x:v>
      </x:c>
      <x:c r="B25" s="78" t="n">
        <x:v>4200</x:v>
      </x:c>
      <x:c r="C25" s="84" t="n">
        <x:f>IFERROR(B25/$B$12,0)</x:f>
        <x:v>0.0168</x:v>
      </x:c>
      <x:c r="D25" s="76" t="str">
        <x:v>Saisie</x:v>
      </x:c>
      <x:c r="F25" s="65" t="str">
        <x:v>Ratio</x:v>
      </x:c>
      <x:c r="G25" s="65" t="str">
        <x:v>Valeur</x:v>
      </x:c>
      <x:c r="H25" s="65" t="str">
        <x:v>Lecture</x:v>
      </x:c>
    </x:row>
    <x:row r="26">
      <x:c r="A26" s="76" t="str">
        <x:v>Télécom / Internet</x:v>
      </x:c>
      <x:c r="B26" s="78" t="n">
        <x:v>2400</x:v>
      </x:c>
      <x:c r="C26" s="84" t="n">
        <x:f>IFERROR(B26/$B$12,0)</x:f>
        <x:v>0.0096</x:v>
      </x:c>
      <x:c r="D26" s="76" t="str">
        <x:v>Saisie</x:v>
      </x:c>
      <x:c r="F26" s="133" t="str">
        <x:v>Taux de marge brute</x:v>
      </x:c>
      <x:c r="G26" s="134" t="n">
        <x:f>IFERROR(B21/B14,0)</x:f>
        <x:v>0.666030534351145</x:v>
      </x:c>
      <x:c r="H26" s="133" t="str">
        <x:v>Mesure la marge après charges variables</x:v>
      </x:c>
    </x:row>
    <x:row r="27">
      <x:c r="A27" s="76" t="str">
        <x:v>Énergie</x:v>
      </x:c>
      <x:c r="B27" s="78" t="n">
        <x:v>5100</x:v>
      </x:c>
      <x:c r="C27" s="84" t="n">
        <x:f>IFERROR(B27/$B$12,0)</x:f>
        <x:v>0.0204</x:v>
      </x:c>
      <x:c r="D27" s="76" t="str">
        <x:v>Saisie</x:v>
      </x:c>
      <x:c r="F27" s="133" t="str">
        <x:v>Poids des charges fixes</x:v>
      </x:c>
      <x:c r="G27" s="134" t="n">
        <x:f>IFERROR(SUM(B24:B31)/B12,0)</x:f>
        <x:v>0.4504</x:v>
      </x:c>
      <x:c r="H27" s="133" t="str">
        <x:v>Surveille la structure de coûts</x:v>
      </x:c>
    </x:row>
    <x:row r="28">
      <x:c r="A28" s="76" t="str">
        <x:v>Honoraires</x:v>
      </x:c>
      <x:c r="B28" s="78" t="n">
        <x:v>7800</x:v>
      </x:c>
      <x:c r="C28" s="84" t="n">
        <x:f>IFERROR(B28/$B$12,0)</x:f>
        <x:v>0.0312</x:v>
      </x:c>
      <x:c r="D28" s="76" t="str">
        <x:v>Saisie</x:v>
      </x:c>
      <x:c r="F28" s="133" t="str">
        <x:v>Rentabilité exploitation</x:v>
      </x:c>
      <x:c r="G28" s="134" t="n">
        <x:f>IFERROR(B32/B12,0)</x:f>
        <x:v>0.2476</x:v>
      </x:c>
      <x:c r="H28" s="133" t="str">
        <x:v>Résultat d'exploitation / CA</x:v>
      </x:c>
    </x:row>
    <x:row r="29">
      <x:c r="A29" s="76" t="str">
        <x:v>Salaires</x:v>
      </x:c>
      <x:c r="B29" s="78" t="n">
        <x:v>52000</x:v>
      </x:c>
      <x:c r="C29" s="84" t="n">
        <x:f>IFERROR(B29/$B$12,0)</x:f>
        <x:v>0.208</x:v>
      </x:c>
      <x:c r="D29" s="76" t="str">
        <x:v>Saisie</x:v>
      </x:c>
      <x:c r="F29" s="133" t="str">
        <x:v>Rentabilité nette</x:v>
      </x:c>
      <x:c r="G29" s="134" t="n">
        <x:f>IFERROR(B42/B12,0)</x:f>
        <x:v>0.198</x:v>
      </x:c>
      <x:c r="H29" s="133" t="str">
        <x:v>Résultat net / CA</x:v>
      </x:c>
    </x:row>
    <x:row r="30">
      <x:c r="A30" s="76" t="str">
        <x:v>Charges sociales</x:v>
      </x:c>
      <x:c r="B30" s="78" t="n">
        <x:v>14500</x:v>
      </x:c>
      <x:c r="C30" s="84" t="n">
        <x:f>IFERROR(B30/$B$12,0)</x:f>
        <x:v>0.058</x:v>
      </x:c>
      <x:c r="D30" s="76" t="str">
        <x:v>Saisie</x:v>
      </x:c>
      <x:c r="F30" s="133" t="str">
        <x:v>Point mort simplifié</x:v>
      </x:c>
      <x:c r="G30" s="134" t="n">
        <x:f>IFERROR(SUM(B24:B31)/(B21/B14),0)</x:f>
        <x:v>169061.31805157594</x:v>
      </x:c>
      <x:c r="H30" s="133" t="str">
        <x:v>CA minimum estimatif</x:v>
      </x:c>
    </x:row>
    <x:row r="31">
      <x:c r="A31" s="76" t="str">
        <x:v>Dotations aux amortissements</x:v>
      </x:c>
      <x:c r="B31" s="78" t="n">
        <x:v>8600</x:v>
      </x:c>
      <x:c r="C31" s="84" t="n">
        <x:f>IFERROR(B31/$B$12,0)</x:f>
        <x:v>0.0344</x:v>
      </x:c>
      <x:c r="D31" s="76" t="str">
        <x:v>Saisie</x:v>
      </x:c>
      <x:c r="F31" s="133" t="str">
        <x:v>Score santé</x:v>
      </x:c>
      <x:c r="G31" s="135" t="str">
        <x:f>IF(B42&gt;0,"Solide",IF(B42=0,"Équilibre","Fragile"))</x:f>
        <x:v>Solide</x:v>
      </x:c>
      <x:c r="H31" s="133" t="str">
        <x:v>Diagnostic automatique</x:v>
      </x:c>
    </x:row>
    <x:row r="32">
      <x:c r="A32" s="105" t="str">
        <x:v>Résultat d'exploitation</x:v>
      </x:c>
      <x:c r="B32" s="106" t="n">
        <x:f>B21-SUM(B24:B31)</x:f>
        <x:v>61900</x:v>
      </x:c>
      <x:c r="C32" s="107" t="n">
        <x:f>IFERROR(B32/$B$12,0)</x:f>
        <x:v>0.2476</x:v>
      </x:c>
      <x:c r="D32" s="105" t="str">
        <x:v>Calcul automatique</x:v>
      </x:c>
    </x:row>
    <x:row r="33">
      <x:c r="A33" s="76" t="str"/>
      <x:c r="B33" s="78"/>
      <x:c r="C33" s="84"/>
      <x:c r="D33" s="76"/>
    </x:row>
    <x:row r="34">
      <x:c r="A34" s="93" t="str">
        <x:v>FINANCIER &amp; EXCEPTIONNEL</x:v>
      </x:c>
      <x:c r="B34" s="94"/>
      <x:c r="C34" s="95"/>
      <x:c r="D34" s="93"/>
    </x:row>
    <x:row r="35">
      <x:c r="A35" s="76" t="str">
        <x:v>Produits financiers</x:v>
      </x:c>
      <x:c r="B35" s="78" t="n">
        <x:v>1300</x:v>
      </x:c>
      <x:c r="C35" s="84" t="n">
        <x:f>IFERROR(B35/$B$12,0)</x:f>
        <x:v>0.0052</x:v>
      </x:c>
      <x:c r="D35" s="76" t="str">
        <x:v>Saisie</x:v>
      </x:c>
    </x:row>
    <x:row r="36">
      <x:c r="A36" s="76" t="str">
        <x:v>Charges financières</x:v>
      </x:c>
      <x:c r="B36" s="78" t="n">
        <x:v>4200</x:v>
      </x:c>
      <x:c r="C36" s="84" t="n">
        <x:f>IFERROR(B36/$B$12,0)</x:f>
        <x:v>0.0168</x:v>
      </x:c>
      <x:c r="D36" s="76" t="str">
        <x:v>Saisie</x:v>
      </x:c>
    </x:row>
    <x:row r="37">
      <x:c r="A37" s="105" t="str">
        <x:v>Résultat financier</x:v>
      </x:c>
      <x:c r="B37" s="106" t="n">
        <x:f>B35-B36</x:f>
        <x:v>-2900</x:v>
      </x:c>
      <x:c r="C37" s="107" t="n">
        <x:f>IFERROR(B37/$B$12,0)</x:f>
        <x:v>-0.0116</x:v>
      </x:c>
      <x:c r="D37" s="105" t="str">
        <x:v>Calcul automatique</x:v>
      </x:c>
    </x:row>
    <x:row r="38">
      <x:c r="A38" s="76" t="str">
        <x:v>Produits exceptionnels</x:v>
      </x:c>
      <x:c r="B38" s="78" t="n">
        <x:v>0</x:v>
      </x:c>
      <x:c r="C38" s="84" t="n">
        <x:f>IFERROR(B38/$B$12,0)</x:f>
        <x:v>0</x:v>
      </x:c>
      <x:c r="D38" s="76" t="str">
        <x:v>Saisie</x:v>
      </x:c>
    </x:row>
    <x:row r="39">
      <x:c r="A39" s="76" t="str">
        <x:v>Charges exceptionnelles</x:v>
      </x:c>
      <x:c r="B39" s="78" t="n">
        <x:v>0</x:v>
      </x:c>
      <x:c r="C39" s="84" t="n">
        <x:f>IFERROR(B39/$B$12,0)</x:f>
        <x:v>0</x:v>
      </x:c>
      <x:c r="D39" s="76" t="str">
        <x:v>Saisie</x:v>
      </x:c>
    </x:row>
    <x:row r="40">
      <x:c r="A40" s="105" t="str">
        <x:v>Résultat exceptionnel</x:v>
      </x:c>
      <x:c r="B40" s="106" t="n">
        <x:f>B38-B39</x:f>
        <x:v>0</x:v>
      </x:c>
      <x:c r="C40" s="107" t="n">
        <x:f>IFERROR(B40/$B$12,0)</x:f>
        <x:v>0</x:v>
      </x:c>
      <x:c r="D40" s="105" t="str">
        <x:v>Calcul automatique</x:v>
      </x:c>
    </x:row>
    <x:row r="41">
      <x:c r="A41" s="76" t="str">
        <x:v>Impôts sur les bénéfices</x:v>
      </x:c>
      <x:c r="B41" s="78" t="n">
        <x:v>9500</x:v>
      </x:c>
      <x:c r="C41" s="84" t="n">
        <x:f>IFERROR(B41/$B$12,0)</x:f>
        <x:v>0.038</x:v>
      </x:c>
      <x:c r="D41" s="76" t="str">
        <x:v>Saisie</x:v>
      </x:c>
    </x:row>
    <x:row r="42">
      <x:c r="A42" s="117" t="str">
        <x:v>RÉSULTAT NET</x:v>
      </x:c>
      <x:c r="B42" s="118" t="n">
        <x:f>B32+B37+B40-B41</x:f>
        <x:v>49500</x:v>
      </x:c>
      <x:c r="C42" s="119" t="n">
        <x:f>IFERROR(B42/$B$12,0)</x:f>
        <x:v>0.198</x:v>
      </x:c>
      <x:c r="D42" s="117" t="str">
        <x:v>Résultat final</x:v>
      </x:c>
    </x:row>
    <x:row r="43">
      <x:c r="B43" s="79"/>
    </x:row>
    <x:row r="44">
      <x:c r="A44" s="70" t="str">
        <x:v>DONNÉES GRAPHIQUE</x:v>
      </x:c>
      <x:c r="B44" s="80"/>
      <x:c r="C44" s="70"/>
      <x:c r="D44" s="70"/>
    </x:row>
    <x:row r="45">
      <x:c r="A45" t="str">
        <x:v>Indicateur</x:v>
      </x:c>
      <x:c r="B45" s="79" t="str">
        <x:v>Montant</x:v>
      </x:c>
    </x:row>
    <x:row r="46">
      <x:c r="A46" t="str">
        <x:v>Produits</x:v>
      </x:c>
      <x:c r="B46" s="79" t="n">
        <x:f>B14</x:f>
        <x:v>262000</x:v>
      </x:c>
    </x:row>
    <x:row r="47">
      <x:c r="A47" t="str">
        <x:v>Charges variables</x:v>
      </x:c>
      <x:c r="B47" s="79" t="n">
        <x:f>B20</x:f>
        <x:v>87500</x:v>
      </x:c>
    </x:row>
    <x:row r="48">
      <x:c r="A48" t="str">
        <x:v>Charges fixes</x:v>
      </x:c>
      <x:c r="B48" s="79" t="n">
        <x:f>SUM(B24:B31)</x:f>
        <x:v>112600</x:v>
      </x:c>
    </x:row>
    <x:row r="49">
      <x:c r="A49" t="str">
        <x:v>Résultat exploitation</x:v>
      </x:c>
      <x:c r="B49" s="79" t="n">
        <x:f>B32</x:f>
        <x:v>61900</x:v>
      </x:c>
    </x:row>
    <x:row r="50">
      <x:c r="A50" t="str">
        <x:v>Résultat net</x:v>
      </x:c>
      <x:c r="B50" s="79" t="n">
        <x:f>B42</x:f>
        <x:v>49500</x:v>
      </x:c>
    </x:row>
  </x:sheetData>
  <x:mergeCells>
    <x:mergeCell ref="A1:L2"/>
    <x:mergeCell ref="A6:B7"/>
    <x:mergeCell ref="C6:D7"/>
    <x:mergeCell ref="E6:F7"/>
    <x:mergeCell ref="G6:H7"/>
    <x:mergeCell ref="I6:J7"/>
    <x:mergeCell ref="K6:L7"/>
    <x:mergeCell ref="A9:D9"/>
    <x:mergeCell ref="F9:L9"/>
    <x:mergeCell ref="F24:L24"/>
    <x:mergeCell ref="A44:D44"/>
  </x:mergeCells>
  <x:conditionalFormatting sqref="K11:K22">
    <x:cfRule type="expression" dxfId="0" priority="1">
      <x:formula>K11="OK"</x:formula>
    </x:cfRule>
    <x:cfRule type="expression" dxfId="1" priority="2">
      <x:formula>K11="Perte"</x:formula>
    </x:cfRule>
  </x:conditionalFormatting>
  <x:conditionalFormatting sqref="I11:I22">
    <x:cfRule type="dataBar" priority="3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{973FAA8B-10B2-4336-1441-CE7712304604}</x14:id>
        </x:ext>
      </x:extLst>
    </x:cfRule>
  </x:conditionalFormatting>
  <x:conditionalFormatting sqref="B42:B42">
    <x:cfRule type="cellIs" dxfId="2" priority="4" operator="lessThan">
      <x:formula>0</x:formula>
    </x:cfRule>
    <x:cfRule type="cellIs" dxfId="3" priority="5" operator="greaterThan">
      <x:formula>0</x:formula>
    </x:cfRule>
  </x:conditionalFormatting>
  <x:pageMargins left="0.7" right="0.7" top="0.75" bottom="0.75" header="0.3" footer="0.3"/>
  <x:drawing xmlns:r="http://schemas.openxmlformats.org/officeDocument/2006/relationships" r:id="R72891dffba224e2c"/>
  <x:tableParts count="3">
    <x:tablePart xmlns:r="http://schemas.openxmlformats.org/officeDocument/2006/relationships" r:id="Rc98c96efaa3a45d1"/>
    <x:tablePart xmlns:r="http://schemas.openxmlformats.org/officeDocument/2006/relationships" r:id="R6e1285e85c4a4ed5"/>
    <x:tablePart xmlns:r="http://schemas.openxmlformats.org/officeDocument/2006/relationships" r:id="R45dad9ba422c4e4e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973FAA8B-10B2-4336-1441-CE7712304604}">
            <x14:dataBar gradient="1">
              <x14:cfvo type="min"/>
              <x14:cfvo type="max"/>
              <x14:fillColor rgb="FF22C55E"/>
            </x14:dataBar>
          </x14:cfRule>
          <xm:sqref>I11:I22</xm:sqref>
        </x14:conditionalFormatting>
      </x14:conditionalFormattings>
    </x:ext>
  </x:extLst>
</x:worksheet>
</file>